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ibit-my.sharepoint.com/personal/f_venturoli_campus_unimib_it/Documents/Secondo anno/Lab II/Esperienze/spettrometro/"/>
    </mc:Choice>
  </mc:AlternateContent>
  <xr:revisionPtr revIDLastSave="635" documentId="8_{6C26B45C-6541-704B-843B-1A1507174085}" xr6:coauthVersionLast="47" xr6:coauthVersionMax="47" xr10:uidLastSave="{1E229BC6-F21A-EC4E-B913-4B3A2EE5FFE1}"/>
  <bookViews>
    <workbookView xWindow="380" yWindow="500" windowWidth="28040" windowHeight="16100" xr2:uid="{B6021F34-A238-5C4B-97A3-6A3FA4F58DD4}"/>
  </bookViews>
  <sheets>
    <sheet name="Prisma" sheetId="1" r:id="rId1"/>
    <sheet name="Reticolo" sheetId="2" r:id="rId2"/>
    <sheet name="Lampada magica ignota" sheetId="3" r:id="rId3"/>
    <sheet name="Seconda lampad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" i="3" l="1"/>
  <c r="I15" i="3"/>
  <c r="I16" i="3"/>
  <c r="I17" i="3"/>
  <c r="I18" i="3"/>
  <c r="I19" i="3"/>
  <c r="I20" i="3"/>
  <c r="I21" i="3"/>
  <c r="I22" i="3"/>
  <c r="I13" i="3"/>
  <c r="I10" i="1"/>
  <c r="I11" i="1"/>
  <c r="I12" i="1"/>
  <c r="I13" i="1"/>
  <c r="I14" i="1"/>
  <c r="I15" i="1"/>
  <c r="I16" i="1"/>
  <c r="I17" i="1"/>
  <c r="H13" i="3"/>
  <c r="G7" i="1"/>
  <c r="F6" i="4"/>
  <c r="D14" i="4"/>
  <c r="E14" i="4" s="1"/>
  <c r="G14" i="4" s="1"/>
  <c r="D10" i="4"/>
  <c r="E10" i="4" s="1"/>
  <c r="G10" i="4" s="1"/>
  <c r="E6" i="4"/>
  <c r="D16" i="4" s="1"/>
  <c r="E16" i="4" s="1"/>
  <c r="G16" i="4" s="1"/>
  <c r="D58" i="3"/>
  <c r="D57" i="3"/>
  <c r="D54" i="3"/>
  <c r="E54" i="3" s="1"/>
  <c r="D36" i="3"/>
  <c r="D35" i="3"/>
  <c r="D31" i="3"/>
  <c r="E31" i="3" s="1"/>
  <c r="D22" i="3"/>
  <c r="C20" i="3"/>
  <c r="D21" i="3"/>
  <c r="D9" i="3"/>
  <c r="E9" i="3" s="1"/>
  <c r="D20" i="3"/>
  <c r="D19" i="3"/>
  <c r="D18" i="3"/>
  <c r="D17" i="3"/>
  <c r="D16" i="3"/>
  <c r="D15" i="3"/>
  <c r="D14" i="3"/>
  <c r="D13" i="3"/>
  <c r="E13" i="3" s="1"/>
  <c r="C5" i="3"/>
  <c r="E53" i="2"/>
  <c r="F53" i="2" s="1"/>
  <c r="C60" i="2" s="1"/>
  <c r="D46" i="2"/>
  <c r="D45" i="2"/>
  <c r="B48" i="2" s="1"/>
  <c r="E48" i="2" s="1"/>
  <c r="Y38" i="2"/>
  <c r="W41" i="2" s="1"/>
  <c r="Z41" i="2" s="1"/>
  <c r="Y37" i="2"/>
  <c r="R38" i="2"/>
  <c r="R37" i="2"/>
  <c r="P40" i="2" s="1"/>
  <c r="S40" i="2" s="1"/>
  <c r="K38" i="2"/>
  <c r="I41" i="2" s="1"/>
  <c r="L41" i="2" s="1"/>
  <c r="K37" i="2"/>
  <c r="I40" i="2" s="1"/>
  <c r="L40" i="2" s="1"/>
  <c r="D38" i="2"/>
  <c r="B41" i="2" s="1"/>
  <c r="D37" i="2"/>
  <c r="B40" i="2" s="1"/>
  <c r="D33" i="2"/>
  <c r="E33" i="2" s="1"/>
  <c r="R11" i="2"/>
  <c r="P14" i="2" s="1"/>
  <c r="S14" i="2" s="1"/>
  <c r="R10" i="2"/>
  <c r="K11" i="2"/>
  <c r="I14" i="2" s="1"/>
  <c r="K10" i="2"/>
  <c r="B14" i="2"/>
  <c r="E14" i="2" s="1"/>
  <c r="D11" i="2"/>
  <c r="D10" i="2"/>
  <c r="B13" i="2" s="1"/>
  <c r="E13" i="2" s="1"/>
  <c r="D6" i="2"/>
  <c r="E6" i="2" s="1"/>
  <c r="E14" i="1"/>
  <c r="F14" i="1" s="1"/>
  <c r="D6" i="1"/>
  <c r="D11" i="1"/>
  <c r="E11" i="1" s="1"/>
  <c r="F11" i="1" s="1"/>
  <c r="H11" i="1" s="1"/>
  <c r="D12" i="1"/>
  <c r="E12" i="1" s="1"/>
  <c r="F12" i="1" s="1"/>
  <c r="H12" i="1" s="1"/>
  <c r="D13" i="1"/>
  <c r="E13" i="1" s="1"/>
  <c r="F13" i="1" s="1"/>
  <c r="D14" i="1"/>
  <c r="D15" i="1"/>
  <c r="E15" i="1" s="1"/>
  <c r="F15" i="1" s="1"/>
  <c r="D16" i="1"/>
  <c r="E16" i="1" s="1"/>
  <c r="F16" i="1" s="1"/>
  <c r="D17" i="1"/>
  <c r="E17" i="1" s="1"/>
  <c r="F17" i="1" s="1"/>
  <c r="D10" i="1"/>
  <c r="E10" i="1" s="1"/>
  <c r="F10" i="1" s="1"/>
  <c r="H10" i="1" s="1"/>
  <c r="E6" i="1"/>
  <c r="C2" i="1"/>
  <c r="W40" i="2" l="1"/>
  <c r="Z40" i="2" s="1"/>
  <c r="D15" i="4"/>
  <c r="E15" i="4" s="1"/>
  <c r="G15" i="4" s="1"/>
  <c r="D13" i="4"/>
  <c r="E13" i="4" s="1"/>
  <c r="G13" i="4" s="1"/>
  <c r="I13" i="2"/>
  <c r="L13" i="2" s="1"/>
  <c r="B49" i="2"/>
  <c r="D12" i="4"/>
  <c r="E12" i="4" s="1"/>
  <c r="G12" i="4" s="1"/>
  <c r="P13" i="2"/>
  <c r="D11" i="4"/>
  <c r="E11" i="4" s="1"/>
  <c r="G11" i="4" s="1"/>
  <c r="P16" i="2"/>
  <c r="P41" i="2"/>
  <c r="S41" i="2" s="1"/>
  <c r="B60" i="3"/>
  <c r="B61" i="3"/>
  <c r="E61" i="3" s="1"/>
  <c r="E22" i="3"/>
  <c r="F22" i="3" s="1"/>
  <c r="H22" i="3" s="1"/>
  <c r="B39" i="3"/>
  <c r="E39" i="3" s="1"/>
  <c r="B62" i="3"/>
  <c r="G61" i="3" s="1"/>
  <c r="B38" i="3"/>
  <c r="E60" i="3"/>
  <c r="E21" i="3"/>
  <c r="F21" i="3" s="1"/>
  <c r="H21" i="3" s="1"/>
  <c r="E19" i="3"/>
  <c r="F19" i="3" s="1"/>
  <c r="H19" i="3" s="1"/>
  <c r="E14" i="3"/>
  <c r="F14" i="3" s="1"/>
  <c r="H14" i="3" s="1"/>
  <c r="E15" i="3"/>
  <c r="F15" i="3" s="1"/>
  <c r="H15" i="3" s="1"/>
  <c r="F13" i="3"/>
  <c r="E17" i="3"/>
  <c r="F17" i="3" s="1"/>
  <c r="H17" i="3" s="1"/>
  <c r="E16" i="3"/>
  <c r="F16" i="3" s="1"/>
  <c r="H16" i="3" s="1"/>
  <c r="E18" i="3"/>
  <c r="F18" i="3" s="1"/>
  <c r="H18" i="3" s="1"/>
  <c r="E20" i="3"/>
  <c r="F20" i="3" s="1"/>
  <c r="H20" i="3" s="1"/>
  <c r="E41" i="2"/>
  <c r="E40" i="2"/>
  <c r="L14" i="2"/>
  <c r="H17" i="1"/>
  <c r="H16" i="1"/>
  <c r="H15" i="1"/>
  <c r="H14" i="1"/>
  <c r="H13" i="1"/>
  <c r="E49" i="2" l="1"/>
  <c r="B50" i="2"/>
  <c r="G49" i="2" s="1"/>
  <c r="D42" i="3"/>
  <c r="E42" i="3" s="1"/>
  <c r="F42" i="3" s="1"/>
  <c r="F45" i="3" s="1"/>
  <c r="S13" i="2"/>
  <c r="D17" i="2"/>
  <c r="E17" i="2" s="1"/>
  <c r="F17" i="2" s="1"/>
  <c r="C24" i="2" s="1"/>
  <c r="D65" i="3"/>
  <c r="E65" i="3" s="1"/>
  <c r="F65" i="3" s="1"/>
  <c r="F68" i="3" s="1"/>
  <c r="E38" i="3"/>
  <c r="F38" i="3" s="1"/>
</calcChain>
</file>

<file path=xl/sharedStrings.xml><?xml version="1.0" encoding="utf-8"?>
<sst xmlns="http://schemas.openxmlformats.org/spreadsheetml/2006/main" count="214" uniqueCount="60">
  <si>
    <t>Angolo al vertice</t>
  </si>
  <si>
    <t>gradi</t>
  </si>
  <si>
    <t>misurato con formule trigonometriche</t>
  </si>
  <si>
    <t>lati prisma di 5cm</t>
  </si>
  <si>
    <t>radianti</t>
  </si>
  <si>
    <t>angolo</t>
  </si>
  <si>
    <t>linee</t>
  </si>
  <si>
    <t>angolo min deviazione</t>
  </si>
  <si>
    <t>angolo allineamento</t>
  </si>
  <si>
    <t>a partire da dove le linee cambiano verso</t>
  </si>
  <si>
    <t>vite pacca</t>
  </si>
  <si>
    <t>gialla</t>
  </si>
  <si>
    <t>primi</t>
  </si>
  <si>
    <t>verde</t>
  </si>
  <si>
    <t>azzurrino-verde-blu</t>
  </si>
  <si>
    <t>azzurro</t>
  </si>
  <si>
    <t>da primi a gradi</t>
  </si>
  <si>
    <t>blu</t>
  </si>
  <si>
    <t>gradi totali</t>
  </si>
  <si>
    <t>viola</t>
  </si>
  <si>
    <t>viola scuro</t>
  </si>
  <si>
    <t>errore larghezza (primi)</t>
  </si>
  <si>
    <t>somma gradi</t>
  </si>
  <si>
    <t>DELTA</t>
  </si>
  <si>
    <t>ALPHA</t>
  </si>
  <si>
    <t>n</t>
  </si>
  <si>
    <t>lambda tabulata</t>
  </si>
  <si>
    <t>reticolo a 300 fenditure a mm</t>
  </si>
  <si>
    <t>d</t>
  </si>
  <si>
    <t>angolo zero</t>
  </si>
  <si>
    <t>seno</t>
  </si>
  <si>
    <t>angolo uguale a dx e sx</t>
  </si>
  <si>
    <t>fare interpolazione con gli n per stimare i coefficienti ci Cauchy</t>
  </si>
  <si>
    <t>angolo dx</t>
  </si>
  <si>
    <t>angolo sx</t>
  </si>
  <si>
    <t>angolo tot sx</t>
  </si>
  <si>
    <t>angolo tot dx</t>
  </si>
  <si>
    <t>in primi</t>
  </si>
  <si>
    <t>Calibrazione per angoli uguali</t>
  </si>
  <si>
    <t>Allineamento utilizzato, sminchiato di un 1 primo</t>
  </si>
  <si>
    <t>utiliziamo lambda monocromatica gialla (nm)</t>
  </si>
  <si>
    <t>reticolo a 600 fenditure su mm</t>
  </si>
  <si>
    <t>Calibrazione per angoli uguali (a meno di 2 primi)</t>
  </si>
  <si>
    <t>Media</t>
  </si>
  <si>
    <t>PRISMA</t>
  </si>
  <si>
    <t>RETICOLO</t>
  </si>
  <si>
    <t>blu elettrico</t>
  </si>
  <si>
    <t>arancione</t>
  </si>
  <si>
    <t>arancione rossiccio</t>
  </si>
  <si>
    <t>arancione ancora più rosso</t>
  </si>
  <si>
    <t>rosso arancio</t>
  </si>
  <si>
    <t>differenza</t>
  </si>
  <si>
    <t>lambda</t>
  </si>
  <si>
    <t>LARGHEZZA FRANGIA 4 PRIMI DI GRADO</t>
  </si>
  <si>
    <t>linea</t>
  </si>
  <si>
    <t>spessore riga</t>
  </si>
  <si>
    <t>1 primo</t>
  </si>
  <si>
    <t>NON L'ABBIAMO MISURATO MI SA</t>
  </si>
  <si>
    <t>errore sull'angolo</t>
  </si>
  <si>
    <t>sigma alfa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</si>
</sst>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9" xfId="0" applyFill="1" applyBorder="1"/>
    <xf numFmtId="0" fontId="0" fillId="0" borderId="11" xfId="0" applyBorder="1"/>
    <xf numFmtId="0" fontId="0" fillId="0" borderId="10" xfId="0" applyBorder="1"/>
    <xf numFmtId="0" fontId="0" fillId="3" borderId="1" xfId="0" applyFill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3" borderId="0" xfId="0" applyFill="1" applyBorder="1"/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/>
    <xf numFmtId="0" fontId="0" fillId="0" borderId="0" xfId="0" applyBorder="1"/>
    <xf numFmtId="0" fontId="0" fillId="0" borderId="5" xfId="0" applyBorder="1"/>
    <xf numFmtId="0" fontId="0" fillId="7" borderId="0" xfId="0" applyFill="1"/>
    <xf numFmtId="0" fontId="0" fillId="0" borderId="0" xfId="0" applyAlignment="1"/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3" xfId="0" applyFill="1" applyBorder="1" applyAlignment="1">
      <alignment horizontal="center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 applyAlignment="1">
      <alignment horizontal="center"/>
    </xf>
    <xf numFmtId="0" fontId="0" fillId="6" borderId="6" xfId="0" applyFill="1" applyBorder="1"/>
    <xf numFmtId="2" fontId="0" fillId="0" borderId="0" xfId="0" applyNumberFormat="1"/>
    <xf numFmtId="0" fontId="0" fillId="0" borderId="12" xfId="0" applyBorder="1"/>
    <xf numFmtId="0" fontId="0" fillId="0" borderId="13" xfId="0" applyBorder="1"/>
    <xf numFmtId="0" fontId="0" fillId="6" borderId="13" xfId="0" applyFill="1" applyBorder="1"/>
    <xf numFmtId="0" fontId="0" fillId="6" borderId="14" xfId="0" applyFill="1" applyBorder="1"/>
    <xf numFmtId="0" fontId="0" fillId="10" borderId="9" xfId="0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6" xfId="0" applyFont="1" applyFill="1" applyBorder="1" applyAlignment="1">
      <alignment horizontal="center"/>
    </xf>
    <xf numFmtId="0" fontId="0" fillId="0" borderId="0" xfId="0" applyFill="1" applyBorder="1"/>
    <xf numFmtId="0" fontId="0" fillId="3" borderId="0" xfId="0" applyFill="1" applyAlignment="1">
      <alignment horizontal="center"/>
    </xf>
    <xf numFmtId="2" fontId="0" fillId="0" borderId="0" xfId="0" applyNumberFormat="1" applyBorder="1"/>
    <xf numFmtId="2" fontId="0" fillId="0" borderId="5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5" fontId="0" fillId="0" borderId="0" xfId="0" applyNumberFormat="1"/>
    <xf numFmtId="166" fontId="0" fillId="0" borderId="0" xfId="0" applyNumberFormat="1"/>
    <xf numFmtId="0" fontId="0" fillId="5" borderId="0" xfId="0" applyFill="1" applyAlignment="1">
      <alignment horizontal="center" wrapText="1"/>
    </xf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10" borderId="4" xfId="0" applyFill="1" applyBorder="1" applyAlignment="1">
      <alignment horizontal="left"/>
    </xf>
    <xf numFmtId="0" fontId="0" fillId="10" borderId="5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630406</xdr:colOff>
      <xdr:row>22</xdr:row>
      <xdr:rowOff>157533</xdr:rowOff>
    </xdr:from>
    <xdr:ext cx="2976934" cy="14615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ED63DFB-791A-FD01-A810-B775A3D5FAF1}"/>
                </a:ext>
              </a:extLst>
            </xdr:cNvPr>
            <xdr:cNvSpPr txBox="1"/>
          </xdr:nvSpPr>
          <xdr:spPr>
            <a:xfrm>
              <a:off x="11884768" y="4697107"/>
              <a:ext cx="2976934" cy="1461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4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it-IT" sz="44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it-IT" sz="4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𝑛</m:t>
                      </m:r>
                    </m:sub>
                  </m:sSub>
                  <m:r>
                    <a:rPr lang="it-IT" sz="4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=|</m:t>
                  </m:r>
                  <m:box>
                    <m:boxPr>
                      <m:ctrlPr>
                        <a:rPr lang="it-IT" sz="44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boxPr>
                    <m:e>
                      <m:argPr>
                        <m:argSz m:val="-1"/>
                      </m:argPr>
                      <m:f>
                        <m:fPr>
                          <m:ctrlPr>
                            <a:rPr lang="it-IT" sz="4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it-IT" sz="4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𝑑𝑛</m:t>
                          </m:r>
                        </m:num>
                        <m:den>
                          <m:r>
                            <a:rPr lang="it-IT" sz="4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𝑑</m:t>
                          </m:r>
                          <m:r>
                            <a:rPr lang="it-IT" sz="44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𝜃</m:t>
                          </m:r>
                        </m:den>
                      </m:f>
                    </m:e>
                  </m:box>
                  <m:r>
                    <a:rPr lang="it-IT" sz="4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|</m:t>
                  </m:r>
                  <m:r>
                    <m:rPr>
                      <m:sty m:val="p"/>
                    </m:rPr>
                    <a:rPr lang="it-IT" sz="4400" b="0" i="0">
                      <a:latin typeface="Cambria Math" panose="02040503050406030204" pitchFamily="18" charset="0"/>
                      <a:ea typeface="+mn-ea"/>
                    </a:rPr>
                    <m:t>σ</m:t>
                  </m:r>
                  <m:r>
                    <a:rPr lang="it-IT" sz="4400" b="0" i="0">
                      <a:latin typeface="Cambria Math" panose="02040503050406030204" pitchFamily="18" charset="0"/>
                      <a:ea typeface="+mn-ea"/>
                    </a:rPr>
                    <m:t>_</m:t>
                  </m:r>
                  <m:r>
                    <m:rPr>
                      <m:sty m:val="p"/>
                    </m:rPr>
                    <a:rPr lang="el-GR" sz="44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θ</m:t>
                  </m:r>
                </m:oMath>
              </a14:m>
              <a:r>
                <a:rPr lang="it-IT" sz="4400"/>
                <a:t> </a:t>
              </a:r>
            </a:p>
            <a:p>
              <a:endParaRPr lang="it-IT" sz="4400"/>
            </a:p>
          </xdr:txBody>
        </xdr:sp>
      </mc:Choice>
      <mc:Fallback xmlns="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9ED63DFB-791A-FD01-A810-B775A3D5FAF1}"/>
                </a:ext>
              </a:extLst>
            </xdr:cNvPr>
            <xdr:cNvSpPr txBox="1"/>
          </xdr:nvSpPr>
          <xdr:spPr>
            <a:xfrm>
              <a:off x="11884768" y="4697107"/>
              <a:ext cx="2976934" cy="1461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4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t-IT" sz="4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_𝑛=|□(64&amp;𝑑𝑛/𝑑𝜃)|</a:t>
              </a:r>
              <a:r>
                <a:rPr lang="it-IT" sz="4400" b="0" i="0">
                  <a:latin typeface="+mn-lt"/>
                  <a:ea typeface="+mn-ea"/>
                </a:rPr>
                <a:t>σ</a:t>
              </a:r>
              <a:r>
                <a:rPr lang="it-IT" sz="4400" b="0" i="0">
                  <a:latin typeface="Cambria Math" panose="02040503050406030204" pitchFamily="18" charset="0"/>
                  <a:ea typeface="+mn-ea"/>
                </a:rPr>
                <a:t>_</a:t>
              </a:r>
              <a:r>
                <a:rPr lang="el-GR" sz="4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θ</a:t>
              </a:r>
              <a:r>
                <a:rPr lang="it-IT" sz="4400"/>
                <a:t> </a:t>
              </a:r>
            </a:p>
            <a:p>
              <a:endParaRPr lang="it-IT" sz="4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534620</xdr:colOff>
      <xdr:row>59</xdr:row>
      <xdr:rowOff>9560</xdr:rowOff>
    </xdr:from>
    <xdr:to>
      <xdr:col>4</xdr:col>
      <xdr:colOff>300440</xdr:colOff>
      <xdr:row>65</xdr:row>
      <xdr:rowOff>126320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put penna 6">
              <a:extLst>
                <a:ext uri="{FF2B5EF4-FFF2-40B4-BE49-F238E27FC236}">
                  <a16:creationId xmlns:a16="http://schemas.microsoft.com/office/drawing/2014/main" id="{5FB5599D-D6D5-9987-3AC6-585A62D66372}"/>
                </a:ext>
              </a:extLst>
            </xdr14:cNvPr>
            <xdr14:cNvContentPartPr/>
          </xdr14:nvContentPartPr>
          <xdr14:nvPr macro=""/>
          <xdr14:xfrm>
            <a:off x="4344620" y="12049160"/>
            <a:ext cx="1023120" cy="1335960"/>
          </xdr14:xfrm>
        </xdr:contentPart>
      </mc:Choice>
      <mc:Fallback xmlns="">
        <xdr:pic>
          <xdr:nvPicPr>
            <xdr:cNvPr id="7" name="Input penna 6">
              <a:extLst>
                <a:ext uri="{FF2B5EF4-FFF2-40B4-BE49-F238E27FC236}">
                  <a16:creationId xmlns:a16="http://schemas.microsoft.com/office/drawing/2014/main" id="{5FB5599D-D6D5-9987-3AC6-585A62D6637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335620" y="12039907"/>
              <a:ext cx="1040760" cy="135485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491100</xdr:colOff>
      <xdr:row>62</xdr:row>
      <xdr:rowOff>138360</xdr:rowOff>
    </xdr:from>
    <xdr:to>
      <xdr:col>9</xdr:col>
      <xdr:colOff>767480</xdr:colOff>
      <xdr:row>69</xdr:row>
      <xdr:rowOff>172160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8" name="Input penna 17">
              <a:extLst>
                <a:ext uri="{FF2B5EF4-FFF2-40B4-BE49-F238E27FC236}">
                  <a16:creationId xmlns:a16="http://schemas.microsoft.com/office/drawing/2014/main" id="{8EA97E33-CD20-ABB4-F36C-E009E867EB90}"/>
                </a:ext>
              </a:extLst>
            </xdr14:cNvPr>
            <xdr14:cNvContentPartPr/>
          </xdr14:nvContentPartPr>
          <xdr14:nvPr macro=""/>
          <xdr14:xfrm>
            <a:off x="5558400" y="12787560"/>
            <a:ext cx="4403880" cy="1456200"/>
          </xdr14:xfrm>
        </xdr:contentPart>
      </mc:Choice>
      <mc:Fallback xmlns="">
        <xdr:pic>
          <xdr:nvPicPr>
            <xdr:cNvPr id="18" name="Input penna 17">
              <a:extLst>
                <a:ext uri="{FF2B5EF4-FFF2-40B4-BE49-F238E27FC236}">
                  <a16:creationId xmlns:a16="http://schemas.microsoft.com/office/drawing/2014/main" id="{8EA97E33-CD20-ABB4-F36C-E009E867EB9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49760" y="12777977"/>
              <a:ext cx="4421520" cy="14749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762140</xdr:colOff>
      <xdr:row>63</xdr:row>
      <xdr:rowOff>142880</xdr:rowOff>
    </xdr:from>
    <xdr:to>
      <xdr:col>13</xdr:col>
      <xdr:colOff>513960</xdr:colOff>
      <xdr:row>78</xdr:row>
      <xdr:rowOff>149120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44" name="Input penna 43">
              <a:extLst>
                <a:ext uri="{FF2B5EF4-FFF2-40B4-BE49-F238E27FC236}">
                  <a16:creationId xmlns:a16="http://schemas.microsoft.com/office/drawing/2014/main" id="{14AD6AB5-FD51-C600-9B71-26961F31F8AD}"/>
                </a:ext>
              </a:extLst>
            </xdr14:cNvPr>
            <xdr14:cNvContentPartPr/>
          </xdr14:nvContentPartPr>
          <xdr14:nvPr macro=""/>
          <xdr14:xfrm>
            <a:off x="7480440" y="12995280"/>
            <a:ext cx="5530320" cy="3054240"/>
          </xdr14:xfrm>
        </xdr:contentPart>
      </mc:Choice>
      <mc:Fallback xmlns="">
        <xdr:pic>
          <xdr:nvPicPr>
            <xdr:cNvPr id="44" name="Input penna 43">
              <a:extLst>
                <a:ext uri="{FF2B5EF4-FFF2-40B4-BE49-F238E27FC236}">
                  <a16:creationId xmlns:a16="http://schemas.microsoft.com/office/drawing/2014/main" id="{14AD6AB5-FD51-C600-9B71-26961F31F8A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471440" y="12986065"/>
              <a:ext cx="5547960" cy="3073053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1T13:37:24.3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0 342 24575,'77'10'0,"-19"12"0,7 10 0,0 9 0,5 8 0,3 8-2458,-2 0 0,3 7 1,1 3-1,1 1 2160,-11-8 0,0 2 0,0 0 0,1 2 0,-1 0 298,1-1 0,-1 1 0,1 1 0,-1-1 0,-2-1 268,-4-4 1,0-1 0,-2-1-1,-1 0 1,-2-1-269,5 7 0,-2 0 0,-2-1 0,-1 3 0,-1 0 0,-2 1 0,-2 3 0,0-3 305,-5 0 1,0-2 0,-2 1 0,-1 0-306,9 17 0,0 0 0,-3-3 0,-4-6 0,-2-3 0,-2-3 0,8 12 0,-5-6 0,-10-16 0,-4-6 5808,8 19-5808,-14-12 1815,-3 7-1815,4 8 1132,0-1-1132,0-14 0,-3-19 0,-9-14 0,-6-9 0,-3-6 0,-2-6 0,0-2 0</inkml:trace>
  <inkml:trace contextRef="#ctx0" brushRef="#br0" timeOffset="1816">34 463 24575,'0'30'0,"4"37"0,3-14 0,1 5 0,1 9 0,3 3 0,2 7 0,1 0 0,0-7 0,-1-3 0,-3-11 0,-2-4 0,6 24 0,-11-34 0,-4-29 0,0-6 0,0-10 0,0-3 0,0-1 0,0-11 0,0-8 0,0-9 0,0-4 0,0 0 0,0 19 0,0 5 0</inkml:trace>
  <inkml:trace contextRef="#ctx0" brushRef="#br0" timeOffset="3066">134 458 24575,'45'-13'0,"50"-14"0,-18 5 0,8-1 0,-17 3 0,4 0 0,0-1 0,3-2 0,0 0 0,-1-3 0,-6 1 0,-1 1 0,-4-2 0,15-7 0,-7-1 0,-20 7 0,-6 2 0,12-4 0,-37 16 0,-8 10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1T13:37:30.4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585 2233 24575,'-29'0'0,"-16"0"0,-29 0 0,-15-2 0,1 7 0,9 17 0,18 28 0,12 34 0,29-32 0,5 6 0,3 3 0,3 2 0,2 0 0,3-2 0,1-4 0,5-2 0,11-4 0,11-6 0,21-5 0,14-9 0,3-8 0,8-6 0,4-2-513,20 1 0,6-5 0,2 0 513,-23-3 0,2-3 0,0 0 0,-1-1 0,-2 1 0,-1-1 0,-1-2 0,-2-2-127,11-1 0,-3-3 1,-3-7 126,-9-5 0,-2-5 0,-4-6 0,-4-6 0,-4-5 0,-2-6 0,-3-9 0,-4-7 0,-2-1 0,-1-3 0,-3-3 0,-3-1 0,-2-2 0,-3-1 0,-2 0 0,0-5 0,-2 1 0,-2-2 0,-1-1 0,-3 1 0,-2-1 0,-1-2 0,-2 1 0,-3-1 0,-1 1 0,-3-1 0,-2 1 0,-2 1 0,-2 1 0,-4 0 0,-3 1 0,-4 2 0,-3 0 0,-4 2 0,-3 2 0,-3 2 0,-4 2 0,-4 3 0,-2 1 0,-5 4 0,-3 1 0,-2 3 0,-20-21 0,-3 5 0,0 7 0,-1 6 0,8 12 0,2 8 0,-29-10 0,33 30 1507,25 38-1507,14 62 0,7-3 0,4 13 0,2-9 0,1 7 0,4 5-524,0-7 0,3 2 0,2 3 1,1 1 523,1-12 0,1 1 0,2 1 0,0 0 0,2-1 0,2 1 0,1 0 0,1-1 0,0 1 0,1-2 0,4 15 0,1-2 0,-1-1 0,-1-2-271,-3-11 1,0-1-1,-2-3 1,-1 0 270,1 11 0,-2-2 0,-3-2-95,-4-10 0,-1-1 0,-3-2 95,2 27 0,-3-2 0,-3-9 0,-2-2 0,-2-7 0,0-1 0,0-11 0,-1-2 1158,2-13 0,0-4-1158,2 19 1212,-1-32-1212,-1-18 346,-1-11-346,0-6 0,0-12 0,1-24 0,6-35 0,-2 23 0,2-3 0,5-7 0,4 2 0,2 2 0,3 3 0,3 8 0,4 3 0,42-16 0,7 25 0,4 18 0,-4 18 0,-13 18 0,-11 27 0,-3 29 0,-26-31 0,-1 1 0,-1-3 0,0 0 0,18 31 0,-10-26 0,-4-20 0,-2-14 0,0-10 0,1-6 0,3-17 0,5-20 0,7-24 0,-15 16 0,1-5 0,8-6 0,3-4 0,3-6 0,2-2 0,6-7 0,0-1 0,0 2 0,-3 0 0,-5 4 0,-3 2 0,-6 6 0,-5 3 0,-9 10 0,-6 1 0,-13-37 0,-35 5 0,5 38 0,-6 0 0,-9 0 0,-4 2 0,1 4 0,-1 3 0,-39-14 0,15 22 0,17 17 0,6 22 0,8 27 0,10 35 0,20-22 0,4 7 0,2 8 0,7 3 0,8 9 0,8 1 0,8-1 0,7-3 0,8-4 0,6-7 0,5-8 0,5-5 0,-3-12 0,1-5 0,-2-7 0,1-6 0,-4-5 0,0-3 0,38 6 0,-13-12 0,-18-5 0,-14-6 0,-13 0 0,-5 0 0,0 0 0,-13 0 0,1 0 0</inkml:trace>
  <inkml:trace contextRef="#ctx0" brushRef="#br0" timeOffset="4484">5790 3367 24575,'25'-70'0,"-1"24"0,4-5 0,15-23 0,4-4 0,-12 20 0,1-2 0,-1 0 0,0-3 0,-1 0 0,-2 0 0,11-25 0,-5 2 0,-11 15 0,-5 3 0,-4 13 0,-5 3 0,0-20 0,-9 32 0,-4 25 0,0 23 0,0 32 0,0 35 0,2-21 0,2 3 0,1 13 0,3 2 0,3 4 0,2 0 0,2 3 0,1-1 0,0-6 0,-1-1 0,-1-10 0,1-3 0,11 31 0,5-29 0,10-21 0,12-16 0,3-11 0,-3-8 0,-12-7 0,-15-17 0,-11-28 0,-9-36 0,-4 24 0,-2-1 0,0-5 0,0 0 0,0 4 0,0 3 0,0-31 0,0 38 0,0 33 0,0 41 0,0 42 0,0-15 0,0 4 0,0 5 0,0 3 0,0-7 0,0 1 0,3 32 0,10-19 0,19-9 0,23 1 0,14-1 0,-3-9 0,-14-18 0,-20-45 0,-16-64 0,-8 6 0,-1-11 0,1 13 0,0-6 0,3-1-362,2-10 1,2-3 0,2 0 361,2-2 0,1 0 0,1 1 0,1 4 0,1 2 0,0 1-41,-1 9 1,0 0 0,1 5 40,6-15 0,1 7 0,-4 23 0,1 7 0,18 0 0,-7 61 0,-3 56 0,-17-7 0,-3 10 0,-1 19 0,-2 8 139,-6-29 1,-1 3 0,-1-1-140,0 5 0,-2 1 0,0 0 0,-1-5 0,0 1 0,1-3 0,2 28 0,1-3 62,2-15 0,3-6-62,-1-20 0,3-7 0,9 3 0,-3-69 0,-2-81 0,-8 23 0,-1-9 0,1-11 0,-1-3 0,1 8 0,0 5 331,-1 21 0,2 7-331,9-17 0,8 42 0,11 28 0,12 25 0,5 33 0,-29-13 0,-4 6 0,-3 11 0,-5 3 0,-4 3 0,-4 1 0,-2-1 0,-2-2 0,-1-7 0,0-1 0,0 37 0,0-23 0,0-20 0,8-27 0,17-14 0,21-29 0,18-21 0,2-24 0,-36 27 0,-2-2 0,-5-3 0,-2-1 0,13-45 0,-11 3 0,-8 14 0,-5 17 0,-4 16 0,-1 15 0,-3 11 0,0 9 0,0 6 0,2 5 0,1 2 0,-1 0 0,1-3 0,3-3 0,4-4 0,3-4 0,3-5 0,2-1 0,-8 6 0,0 10 0,-9 26 0,1 30 0,-1 35 0,0-36 0,1-1 0,1 2 0,1-3 0,1-5 0,1-1 0,20 31 0,18-10 0,22-5 0,-27-35 0,1-2 0,33 17 0,-29-22 0,-23-14 0</inkml:trace>
  <inkml:trace contextRef="#ctx0" brushRef="#br0" timeOffset="5166">8757 1888 24575,'0'0'0</inkml:trace>
  <inkml:trace contextRef="#ctx0" brushRef="#br0" timeOffset="6133">9897 400 24575,'0'39'0,"0"5"0,0 12 0,0 6 0,0 10 0,0 4-777,2 2 1,1 5 0,2 3 0,0 4 776,1-5 0,2 3 0,0 4 0,2 0 0,0 0-466,1-9 1,0 1 0,1 0 0,1 1 0,0-1 0,1 1 465,0-2 0,1 0 0,1 0 0,0 0 0,0-2 0,-1-1 0,2 9 0,0-2 0,0-1 0,0-1 0,-1-4 171,1 7 0,-1-4 0,-1-3 0,-1-5-171,0 5 0,-2-6 0,-1-6 0,-1 2 0,-1-8 0,0 16 327,-6-50 0,-3-9 0,0-18 0</inkml:trace>
  <inkml:trace contextRef="#ctx0" brushRef="#br0" timeOffset="7016">9684 2035 24575,'13'-32'0,"45"-29"0,-12 16 0,6-4 0,14-7 0,3-3 0,-1 3 0,-1 1 0,-16 12 0,-4 2 0,24-12 0,-42 30 0,-15 16 0</inkml:trace>
  <inkml:trace contextRef="#ctx0" brushRef="#br0" timeOffset="8466">11343 3160 24575,'-5'-14'0,"0"-1"0,3 5 0,-5 2 0,-15-3 0,-18 3 0,-13 4 0,-9 2 0,-6 2 0,-2 12 0,-4 22 0,7 31 0,40-21 0,6 6 0,4 4 0,5 1 0,5 1 0,3 1 0,3-6 0,1-2 0,7 33 0,10-24 0,9-20 0,13-15 0,13-12 0,19-9 0,22-18 0,-42 3 0,0-2 0,1-3 0,-3-2 0,31-26 0,-27-5 0,-23-11 0,-18-4 0,-6-2 0,-6 28 0,2 17 0,7 52 0,19 39 0,0-14 0,6 4 0,10 7 0,5-1 0,9 0 0,5-6 0,0-7 0,1-7 0,-7-12 0,-2-5 0,33 6 0,-30-27 0,-20-31 0,-22 13 0,-5-14 0</inkml:trace>
  <inkml:trace contextRef="#ctx0" brushRef="#br0" timeOffset="9450">11178 2219 24575,'2'23'0,"15"19"0,23 22 0,20 9 0,8-12 0,-12-19 0,-23-19 0,-15-13 0,-10-6 0,-2-3 0,3 1 0,4 4 0,7 7 0,0 9 0,1 5 0,-1 0 0,-3-2 0,-3-8 0,-4-9 0,-6-9 0,-4-11 0,5-17 0,-4 13 0,3-8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4-21T13:37:45.14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 8025 16456,'-5'-25'0,"2"-23"1775,1 0 0,1-8-1775,1-28 0,0-12 0,0 12 0,0-7 0,0-1 15,1-7 1,1-1 0,1 0-16,3 3 0,2 0 0,2 5 0,0 14 0,2 3 0,2 8 513,6-4 1,3 11-514,18-10 2285,2 52-2285,14 51 0,-11 9 0,3 14 0,-8-4 0,2 7 0,-1 2-289,4 12 0,-2 4 0,-1 1 289,-2 2 0,-2 0 0,-3 0 0,-9-11 0,-2-1 0,-5-2 577,1 13 1,-7-7-578,-4 27 0,-16-43 0,-13-26 0,-3-52 0,11-22 0,4-15 0,2-30 0,6-11 0,3 20 0,4-4 0,3 1 93,3-2 0,4-1 0,3 3-93,2 9 0,4 2 0,3 6 0,16-14 0,5 10 0,-7 18 0,1 11 0,25 3 0,-21 55 0,-19 51 0,-19-17 0,-5 6 0,-1 8 0,-2 2 321,-2-3 1,0-3-322,-1 37 0,0-32 0,9-29 0,27-28 0,39-44 0,-22 2 0,1-6 0,6-9 0,-1-3 0,-6 0 0,-4 2 0,22-17 0,-19 36 0,-13 62 0,0 59 0,-18-22 0,-3 4 0,-1 11 0,-2 0 0,-3-9 0,-3-2 0,-3-14 0,-2-6 0,-1 21 0,-3-40 0,0-18 0</inkml:trace>
  <inkml:trace contextRef="#ctx0" brushRef="#br0" timeOffset="1066">2686 7319 24575,'0'-43'0,"8"-45"0,1 22 0,3-5 0,2-12 0,0 1 0,1 6 0,0 2 0,-3 11 0,-1 8 0,-3 8 0,-3 49 0,-5 67 0,0 29 0,1-43 0,-2-1 0,-1-3 0,-1 0 0,-4 38 0,1-19 0,6-15 0,22-18 0,21-15 0,30-23 0,-26-17 0,-1-13 0,7-27 0,-3-15 0,-17 13 0,-1-4 0,-4-2 0,-3-1 0,-3-2 0,-2 5 0,0-6 0,-4 11 0,-3-5 0</inkml:trace>
  <inkml:trace contextRef="#ctx0" brushRef="#br0" timeOffset="1850">2673 5436 24575,'0'0'0</inkml:trace>
  <inkml:trace contextRef="#ctx0" brushRef="#br0" timeOffset="5283">3691 6872 24575,'0'-10'0,"0"2"0,0-3 0,2-3 0,11-19 0,6-41 0,-9 19 0,-1-5 0,-1-14 0,-4-1 0,-8-5 0,-6 1 0,-5 7 0,-4 5 0,-2 13 0,-3 5 0,-25-19 0,24 40 0,14 35 0,50 70 0,-9-21 0,6 9 0,1 5-503,-1-4 0,1 4 1,2 4-1,0-1 503,5 12 0,2 1 0,-1 2 0,-1-1 0,-3-1 0,0 2 0,-3-3 0,-2-2-164,2 11 1,-4-4-1,-4-4 164,-7-13 0,-4-4 0,-7-4 0,-12 10 0,-14-10 0,-15-17 0,-12-8 0,-11-5 0,-7-5 0,-3-5 0,1-3 979,11-4 0,4-2-979,-14 5 544,47-35-544,54-43 0,5 8 0,9-4 0,13-13 0,5-4 0,-21 21 0,1 0 0,-1-1 0,-3 2 0,-2 0 0,-3 0 0,9-20 0,-6-1 0,-9 5 0,-7 0 0,-10 9 0,-6 4 0,-1-29 0,-9 29 0,-5 23 0,3 15 0,4 9 0,8-4 0,16-20 0,13-38 0,-19 18 0,-2-6 0,-1-10 0,-3-1 0,-6-1 0,-3 3 0,-5 10 0,-2 5 0,-3-9 0,-3 66 0,0 89 0,0-10 0,2 12 0,4-11 0,3 8 0,3 2-390,1-19 1,1 1 0,3 0 0,1 0 389,2-1 0,2-1 0,2-2 0,1-1 0,7 12 0,2-3 0,0-7 0,6 8 0,1-12 0,15-1 0,-25-98 0,-17-20 0,-5-14 0,0-18 0,-2-7 0,1-8 0,-2-2 0,0 5 0,0 4 0,-1 8 0,-1 5 0,0 12 0,-2 5 1557,1-24-1557,0 33 0,0 29 0,0 26 0,2 36 0,12 32 0,-2-25 0,3 2 0,7 7 0,3 0 0,6 0 0,3-3 0,0-4 0,2-4 0,-2-10 0,0-3 0,24 8 0,-13-64 0,-24-28 0,-5-18 0,-1-14 0,-1-13 0,-1-7-705,-2 7 0,0-8 0,0-1 0,-1-1 705,-1 14 0,1 0 0,-1-1 0,-1 0 0,1 1 0,-2 3 0,1 0 0,-1-1 0,0 4 0,-2 2-105,1-2 0,-1 3 0,-1 3 0,-2 4 105,0-2 0,-1 5 0,-4 7 0,-7-4 0,-2 12 0,-2 6 0,-7 41 0,22 33 2752,20 20-2752,25 14 488,19 0-488,4-17 0,-15-20 0,-19-13 0,-17-6 0,-9-1 0,-7 10 0,-1 35 0,-7-1 0,-4 7 0,-9 21 0,-5 4 0,-10 14 0,-4 0 0,-5-5 0,-2-3 0,6-9 0,4-6 0,-2 2 0,64-28 0,70-55 0,-25-3 0,5-2 0,11-5 0,0-3 0,-12-1 0,-5-1 0,-18 6 0,-5 2 0,8-5 0,-31 14 0,-18 7 0,-18 2 0,-19 7 0,-14 9 0,-3 10 0,8 14 0,10 19 0,12 18 0,7 12 0,7-5 0,3-20 0,0-21 0,0-22 0,7-4 0,21 0 0,27 18 0,30 14 0,-37-22 0,2-3 0,-1-2 0,-1-7 0,31-21 0,-17-53 0,-34 8 0,-4-9 0,0-13 0,-1-4 0,0-4 0,-1-1 0,-3 2 0,-3 2 0,-7 8 0,-7 1 0,-8 10 0,-8 3 0,-8 9 0,-6 4 0,-5 4 0,-3 5 0,-37-21 0,2 15 0,-1 17 0,-11 11 0,-12 17 0,5 16 0,17 7 0,30 3 0,25-12 0,13-10 0</inkml:trace>
  <inkml:trace contextRef="#ctx0" brushRef="#br0" timeOffset="6150">6994 6069 24575,'0'16'0,"0"20"0,11 45 0,6-13 0,8 8 0,-1-15 0,4 6 0,4 0-651,13 15 1,6 2 0,4-2 650,-10-19 0,3 0 0,2-2 0,2-5 0,17 12 0,3-7 0,1-5 120,-4-9 1,1-7 0,-1-12-121,17-15 0,-3-18 0,-12-17 0,-6-11 0,-11-4 0,-7-7 0,-11 1 0,-5 1 0,7-17 0,-22 28 0,-13 18 0</inkml:trace>
  <inkml:trace contextRef="#ctx0" brushRef="#br0" timeOffset="-3917">10079 2983 24575,'-13'0'0,"-1"0"0,-8 0 0,-21 0 0,-34 0 0,19 0 0,-6 0 0,-10 0 0,-3 0 0,-7 0 0,0 0 0,3 0 0,3 0 0,11 0 0,5 0 0,-31 2 0,40 1 0,37 2 0,45 5 0,54 7 0,-17-5 0,5 1 0,14 1 0,2-2 0,2 1 0,-1-4 0,-10-4 0,-5-10 0,-10-14 0,-9-16 0,-10-25 0,-13-19 0,-12 4 0,-8-10 0,-5-5-641,-4 6 1,-4-6 0,-4-1-1,-1-3 641,-1 10 0,-3-3 0,-1 0 0,-1-2 0,-1 3 0,-2-1 0,0 1 0,-2 1 0,0-1 0,-2 3 0,-4-14 0,-2 1 0,-1 2 0,0 5-181,4 10 1,-1 3-1,0 2 1,0 5 180,-2-6 0,-1 5 0,2 4 0,-6-18 0,2 8 0,8 23 0,2 5 0,-5-14 0,13 27 2458,3 9-2458,1-3 826,-3-5-826,-3-5 0,2 6 0,4 14 0,5 12 0</inkml:trace>
  <inkml:trace contextRef="#ctx0" brushRef="#br0" timeOffset="-2667">10573 3160 24575,'3'-10'0,"28"-16"0,36-39 0,-17 19 0,2-5 0,8-12 0,1-6 0,-4 0 0,-2-2 0,-8 5 0,-4 0 0,-9 9 0,-5 1 0,7-27 0,-21 44 0,-9 41 0,-6 66 0,0-13 0,0 4 0,2 18 0,2 2 0,0 4 0,2-2 0,2-8 0,1-4 0,0-13 0,2-6 0,10 13 0,15-36 0,20-17 0,30-16 0,-34-4 0,1-6 0,-1-5 0,-3-7 0,-6-5 0,-7-5 0,9-42 0,-30 5 0,-20 16 0,-2 26 0,-2 17 0</inkml:trace>
  <inkml:trace contextRef="#ctx0" brushRef="#br0" timeOffset="-2100">11755 1552 24575,'0'0'0</inkml:trace>
  <inkml:trace contextRef="#ctx0" brushRef="#br0" timeOffset="9251">10956 6274 24575,'13'-55'0,"17"-31"0,-6 27 0,1-5 0,9-16 0,0-5 0,-2 0 0,-2-1 0,-4-7 0,-5-1 0,-4-1 0,-6 1 0,-10 8 0,-7 2 0,-6 3 0,-6 4 0,-6 11 0,-4 6 0,-3 9 0,-4 5 0,-30-19 0,2 30 0,-3 21 0,-6 52 0,33 10 0,5 15 0,10-1 0,4 8 0,2 5-457,5-5 0,3 6 1,1 3-1,1 0 457,2 8 0,1 3 0,1 1 0,2-1 0,0 6 0,1 1 0,1 0 0,1 0 0,2 1 0,0-1 0,1-1 0,2-3 0,0-4 0,0-2 0,2-1 0,1-3 0,4 18 0,1-3 0,3-4 0,-2-17 0,2-3 0,0-5 0,3 7 0,0-9 0,8 21 0,-13-46 0,-9-29 0,-6-22 1827,0-21-1827,0-22 0,2-23 0,4 26 0,3-4 0,10-14 0,5-3 0,11-14 0,6 0 0,-10 24 0,3 1 0,0 1 0,17-23 0,0 5 0,-9 16 0,-1 8 0,19-10 0,-32 46 0,-12 58 0,-17 52 0,-4-22 0,-2 6 0,-3 11 0,-2 0 0,-3 0 0,-2-3 0,0-8 0,1-4 0,4-16 0,2-4 0,-2 27 0,8-22 0,4-32 0,0-8 0</inkml:trace>
  <inkml:trace contextRef="#ctx0" brushRef="#br0" timeOffset="10500">11860 7262 24575,'-21'0'0,"-25"0"0,-35 0 0,26 0 0,-3 0 0,-4 1 0,0 4 0,1 5 0,3 5 0,7 6 0,6 9 0,8 10 0,9 9 0,5 14 0,8 8 0,5 10 0,8 3 0,5 6 0,6-2 0,4-4 0,7-6 0,2-15 0,6-8 0,43 11 0,14-36 0,11-35 0,-42-5 0,0-7 0,2-7 0,-2-5 0,-1-6 0,-3-4 0,-3-3 0,-3-1 0,-8 0 0,-3-2 0,15-30 0,-15 19 0,-15 19 0,-7 21 0,-3 11 0,3 24 0,12 42 0,-7-14 0,4 4 0,5 11 0,5 0 0,4 0 0,6-2 0,3-10 0,4-5 0,5-5 0,4-5 0,3-6 0,1-5 0,1-3 0,-1-5 0,-8-5 0,-5-1 0,12 0 0,-32-6 0</inkml:trace>
  <inkml:trace contextRef="#ctx0" brushRef="#br0" timeOffset="12199">13648 4522 24575,'0'-1'0,"0"-31"0,16-44 0,-2 24 0,4-4 0,9-9 0,6-1 0,9-3 0,8 3 0,7 0 0,8 4 0,13 6 0,7 9-182,-22 22 0,2 5 1,3 4 181,5 4 0,1 4 0,1 7 0,-3 6 0,1 4 0,-3 8 0,0 7 0,-2 7 0,-5 5 0,-4 9 0,-3 5 0,-7 6 0,-4 10 0,-6 6 0,-4 3 0,-5 1 0,-4 4 0,-5 1 0,-5 0 0,-5 2 0,-5-1 0,-5-2 0,-5 0 0,-7-3 0,-8-3 0,-6-2 0,-7-2 0,-10 0 0,-8-1 0,-4-3 0,-6-4 0,-6-4 0,-1-1 0,-1-2 0,-2 0 0,3-2 0,6-5 0,2-1 0,4-2 0,-10 11 0,7-3 0,15-10 0,7-2 0,-2 16 0,22-10 0,12-7 0,3-3 0,2-9 545,6-11-545,-4-8 0,3-4 0,-6 0 0,0 2 0,0 26 0,1 30 0,2 28 0,-1-37 0,2 2 0,-1-5 0,0-2 0,2 33 0,-2-23 0,-3-25 0,0-14 0,4 2 0,5 12 0,11 15 0,8 7 0,2-8 0,-5-16 0,-12-18 0,-8-10 0</inkml:trace>
  <inkml:trace contextRef="#ctx0" brushRef="#br0" timeOffset="12883">14519 8000 24575,'3'3'0,"-1"-2"0</inkml:trace>
  <inkml:trace contextRef="#ctx0" brushRef="#br0" timeOffset="13250">14541 8022 24575,'-9'-28'0,"2"11"0,5-2 0,2 15 0</inkml:trace>
  <inkml:trace contextRef="#ctx0" brushRef="#br0" timeOffset="13649">14608 7945 24575,'-16'0'0,"-5"0"0,9 0 0,4 0 0,20 0 0,-6 0 0,-12 0 0,-4 0 0,-11 0 0,13-2 0,2 0 0,4 0 0,2 1 0</inkml:trace>
  <inkml:trace contextRef="#ctx0" brushRef="#br0" timeOffset="16449">10025 2263 24575,'-36'-6'0,"-10"-6"0,-19-4 0,-17-4 0,-13 4 0,44 9 0,-1 2 0,-1 1 0,1 2 0,1 0 0,1 1 0,-45 1 0,6 0 0,5 0 0,4 5 0,8 4 0,10 7 0,10 5 0,7 3 0,4 4 0,7 1 0,9-3 0,9-3 0,10 0 0,3 13 0,6 13 0,16 19 0,28 15 0,-12-38 0,5-3 0,5 2 0,0-2 0,-2-5 0,-1-3 0,22 16 0,-20-16 0,-12-13 0,-6-10 0,5-5 0,15-5 0,16-1 0,9 0 0,-2 0 0,-14-1 0,-18-2 0,-13 0 0,-4-3 0,6-2 0,9-2 0,7-3 0,-3 4 0,-17 4 0,-9 3 0</inkml:trace>
  <inkml:trace contextRef="#ctx0" brushRef="#br0" timeOffset="19416">11546 1630 24575,'0'19'0,"0"-1"0,1 2 0,8-6 0,11-9 0,8-19 0,4-19 0,-5-19 0,-11-10 0,-7 2 0,-13 7 0,-8 14 0,-11 13 0,-4 13 0,2 10 0,3 3 0,8 0 0,6 1 0,4 4 0,3 4 0,1 7 0,2 4 0,9 2 0,11-6 0,7-6 0,-1-9 0,-10-7 0,-12-8 0,-15-8 0,-15 2 0,-17 4 0,-17 19 0,-6 26 0,6 21 0,17 10 0,20-6 0,28-22 0,19-17 0,13-11 0,3-8 0,-11-5 0,-14 3 0,-7-5 0,-6 9 0,3-1 0,0-4 0,0 0 0,-3-3 0,-4-3 0,-8 4 0,-7 2 0,0 4 0,10 1 0,10 0 0,5-1 0,-3 2 0</inkml:trace>
  <inkml:trace contextRef="#ctx0" brushRef="#br0" timeOffset="21983">2726 5457 24575,'16'-7'0,"14"-11"0,17-14 0,4-11 0,-9-9 0,-18 1 0,-21 9 0,-24 11 0,-24 19 0,-19 21 0,-2 21 0,13 11 0,20 5 0,19-13 0,19-15 0,29-11 0,26-22 0,18-17 0,-6-10 0,-21 0 0,-24 10 0,-14 9 0,-17 5 0,-16 6 0,-12 6 0,-3 4 0,5 2 0,16 1 0,5 5 0,9 6 0,2 0 0,4-4 0,2-4 0,-2-5 0,-1-9 0,-5 5 0,0-5 0</inkml:trace>
</inkml: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FC081-20A0-5A48-8669-3B3BCD7F73EF}">
  <dimension ref="A1:M23"/>
  <sheetViews>
    <sheetView tabSelected="1" zoomScale="94" workbookViewId="0">
      <selection activeCell="F30" sqref="F30"/>
    </sheetView>
  </sheetViews>
  <sheetFormatPr baseColWidth="10" defaultRowHeight="16" x14ac:dyDescent="0.2"/>
  <cols>
    <col min="1" max="1" width="22.5" customWidth="1"/>
    <col min="4" max="4" width="16.1640625" customWidth="1"/>
    <col min="5" max="5" width="13" customWidth="1"/>
    <col min="6" max="6" width="35.83203125" customWidth="1"/>
    <col min="7" max="7" width="38.6640625" style="3" customWidth="1"/>
    <col min="10" max="10" width="18.33203125" customWidth="1"/>
  </cols>
  <sheetData>
    <row r="1" spans="1:13" x14ac:dyDescent="0.2">
      <c r="A1" s="6"/>
      <c r="B1" s="7" t="s">
        <v>1</v>
      </c>
      <c r="C1" s="26" t="s">
        <v>4</v>
      </c>
    </row>
    <row r="2" spans="1:13" ht="17" thickBot="1" x14ac:dyDescent="0.25">
      <c r="A2" s="9" t="s">
        <v>0</v>
      </c>
      <c r="B2" s="10">
        <v>60</v>
      </c>
      <c r="C2" s="27">
        <f>RADIANS(B2)</f>
        <v>1.0471975511965976</v>
      </c>
      <c r="D2" t="s">
        <v>2</v>
      </c>
    </row>
    <row r="3" spans="1:13" x14ac:dyDescent="0.2">
      <c r="A3" t="s">
        <v>3</v>
      </c>
      <c r="C3" s="25" t="s">
        <v>24</v>
      </c>
      <c r="D3" t="s">
        <v>59</v>
      </c>
      <c r="E3">
        <v>0.62</v>
      </c>
    </row>
    <row r="4" spans="1:13" ht="17" thickBot="1" x14ac:dyDescent="0.25"/>
    <row r="5" spans="1:13" x14ac:dyDescent="0.2">
      <c r="A5" s="6"/>
      <c r="B5" s="7" t="s">
        <v>1</v>
      </c>
      <c r="C5" s="7" t="s">
        <v>12</v>
      </c>
      <c r="D5" s="7" t="s">
        <v>18</v>
      </c>
      <c r="E5" s="8" t="s">
        <v>4</v>
      </c>
      <c r="F5" s="52" t="s">
        <v>58</v>
      </c>
      <c r="G5" s="14" t="s">
        <v>21</v>
      </c>
    </row>
    <row r="6" spans="1:13" ht="17" thickBot="1" x14ac:dyDescent="0.25">
      <c r="A6" s="11" t="s">
        <v>8</v>
      </c>
      <c r="B6" s="5">
        <v>41</v>
      </c>
      <c r="C6" s="5">
        <v>4</v>
      </c>
      <c r="D6" s="5">
        <f>B6+C6/60</f>
        <v>41.06666666666667</v>
      </c>
      <c r="E6" s="12">
        <f>RADIANS(D6)</f>
        <v>0.71674854615233807</v>
      </c>
      <c r="F6" t="s">
        <v>10</v>
      </c>
      <c r="G6" s="15">
        <v>1</v>
      </c>
    </row>
    <row r="7" spans="1:13" ht="17" thickBot="1" x14ac:dyDescent="0.25">
      <c r="A7" s="9" t="s">
        <v>7</v>
      </c>
      <c r="B7" s="61" t="s">
        <v>57</v>
      </c>
      <c r="C7" s="61"/>
      <c r="D7" s="61"/>
      <c r="E7" s="62"/>
      <c r="F7">
        <v>0.4</v>
      </c>
      <c r="G7" s="53">
        <f>RADIANS(0.16)</f>
        <v>2.7925268031909274E-3</v>
      </c>
      <c r="H7" s="2" t="s">
        <v>1</v>
      </c>
    </row>
    <row r="8" spans="1:13" ht="17" thickBot="1" x14ac:dyDescent="0.25">
      <c r="A8" s="1"/>
      <c r="B8" s="1"/>
      <c r="C8" s="1"/>
      <c r="D8" s="1"/>
    </row>
    <row r="9" spans="1:13" x14ac:dyDescent="0.2">
      <c r="A9" s="16" t="s">
        <v>6</v>
      </c>
      <c r="B9" s="2" t="s">
        <v>5</v>
      </c>
      <c r="C9" s="2" t="s">
        <v>12</v>
      </c>
      <c r="D9" s="2" t="s">
        <v>16</v>
      </c>
      <c r="E9" s="19" t="s">
        <v>22</v>
      </c>
      <c r="F9" s="28" t="s">
        <v>4</v>
      </c>
      <c r="G9" s="4" t="s">
        <v>9</v>
      </c>
      <c r="H9" s="16" t="s">
        <v>25</v>
      </c>
      <c r="J9" s="24" t="s">
        <v>26</v>
      </c>
      <c r="L9" s="60" t="s">
        <v>32</v>
      </c>
      <c r="M9" s="60"/>
    </row>
    <row r="10" spans="1:13" x14ac:dyDescent="0.2">
      <c r="A10" s="17">
        <v>1</v>
      </c>
      <c r="B10">
        <v>90</v>
      </c>
      <c r="C10">
        <v>0</v>
      </c>
      <c r="D10">
        <f>C10/60</f>
        <v>0</v>
      </c>
      <c r="E10" s="20">
        <f>D10+B10-D$6</f>
        <v>48.93333333333333</v>
      </c>
      <c r="F10" s="29">
        <f>RADIANS(E10)</f>
        <v>0.85404778064255849</v>
      </c>
      <c r="G10" s="3" t="s">
        <v>11</v>
      </c>
      <c r="H10" s="17">
        <f>SIN((F10+$C$2)/2)/SIN($C$2/2)</f>
        <v>1.6275550826319154</v>
      </c>
      <c r="I10" s="58">
        <f t="shared" ref="I10:I16" si="0">0.25*(1/(SIN($C$2/2)*SIN($C$2/2))-H10^2)*($G$7)</f>
        <v>9.4322092445956319E-4</v>
      </c>
      <c r="J10">
        <v>4046.5630000000001</v>
      </c>
      <c r="L10" s="60"/>
      <c r="M10" s="60"/>
    </row>
    <row r="11" spans="1:13" x14ac:dyDescent="0.2">
      <c r="A11" s="17">
        <v>2</v>
      </c>
      <c r="B11">
        <v>90</v>
      </c>
      <c r="C11">
        <v>20</v>
      </c>
      <c r="D11">
        <f t="shared" ref="D11:D17" si="1">C11/60</f>
        <v>0.33333333333333331</v>
      </c>
      <c r="E11" s="20">
        <f t="shared" ref="E11:E17" si="2">D11+B11-D$6</f>
        <v>49.266666666666659</v>
      </c>
      <c r="F11" s="29">
        <f t="shared" ref="F11:F17" si="3">RADIANS(E11)</f>
        <v>0.85986554481587285</v>
      </c>
      <c r="G11" s="3" t="s">
        <v>11</v>
      </c>
      <c r="H11" s="17">
        <f>SIN((F11+$C$2)/2)/SIN($C$2/2)</f>
        <v>1.6309293397779892</v>
      </c>
      <c r="I11" s="58">
        <f t="shared" si="0"/>
        <v>9.3554499129930215E-4</v>
      </c>
      <c r="J11">
        <v>4339.223</v>
      </c>
      <c r="L11" s="60"/>
      <c r="M11" s="60"/>
    </row>
    <row r="12" spans="1:13" x14ac:dyDescent="0.2">
      <c r="A12" s="17">
        <v>3</v>
      </c>
      <c r="B12">
        <v>90</v>
      </c>
      <c r="C12">
        <v>40</v>
      </c>
      <c r="D12">
        <f t="shared" si="1"/>
        <v>0.66666666666666663</v>
      </c>
      <c r="E12" s="20">
        <f t="shared" si="2"/>
        <v>49.6</v>
      </c>
      <c r="F12" s="29">
        <f t="shared" si="3"/>
        <v>0.86568330898918744</v>
      </c>
      <c r="G12" s="3" t="s">
        <v>13</v>
      </c>
      <c r="H12" s="17">
        <f>SIN((F12+$C$2)/2)/SIN($C$2/2)</f>
        <v>1.6342897966702572</v>
      </c>
      <c r="I12" s="58">
        <f t="shared" si="0"/>
        <v>9.2788465174543488E-4</v>
      </c>
      <c r="J12">
        <v>4347.4939999999997</v>
      </c>
    </row>
    <row r="13" spans="1:13" x14ac:dyDescent="0.2">
      <c r="A13" s="17">
        <v>4</v>
      </c>
      <c r="B13">
        <v>91</v>
      </c>
      <c r="C13">
        <v>20</v>
      </c>
      <c r="D13">
        <f t="shared" si="1"/>
        <v>0.33333333333333331</v>
      </c>
      <c r="E13" s="20">
        <f t="shared" si="2"/>
        <v>50.266666666666659</v>
      </c>
      <c r="F13" s="29">
        <f t="shared" si="3"/>
        <v>0.87731883733581617</v>
      </c>
      <c r="G13" s="3" t="s">
        <v>14</v>
      </c>
      <c r="H13" s="17">
        <f t="shared" ref="H13:H17" si="4">SIN((F13+$C$2)/2)/SIN($C$2/2)</f>
        <v>1.6409691960711663</v>
      </c>
      <c r="I13" s="58">
        <f t="shared" si="0"/>
        <v>9.1261179001645234E-4</v>
      </c>
      <c r="J13">
        <v>4358.3280000000004</v>
      </c>
    </row>
    <row r="14" spans="1:13" x14ac:dyDescent="0.2">
      <c r="A14" s="17">
        <v>5</v>
      </c>
      <c r="B14">
        <v>91</v>
      </c>
      <c r="C14">
        <v>23</v>
      </c>
      <c r="D14">
        <f t="shared" si="1"/>
        <v>0.38333333333333336</v>
      </c>
      <c r="E14" s="20">
        <f t="shared" si="2"/>
        <v>50.31666666666667</v>
      </c>
      <c r="F14" s="29">
        <f t="shared" si="3"/>
        <v>0.8781915019618135</v>
      </c>
      <c r="G14" s="3" t="s">
        <v>15</v>
      </c>
      <c r="H14" s="17">
        <f t="shared" si="4"/>
        <v>1.6414679148392639</v>
      </c>
      <c r="I14" s="58">
        <f t="shared" si="0"/>
        <v>9.1146893935190238E-4</v>
      </c>
      <c r="J14">
        <v>5460.7349999999997</v>
      </c>
    </row>
    <row r="15" spans="1:13" x14ac:dyDescent="0.2">
      <c r="A15" s="17">
        <v>6</v>
      </c>
      <c r="B15">
        <v>92</v>
      </c>
      <c r="C15">
        <v>24</v>
      </c>
      <c r="D15">
        <f t="shared" si="1"/>
        <v>0.4</v>
      </c>
      <c r="E15" s="20">
        <f t="shared" si="2"/>
        <v>51.333333333333336</v>
      </c>
      <c r="F15" s="29">
        <f t="shared" si="3"/>
        <v>0.89593568269042256</v>
      </c>
      <c r="G15" s="3" t="s">
        <v>17</v>
      </c>
      <c r="H15" s="17">
        <f t="shared" si="4"/>
        <v>1.6515406170925084</v>
      </c>
      <c r="I15" s="58">
        <f t="shared" si="0"/>
        <v>8.8831226377026088E-4</v>
      </c>
      <c r="J15">
        <v>5769.598</v>
      </c>
    </row>
    <row r="16" spans="1:13" x14ac:dyDescent="0.2">
      <c r="A16" s="17">
        <v>7</v>
      </c>
      <c r="B16">
        <v>93</v>
      </c>
      <c r="C16">
        <v>20</v>
      </c>
      <c r="D16">
        <f t="shared" si="1"/>
        <v>0.33333333333333331</v>
      </c>
      <c r="E16" s="20">
        <f t="shared" si="2"/>
        <v>52.266666666666659</v>
      </c>
      <c r="F16" s="29">
        <f t="shared" si="3"/>
        <v>0.91222542237570281</v>
      </c>
      <c r="G16" s="3" t="s">
        <v>19</v>
      </c>
      <c r="H16" s="17">
        <f t="shared" si="4"/>
        <v>1.6606732551275953</v>
      </c>
      <c r="I16" s="58">
        <f t="shared" si="0"/>
        <v>8.6719430314778764E-4</v>
      </c>
      <c r="J16">
        <v>5790.6629999999996</v>
      </c>
    </row>
    <row r="17" spans="1:10" ht="17" thickBot="1" x14ac:dyDescent="0.25">
      <c r="A17" s="18">
        <v>8</v>
      </c>
      <c r="B17">
        <v>93</v>
      </c>
      <c r="C17">
        <v>35</v>
      </c>
      <c r="D17">
        <f t="shared" si="1"/>
        <v>0.58333333333333337</v>
      </c>
      <c r="E17" s="22">
        <f t="shared" si="2"/>
        <v>52.516666666666659</v>
      </c>
      <c r="F17" s="30">
        <f t="shared" si="3"/>
        <v>0.91658874550568858</v>
      </c>
      <c r="G17" s="3" t="s">
        <v>20</v>
      </c>
      <c r="H17" s="18">
        <f t="shared" si="4"/>
        <v>1.6631008158454941</v>
      </c>
      <c r="I17" s="58">
        <f>0.25*(1/(SIN($C$2/2)*SIN($C$2/2))-H17^2)*($G$7)</f>
        <v>8.615613134662194E-4</v>
      </c>
      <c r="J17">
        <v>7081.9</v>
      </c>
    </row>
    <row r="18" spans="1:10" x14ac:dyDescent="0.2">
      <c r="F18" s="25" t="s">
        <v>23</v>
      </c>
      <c r="I18" s="35"/>
      <c r="J18" s="35"/>
    </row>
    <row r="19" spans="1:10" x14ac:dyDescent="0.2">
      <c r="I19" s="35"/>
      <c r="J19" s="35"/>
    </row>
    <row r="20" spans="1:10" x14ac:dyDescent="0.2">
      <c r="I20" s="35"/>
      <c r="J20" s="35"/>
    </row>
    <row r="21" spans="1:10" x14ac:dyDescent="0.2">
      <c r="I21" s="35"/>
      <c r="J21" s="35"/>
    </row>
    <row r="22" spans="1:10" x14ac:dyDescent="0.2">
      <c r="I22" s="35"/>
      <c r="J22" s="35"/>
    </row>
    <row r="23" spans="1:10" x14ac:dyDescent="0.2">
      <c r="I23" s="35"/>
      <c r="J23" s="35"/>
    </row>
  </sheetData>
  <mergeCells count="2">
    <mergeCell ref="L9:M11"/>
    <mergeCell ref="B7:E7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5711-96B3-3042-BEE6-03650C0C1ADB}">
  <dimension ref="A2:Z60"/>
  <sheetViews>
    <sheetView topLeftCell="A47" workbookViewId="0">
      <selection activeCell="I27" sqref="I27"/>
    </sheetView>
  </sheetViews>
  <sheetFormatPr baseColWidth="10" defaultRowHeight="16" x14ac:dyDescent="0.2"/>
  <cols>
    <col min="1" max="1" width="27" customWidth="1"/>
    <col min="2" max="2" width="12.1640625" bestFit="1" customWidth="1"/>
    <col min="4" max="4" width="16.5" customWidth="1"/>
  </cols>
  <sheetData>
    <row r="2" spans="1:19" x14ac:dyDescent="0.2">
      <c r="A2" s="34" t="s">
        <v>27</v>
      </c>
    </row>
    <row r="5" spans="1:19" x14ac:dyDescent="0.2">
      <c r="B5" t="s">
        <v>1</v>
      </c>
      <c r="C5" t="s">
        <v>12</v>
      </c>
      <c r="D5" s="31" t="s">
        <v>18</v>
      </c>
      <c r="E5" t="s">
        <v>4</v>
      </c>
    </row>
    <row r="6" spans="1:19" x14ac:dyDescent="0.2">
      <c r="A6" s="31" t="s">
        <v>29</v>
      </c>
      <c r="B6">
        <v>42</v>
      </c>
      <c r="C6">
        <v>5</v>
      </c>
      <c r="D6" s="31">
        <f>(C6/60)+B6</f>
        <v>42.083333333333336</v>
      </c>
      <c r="E6">
        <f>RADIANS(D6)</f>
        <v>0.73449272688094702</v>
      </c>
    </row>
    <row r="9" spans="1:19" ht="17" thickBot="1" x14ac:dyDescent="0.25">
      <c r="A9" t="s">
        <v>38</v>
      </c>
      <c r="O9" t="s">
        <v>39</v>
      </c>
    </row>
    <row r="10" spans="1:19" x14ac:dyDescent="0.2">
      <c r="A10" t="s">
        <v>34</v>
      </c>
      <c r="B10">
        <v>52</v>
      </c>
      <c r="C10">
        <v>7</v>
      </c>
      <c r="D10">
        <f>B10+C10/60</f>
        <v>52.116666666666667</v>
      </c>
      <c r="H10" t="s">
        <v>34</v>
      </c>
      <c r="I10">
        <v>52</v>
      </c>
      <c r="J10">
        <v>20</v>
      </c>
      <c r="K10">
        <f>I10+J10/60</f>
        <v>52.333333333333336</v>
      </c>
      <c r="O10" s="6" t="s">
        <v>34</v>
      </c>
      <c r="P10" s="7">
        <v>52</v>
      </c>
      <c r="Q10" s="7">
        <v>7</v>
      </c>
      <c r="R10" s="7">
        <f>P10+Q10/60</f>
        <v>52.116666666666667</v>
      </c>
      <c r="S10" s="8"/>
    </row>
    <row r="11" spans="1:19" x14ac:dyDescent="0.2">
      <c r="A11" t="s">
        <v>33</v>
      </c>
      <c r="B11">
        <v>32</v>
      </c>
      <c r="C11">
        <v>0</v>
      </c>
      <c r="D11">
        <f>B11+C11/60</f>
        <v>32</v>
      </c>
      <c r="H11" t="s">
        <v>33</v>
      </c>
      <c r="I11">
        <v>32</v>
      </c>
      <c r="J11">
        <v>0</v>
      </c>
      <c r="K11">
        <f>I11+J11/60</f>
        <v>32</v>
      </c>
      <c r="O11" s="20" t="s">
        <v>33</v>
      </c>
      <c r="P11" s="32">
        <v>32</v>
      </c>
      <c r="Q11" s="32">
        <v>4</v>
      </c>
      <c r="R11" s="32">
        <f>P11+Q11/60</f>
        <v>32.06666666666667</v>
      </c>
      <c r="S11" s="21"/>
    </row>
    <row r="12" spans="1:19" x14ac:dyDescent="0.2">
      <c r="O12" s="20"/>
      <c r="P12" s="32"/>
      <c r="Q12" s="32"/>
      <c r="R12" s="32"/>
      <c r="S12" s="21"/>
    </row>
    <row r="13" spans="1:19" x14ac:dyDescent="0.2">
      <c r="A13" t="s">
        <v>35</v>
      </c>
      <c r="B13">
        <f>D10-D$6</f>
        <v>10.033333333333331</v>
      </c>
      <c r="D13" t="s">
        <v>37</v>
      </c>
      <c r="E13">
        <f>B13*60</f>
        <v>601.99999999999989</v>
      </c>
      <c r="H13" t="s">
        <v>35</v>
      </c>
      <c r="I13">
        <f>K10-$D$6</f>
        <v>10.25</v>
      </c>
      <c r="K13" t="s">
        <v>37</v>
      </c>
      <c r="L13">
        <f>I13*60</f>
        <v>615</v>
      </c>
      <c r="O13" s="20" t="s">
        <v>35</v>
      </c>
      <c r="P13" s="56">
        <f>R10-$D$6</f>
        <v>10.033333333333331</v>
      </c>
      <c r="Q13" s="32"/>
      <c r="R13" s="32" t="s">
        <v>37</v>
      </c>
      <c r="S13" s="21">
        <f>P13*60</f>
        <v>601.99999999999989</v>
      </c>
    </row>
    <row r="14" spans="1:19" ht="17" thickBot="1" x14ac:dyDescent="0.25">
      <c r="A14" t="s">
        <v>36</v>
      </c>
      <c r="B14">
        <f>D11-D$6</f>
        <v>-10.083333333333336</v>
      </c>
      <c r="D14" t="s">
        <v>37</v>
      </c>
      <c r="E14">
        <f>B14*60</f>
        <v>-605.00000000000011</v>
      </c>
      <c r="H14" t="s">
        <v>36</v>
      </c>
      <c r="I14">
        <f>K11-$D$6</f>
        <v>-10.083333333333336</v>
      </c>
      <c r="K14" t="s">
        <v>37</v>
      </c>
      <c r="L14">
        <f>I14*60</f>
        <v>-605.00000000000011</v>
      </c>
      <c r="O14" s="22" t="s">
        <v>36</v>
      </c>
      <c r="P14" s="57">
        <f>R11-$D$6</f>
        <v>-10.016666666666666</v>
      </c>
      <c r="Q14" s="33"/>
      <c r="R14" s="33" t="s">
        <v>37</v>
      </c>
      <c r="S14" s="23">
        <f>P14*60</f>
        <v>-601</v>
      </c>
    </row>
    <row r="16" spans="1:19" x14ac:dyDescent="0.2">
      <c r="B16" t="s">
        <v>1</v>
      </c>
      <c r="C16" t="s">
        <v>12</v>
      </c>
      <c r="D16" t="s">
        <v>18</v>
      </c>
      <c r="E16" t="s">
        <v>4</v>
      </c>
      <c r="F16" t="s">
        <v>30</v>
      </c>
      <c r="P16">
        <f>-P14</f>
        <v>10.016666666666666</v>
      </c>
    </row>
    <row r="17" spans="1:6" x14ac:dyDescent="0.2">
      <c r="A17" t="s">
        <v>31</v>
      </c>
      <c r="D17">
        <f>AVERAGE(P13,P16)</f>
        <v>10.024999999999999</v>
      </c>
      <c r="E17">
        <f>RADIANS(D17)</f>
        <v>0.1749692575124315</v>
      </c>
      <c r="F17">
        <f>SIN(E17)</f>
        <v>0.17407786456794522</v>
      </c>
    </row>
    <row r="21" spans="1:6" x14ac:dyDescent="0.2">
      <c r="A21" t="s">
        <v>40</v>
      </c>
      <c r="C21">
        <v>590</v>
      </c>
    </row>
    <row r="24" spans="1:6" x14ac:dyDescent="0.2">
      <c r="A24" t="s">
        <v>28</v>
      </c>
      <c r="C24">
        <f>C21/F17</f>
        <v>3389.287899781848</v>
      </c>
    </row>
    <row r="30" spans="1:6" x14ac:dyDescent="0.2">
      <c r="A30" s="34" t="s">
        <v>41</v>
      </c>
    </row>
    <row r="32" spans="1:6" x14ac:dyDescent="0.2">
      <c r="B32" t="s">
        <v>1</v>
      </c>
      <c r="C32" t="s">
        <v>12</v>
      </c>
      <c r="D32" s="31" t="s">
        <v>18</v>
      </c>
      <c r="E32" t="s">
        <v>4</v>
      </c>
    </row>
    <row r="33" spans="1:26" x14ac:dyDescent="0.2">
      <c r="A33" s="31" t="s">
        <v>29</v>
      </c>
      <c r="B33">
        <v>42</v>
      </c>
      <c r="C33">
        <v>2</v>
      </c>
      <c r="D33" s="31">
        <f>(C33/60)+B33</f>
        <v>42.033333333333331</v>
      </c>
      <c r="E33">
        <f>RADIANS(D33)</f>
        <v>0.7336200622549498</v>
      </c>
    </row>
    <row r="36" spans="1:26" x14ac:dyDescent="0.2">
      <c r="A36" t="s">
        <v>38</v>
      </c>
      <c r="H36" t="s">
        <v>38</v>
      </c>
      <c r="O36" t="s">
        <v>38</v>
      </c>
      <c r="V36" t="s">
        <v>38</v>
      </c>
    </row>
    <row r="37" spans="1:26" x14ac:dyDescent="0.2">
      <c r="A37" t="s">
        <v>34</v>
      </c>
      <c r="B37">
        <v>64</v>
      </c>
      <c r="C37">
        <v>1</v>
      </c>
      <c r="D37">
        <f>B37+C37/60</f>
        <v>64.016666666666666</v>
      </c>
      <c r="H37" t="s">
        <v>34</v>
      </c>
      <c r="I37">
        <v>64</v>
      </c>
      <c r="J37">
        <v>0</v>
      </c>
      <c r="K37">
        <f>I37+J37/60</f>
        <v>64</v>
      </c>
      <c r="O37" t="s">
        <v>34</v>
      </c>
      <c r="P37">
        <v>64</v>
      </c>
      <c r="Q37">
        <v>5</v>
      </c>
      <c r="R37">
        <f>P37+Q37/60</f>
        <v>64.083333333333329</v>
      </c>
      <c r="V37" t="s">
        <v>34</v>
      </c>
      <c r="W37">
        <v>66</v>
      </c>
      <c r="X37">
        <v>0</v>
      </c>
      <c r="Y37">
        <f>W37+X37/60</f>
        <v>66</v>
      </c>
    </row>
    <row r="38" spans="1:26" x14ac:dyDescent="0.2">
      <c r="A38" t="s">
        <v>33</v>
      </c>
      <c r="B38">
        <v>22</v>
      </c>
      <c r="C38">
        <v>5</v>
      </c>
      <c r="D38">
        <f>B38+C38/60</f>
        <v>22.083333333333332</v>
      </c>
      <c r="H38" t="s">
        <v>33</v>
      </c>
      <c r="I38">
        <v>24</v>
      </c>
      <c r="J38">
        <v>0</v>
      </c>
      <c r="K38">
        <f>I38+J38/60</f>
        <v>24</v>
      </c>
      <c r="O38" t="s">
        <v>33</v>
      </c>
      <c r="P38">
        <v>21</v>
      </c>
      <c r="Q38">
        <v>2</v>
      </c>
      <c r="R38">
        <f>P38+Q38/60</f>
        <v>21.033333333333335</v>
      </c>
      <c r="V38" t="s">
        <v>33</v>
      </c>
      <c r="W38">
        <v>22</v>
      </c>
      <c r="X38">
        <v>0</v>
      </c>
      <c r="Y38">
        <f>W38+X38/60</f>
        <v>22</v>
      </c>
    </row>
    <row r="40" spans="1:26" x14ac:dyDescent="0.2">
      <c r="A40" t="s">
        <v>35</v>
      </c>
      <c r="B40">
        <f>D37-$D$33</f>
        <v>21.983333333333334</v>
      </c>
      <c r="D40" t="s">
        <v>37</v>
      </c>
      <c r="E40">
        <f>B40*60</f>
        <v>1319</v>
      </c>
      <c r="H40" t="s">
        <v>35</v>
      </c>
      <c r="I40">
        <f>K37-$D$33</f>
        <v>21.966666666666669</v>
      </c>
      <c r="K40" t="s">
        <v>37</v>
      </c>
      <c r="L40">
        <f>I40*60</f>
        <v>1318</v>
      </c>
      <c r="O40" t="s">
        <v>35</v>
      </c>
      <c r="P40">
        <f>R37-$D$33</f>
        <v>22.049999999999997</v>
      </c>
      <c r="R40" t="s">
        <v>37</v>
      </c>
      <c r="S40">
        <f>P40*60</f>
        <v>1322.9999999999998</v>
      </c>
      <c r="V40" t="s">
        <v>35</v>
      </c>
      <c r="W40">
        <f>Y37-$D$33</f>
        <v>23.966666666666669</v>
      </c>
      <c r="Y40" t="s">
        <v>37</v>
      </c>
      <c r="Z40">
        <f>W40*60</f>
        <v>1438</v>
      </c>
    </row>
    <row r="41" spans="1:26" x14ac:dyDescent="0.2">
      <c r="A41" t="s">
        <v>36</v>
      </c>
      <c r="B41">
        <f>D38-$D$33</f>
        <v>-19.95</v>
      </c>
      <c r="D41" t="s">
        <v>37</v>
      </c>
      <c r="E41">
        <f>B41*60</f>
        <v>-1197</v>
      </c>
      <c r="H41" t="s">
        <v>36</v>
      </c>
      <c r="I41">
        <f>K38-$D$33</f>
        <v>-18.033333333333331</v>
      </c>
      <c r="K41" t="s">
        <v>37</v>
      </c>
      <c r="L41">
        <f>I41*60</f>
        <v>-1082</v>
      </c>
      <c r="O41" t="s">
        <v>36</v>
      </c>
      <c r="P41">
        <f>R38-$D$33</f>
        <v>-20.999999999999996</v>
      </c>
      <c r="R41" t="s">
        <v>37</v>
      </c>
      <c r="S41">
        <f>P41*60</f>
        <v>-1259.9999999999998</v>
      </c>
      <c r="V41" t="s">
        <v>36</v>
      </c>
      <c r="W41">
        <f>Y38-$D$33</f>
        <v>-20.033333333333331</v>
      </c>
      <c r="Y41" t="s">
        <v>37</v>
      </c>
      <c r="Z41">
        <f>W41*60</f>
        <v>-1202</v>
      </c>
    </row>
    <row r="43" spans="1:26" ht="17" thickBot="1" x14ac:dyDescent="0.25"/>
    <row r="44" spans="1:26" x14ac:dyDescent="0.2">
      <c r="A44" s="6" t="s">
        <v>42</v>
      </c>
      <c r="B44" s="7"/>
      <c r="C44" s="7"/>
      <c r="D44" s="7"/>
      <c r="E44" s="8"/>
    </row>
    <row r="45" spans="1:26" x14ac:dyDescent="0.2">
      <c r="A45" s="20" t="s">
        <v>34</v>
      </c>
      <c r="B45" s="32">
        <v>63</v>
      </c>
      <c r="C45" s="32">
        <v>0</v>
      </c>
      <c r="D45" s="32">
        <f>B45+C45/60</f>
        <v>63</v>
      </c>
      <c r="E45" s="21"/>
    </row>
    <row r="46" spans="1:26" x14ac:dyDescent="0.2">
      <c r="A46" s="20" t="s">
        <v>33</v>
      </c>
      <c r="B46" s="32">
        <v>21</v>
      </c>
      <c r="C46" s="32">
        <v>6</v>
      </c>
      <c r="D46" s="32">
        <f>B46+C46/60</f>
        <v>21.1</v>
      </c>
      <c r="E46" s="21"/>
    </row>
    <row r="47" spans="1:26" x14ac:dyDescent="0.2">
      <c r="A47" s="20"/>
      <c r="B47" s="32"/>
      <c r="C47" s="32"/>
      <c r="D47" s="32"/>
      <c r="E47" s="21"/>
    </row>
    <row r="48" spans="1:26" x14ac:dyDescent="0.2">
      <c r="A48" s="20" t="s">
        <v>35</v>
      </c>
      <c r="B48" s="54">
        <f>D45-$D$33</f>
        <v>20.966666666666669</v>
      </c>
      <c r="C48" s="32"/>
      <c r="D48" s="32" t="s">
        <v>37</v>
      </c>
      <c r="E48" s="21">
        <f>B48*60</f>
        <v>1258</v>
      </c>
      <c r="G48" t="s">
        <v>43</v>
      </c>
    </row>
    <row r="49" spans="1:7" ht="17" thickBot="1" x14ac:dyDescent="0.25">
      <c r="A49" s="22" t="s">
        <v>36</v>
      </c>
      <c r="B49" s="55">
        <f>D46-$D$33</f>
        <v>-20.93333333333333</v>
      </c>
      <c r="C49" s="33"/>
      <c r="D49" s="33" t="s">
        <v>37</v>
      </c>
      <c r="E49" s="23">
        <f>B49*60</f>
        <v>-1255.9999999999998</v>
      </c>
      <c r="G49">
        <f>AVERAGE(B48,B50)</f>
        <v>20.95</v>
      </c>
    </row>
    <row r="50" spans="1:7" x14ac:dyDescent="0.2">
      <c r="B50">
        <f>-B49</f>
        <v>20.93333333333333</v>
      </c>
    </row>
    <row r="52" spans="1:7" x14ac:dyDescent="0.2">
      <c r="B52" t="s">
        <v>1</v>
      </c>
      <c r="C52" t="s">
        <v>12</v>
      </c>
      <c r="D52" t="s">
        <v>18</v>
      </c>
      <c r="E52" t="s">
        <v>4</v>
      </c>
      <c r="F52" t="s">
        <v>30</v>
      </c>
    </row>
    <row r="53" spans="1:7" x14ac:dyDescent="0.2">
      <c r="A53" t="s">
        <v>31</v>
      </c>
      <c r="D53">
        <v>20.95</v>
      </c>
      <c r="E53">
        <f>RADIANS(D53)</f>
        <v>0.36564647829281205</v>
      </c>
      <c r="F53">
        <f>SIN(E53)</f>
        <v>0.35755311057858657</v>
      </c>
    </row>
    <row r="57" spans="1:7" x14ac:dyDescent="0.2">
      <c r="A57" t="s">
        <v>40</v>
      </c>
      <c r="C57">
        <v>590</v>
      </c>
    </row>
    <row r="60" spans="1:7" x14ac:dyDescent="0.2">
      <c r="A60" t="s">
        <v>28</v>
      </c>
      <c r="C60">
        <f>C57/F53</f>
        <v>1650.1045090763487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6285-CA69-EE4A-8C03-45B2852F6C90}">
  <dimension ref="A2:W68"/>
  <sheetViews>
    <sheetView topLeftCell="A2" workbookViewId="0">
      <selection activeCell="I13" sqref="I13:I22"/>
    </sheetView>
  </sheetViews>
  <sheetFormatPr baseColWidth="10" defaultRowHeight="16" x14ac:dyDescent="0.2"/>
  <cols>
    <col min="1" max="1" width="39.6640625" bestFit="1" customWidth="1"/>
    <col min="4" max="4" width="33.1640625" bestFit="1" customWidth="1"/>
    <col min="5" max="5" width="12.1640625" bestFit="1" customWidth="1"/>
    <col min="6" max="6" width="12.1640625" style="3" bestFit="1" customWidth="1"/>
    <col min="7" max="7" width="35.5" style="3" bestFit="1" customWidth="1"/>
    <col min="8" max="8" width="12.1640625" bestFit="1" customWidth="1"/>
  </cols>
  <sheetData>
    <row r="2" spans="1:9" x14ac:dyDescent="0.2">
      <c r="A2" s="63" t="s">
        <v>44</v>
      </c>
      <c r="B2" s="63"/>
      <c r="C2" s="63"/>
    </row>
    <row r="3" spans="1:9" ht="17" thickBot="1" x14ac:dyDescent="0.25"/>
    <row r="4" spans="1:9" x14ac:dyDescent="0.2">
      <c r="A4" s="6"/>
      <c r="B4" s="13" t="s">
        <v>1</v>
      </c>
      <c r="C4" s="38" t="s">
        <v>4</v>
      </c>
    </row>
    <row r="5" spans="1:9" ht="17" thickBot="1" x14ac:dyDescent="0.25">
      <c r="A5" s="39" t="s">
        <v>0</v>
      </c>
      <c r="B5" s="40">
        <v>60</v>
      </c>
      <c r="C5" s="41">
        <f>RADIANS(B5)</f>
        <v>1.0471975511965976</v>
      </c>
      <c r="D5" t="s">
        <v>2</v>
      </c>
    </row>
    <row r="6" spans="1:9" x14ac:dyDescent="0.2">
      <c r="A6" t="s">
        <v>3</v>
      </c>
      <c r="C6" s="36" t="s">
        <v>24</v>
      </c>
    </row>
    <row r="7" spans="1:9" ht="17" thickBot="1" x14ac:dyDescent="0.25"/>
    <row r="8" spans="1:9" x14ac:dyDescent="0.2">
      <c r="A8" s="6"/>
      <c r="B8" s="7" t="s">
        <v>1</v>
      </c>
      <c r="C8" s="7" t="s">
        <v>12</v>
      </c>
      <c r="D8" s="7" t="s">
        <v>18</v>
      </c>
      <c r="E8" s="8" t="s">
        <v>4</v>
      </c>
      <c r="G8" s="3" t="s">
        <v>21</v>
      </c>
    </row>
    <row r="9" spans="1:9" ht="17" thickBot="1" x14ac:dyDescent="0.25">
      <c r="A9" s="39" t="s">
        <v>8</v>
      </c>
      <c r="B9" s="33">
        <v>42</v>
      </c>
      <c r="C9" s="33">
        <v>2</v>
      </c>
      <c r="D9" s="40">
        <f>B9+(C9/60)</f>
        <v>42.033333333333331</v>
      </c>
      <c r="E9" s="42">
        <f>RADIANS(D9)</f>
        <v>0.7336200622549498</v>
      </c>
      <c r="F9" s="3" t="s">
        <v>10</v>
      </c>
      <c r="G9" s="53">
        <v>3.0000000000000001E-3</v>
      </c>
    </row>
    <row r="10" spans="1:9" x14ac:dyDescent="0.2">
      <c r="A10" t="s">
        <v>7</v>
      </c>
    </row>
    <row r="12" spans="1:9" x14ac:dyDescent="0.2">
      <c r="A12" s="31" t="s">
        <v>6</v>
      </c>
      <c r="B12" t="s">
        <v>5</v>
      </c>
      <c r="C12" t="s">
        <v>12</v>
      </c>
      <c r="D12" t="s">
        <v>16</v>
      </c>
      <c r="E12" t="s">
        <v>22</v>
      </c>
      <c r="F12" s="37" t="s">
        <v>4</v>
      </c>
      <c r="G12" s="3" t="s">
        <v>9</v>
      </c>
      <c r="H12" s="31" t="s">
        <v>25</v>
      </c>
    </row>
    <row r="13" spans="1:9" x14ac:dyDescent="0.2">
      <c r="A13">
        <v>1</v>
      </c>
      <c r="B13">
        <v>94</v>
      </c>
      <c r="C13">
        <v>40</v>
      </c>
      <c r="D13" s="43">
        <f>C13/60</f>
        <v>0.66666666666666663</v>
      </c>
      <c r="E13" s="43">
        <f>D13+B13-D$9</f>
        <v>52.63333333333334</v>
      </c>
      <c r="F13" s="3">
        <f>RADIANS(E13)</f>
        <v>0.91862496296634888</v>
      </c>
      <c r="G13" s="3" t="s">
        <v>20</v>
      </c>
      <c r="H13" s="58">
        <f>SIN((F13+$C$5)/2)/SIN($C$5/2)</f>
        <v>1.6642309692630022</v>
      </c>
      <c r="I13" s="58">
        <f>0.25*(1/(SIN($C$5/2)*SIN($C$5/2))-H13^2)*($G$9)</f>
        <v>9.2275146070944702E-4</v>
      </c>
    </row>
    <row r="14" spans="1:9" x14ac:dyDescent="0.2">
      <c r="A14">
        <v>2</v>
      </c>
      <c r="B14">
        <v>93</v>
      </c>
      <c r="C14">
        <v>25</v>
      </c>
      <c r="D14" s="43">
        <f t="shared" ref="D14:D22" si="0">C14/60</f>
        <v>0.41666666666666669</v>
      </c>
      <c r="E14" s="43">
        <f t="shared" ref="E14:E19" si="1">D14+B14-D$9</f>
        <v>51.38333333333334</v>
      </c>
      <c r="F14" s="3">
        <f t="shared" ref="F14:F22" si="2">RADIANS(E14)</f>
        <v>0.89680834731641978</v>
      </c>
      <c r="G14" s="3" t="s">
        <v>46</v>
      </c>
      <c r="H14" s="58">
        <f t="shared" ref="H14:H22" si="3">SIN((F14+$C$5)/2)/SIN($C$5/2)</f>
        <v>1.6520326484339212</v>
      </c>
      <c r="I14" s="58">
        <f t="shared" ref="I14:I22" si="4">0.25*(1/(SIN($C$5/2)*SIN($C$5/2))-H14^2)*($G$9)</f>
        <v>9.5309109638130397E-4</v>
      </c>
    </row>
    <row r="15" spans="1:9" x14ac:dyDescent="0.2">
      <c r="A15">
        <v>3</v>
      </c>
      <c r="B15">
        <v>93</v>
      </c>
      <c r="C15">
        <v>12</v>
      </c>
      <c r="D15" s="43">
        <f t="shared" si="0"/>
        <v>0.2</v>
      </c>
      <c r="E15" s="43">
        <f t="shared" si="1"/>
        <v>51.166666666666671</v>
      </c>
      <c r="F15" s="3">
        <f t="shared" si="2"/>
        <v>0.89302680060376538</v>
      </c>
      <c r="G15" s="3" t="s">
        <v>13</v>
      </c>
      <c r="H15" s="58">
        <f>SIN((F15+$C$5)/2)/SIN($C$5/2)</f>
        <v>1.6498982422643007</v>
      </c>
      <c r="I15" s="58">
        <f t="shared" si="4"/>
        <v>9.5837684262987889E-4</v>
      </c>
    </row>
    <row r="16" spans="1:9" x14ac:dyDescent="0.2">
      <c r="A16">
        <v>4</v>
      </c>
      <c r="B16">
        <v>92</v>
      </c>
      <c r="C16">
        <v>24</v>
      </c>
      <c r="D16" s="43">
        <f t="shared" si="0"/>
        <v>0.4</v>
      </c>
      <c r="E16" s="43">
        <f>D16+B16-D$9</f>
        <v>50.366666666666674</v>
      </c>
      <c r="F16" s="3">
        <f t="shared" si="2"/>
        <v>0.87906416658781084</v>
      </c>
      <c r="G16" s="3" t="s">
        <v>47</v>
      </c>
      <c r="H16" s="58">
        <f t="shared" si="3"/>
        <v>1.641966321095041</v>
      </c>
      <c r="I16" s="58">
        <f t="shared" si="4"/>
        <v>9.7795995029221301E-4</v>
      </c>
    </row>
    <row r="17" spans="1:23" x14ac:dyDescent="0.2">
      <c r="A17">
        <v>5</v>
      </c>
      <c r="B17">
        <v>91</v>
      </c>
      <c r="C17">
        <v>45</v>
      </c>
      <c r="D17" s="43">
        <f t="shared" si="0"/>
        <v>0.75</v>
      </c>
      <c r="E17" s="43">
        <f t="shared" si="1"/>
        <v>49.716666666666669</v>
      </c>
      <c r="F17" s="3">
        <f t="shared" si="2"/>
        <v>0.86771952644984751</v>
      </c>
      <c r="G17" s="3" t="s">
        <v>48</v>
      </c>
      <c r="H17" s="58">
        <f t="shared" si="3"/>
        <v>1.6354626910068566</v>
      </c>
      <c r="I17" s="58">
        <f t="shared" si="4"/>
        <v>9.9394633974345895E-4</v>
      </c>
    </row>
    <row r="18" spans="1:23" x14ac:dyDescent="0.2">
      <c r="A18">
        <v>6</v>
      </c>
      <c r="B18">
        <v>91</v>
      </c>
      <c r="C18">
        <v>40</v>
      </c>
      <c r="D18" s="43">
        <f t="shared" si="0"/>
        <v>0.66666666666666663</v>
      </c>
      <c r="E18" s="43">
        <f t="shared" si="1"/>
        <v>49.63333333333334</v>
      </c>
      <c r="F18" s="3">
        <f t="shared" si="2"/>
        <v>0.86626508540651903</v>
      </c>
      <c r="G18" s="3" t="s">
        <v>49</v>
      </c>
      <c r="H18" s="58">
        <f t="shared" si="3"/>
        <v>1.6346250822497719</v>
      </c>
      <c r="I18" s="59">
        <f t="shared" si="4"/>
        <v>9.9600063035994559E-4</v>
      </c>
    </row>
    <row r="19" spans="1:23" x14ac:dyDescent="0.2">
      <c r="A19">
        <v>7</v>
      </c>
      <c r="B19">
        <v>91</v>
      </c>
      <c r="C19">
        <v>30</v>
      </c>
      <c r="D19" s="43">
        <f t="shared" si="0"/>
        <v>0.5</v>
      </c>
      <c r="E19" s="43">
        <f t="shared" si="1"/>
        <v>49.466666666666669</v>
      </c>
      <c r="F19" s="3">
        <f t="shared" si="2"/>
        <v>0.86335620331986174</v>
      </c>
      <c r="G19" s="3" t="s">
        <v>50</v>
      </c>
      <c r="H19" s="58">
        <f t="shared" si="3"/>
        <v>1.6329472717662528</v>
      </c>
      <c r="I19" s="59">
        <f t="shared" si="4"/>
        <v>1.0001124057233647E-3</v>
      </c>
    </row>
    <row r="20" spans="1:23" x14ac:dyDescent="0.2">
      <c r="A20" s="35">
        <v>8</v>
      </c>
      <c r="B20" s="35">
        <v>91</v>
      </c>
      <c r="C20" s="35">
        <f>20+5</f>
        <v>25</v>
      </c>
      <c r="D20">
        <f t="shared" si="0"/>
        <v>0.41666666666666669</v>
      </c>
      <c r="E20">
        <f>D20+B20-D$9</f>
        <v>49.38333333333334</v>
      </c>
      <c r="F20" s="3">
        <f t="shared" si="2"/>
        <v>0.86190176227653315</v>
      </c>
      <c r="H20" s="58">
        <f t="shared" si="3"/>
        <v>1.6321070709271284</v>
      </c>
      <c r="I20" s="59">
        <f t="shared" si="4"/>
        <v>1.0021698817722527E-3</v>
      </c>
    </row>
    <row r="21" spans="1:23" x14ac:dyDescent="0.2">
      <c r="A21" s="35">
        <v>9</v>
      </c>
      <c r="B21" s="35">
        <v>91</v>
      </c>
      <c r="C21" s="35">
        <v>12</v>
      </c>
      <c r="D21" s="43">
        <f t="shared" si="0"/>
        <v>0.2</v>
      </c>
      <c r="E21" s="43">
        <f>D21+B21-D$9</f>
        <v>49.166666666666671</v>
      </c>
      <c r="F21" s="3">
        <f t="shared" si="2"/>
        <v>0.85812021556387874</v>
      </c>
      <c r="H21" s="58">
        <f t="shared" si="3"/>
        <v>1.6299185103639759</v>
      </c>
      <c r="I21" s="58">
        <f t="shared" si="4"/>
        <v>1.0075242371796588E-3</v>
      </c>
    </row>
    <row r="22" spans="1:23" x14ac:dyDescent="0.2">
      <c r="A22" s="35">
        <v>10</v>
      </c>
      <c r="B22" s="35">
        <v>91</v>
      </c>
      <c r="C22" s="35">
        <v>12</v>
      </c>
      <c r="D22" s="43">
        <f t="shared" si="0"/>
        <v>0.2</v>
      </c>
      <c r="E22" s="43">
        <f>D22+B22-D$9</f>
        <v>49.166666666666671</v>
      </c>
      <c r="F22" s="3">
        <f t="shared" si="2"/>
        <v>0.85812021556387874</v>
      </c>
      <c r="H22" s="58">
        <f t="shared" si="3"/>
        <v>1.6299185103639759</v>
      </c>
      <c r="I22" s="58">
        <f t="shared" si="4"/>
        <v>1.0075242371796588E-3</v>
      </c>
    </row>
    <row r="23" spans="1:23" x14ac:dyDescent="0.2">
      <c r="A23" s="35"/>
      <c r="B23" s="35"/>
      <c r="C23" s="35"/>
      <c r="D23" s="43"/>
      <c r="E23" s="43"/>
      <c r="F23" s="36" t="s">
        <v>23</v>
      </c>
    </row>
    <row r="25" spans="1:23" x14ac:dyDescent="0.2">
      <c r="A25" s="63" t="s">
        <v>45</v>
      </c>
      <c r="B25" s="63"/>
      <c r="C25" s="63"/>
    </row>
    <row r="27" spans="1:23" x14ac:dyDescent="0.2">
      <c r="A27" s="34" t="s">
        <v>27</v>
      </c>
      <c r="F27"/>
      <c r="G27"/>
    </row>
    <row r="28" spans="1:23" x14ac:dyDescent="0.2">
      <c r="F28"/>
      <c r="G28"/>
    </row>
    <row r="29" spans="1:23" x14ac:dyDescent="0.2">
      <c r="F29"/>
      <c r="G29"/>
    </row>
    <row r="30" spans="1:23" x14ac:dyDescent="0.2">
      <c r="B30" t="s">
        <v>1</v>
      </c>
      <c r="C30" t="s">
        <v>12</v>
      </c>
      <c r="D30" s="31" t="s">
        <v>18</v>
      </c>
      <c r="E30" t="s">
        <v>4</v>
      </c>
      <c r="F30"/>
      <c r="G30"/>
    </row>
    <row r="31" spans="1:23" x14ac:dyDescent="0.2">
      <c r="A31" s="31" t="s">
        <v>29</v>
      </c>
      <c r="B31">
        <v>42</v>
      </c>
      <c r="C31">
        <v>23</v>
      </c>
      <c r="D31" s="31">
        <f>(C31/60)+B31</f>
        <v>42.383333333333333</v>
      </c>
      <c r="E31">
        <f>RADIANS(D31)</f>
        <v>0.73972871463693002</v>
      </c>
      <c r="F31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:23" x14ac:dyDescent="0.2">
      <c r="F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 x14ac:dyDescent="0.2">
      <c r="F33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 x14ac:dyDescent="0.2">
      <c r="A34" t="s">
        <v>38</v>
      </c>
      <c r="F34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 x14ac:dyDescent="0.2">
      <c r="A35" t="s">
        <v>34</v>
      </c>
      <c r="B35">
        <v>53</v>
      </c>
      <c r="C35">
        <v>40</v>
      </c>
      <c r="D35">
        <f>B35+C35/60</f>
        <v>53.666666666666664</v>
      </c>
      <c r="F35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:23" x14ac:dyDescent="0.2">
      <c r="A36" t="s">
        <v>33</v>
      </c>
      <c r="B36">
        <v>30</v>
      </c>
      <c r="C36">
        <v>57</v>
      </c>
      <c r="D36">
        <f>B36+C36/60</f>
        <v>30.95</v>
      </c>
      <c r="F36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 x14ac:dyDescent="0.2">
      <c r="F37" t="s">
        <v>51</v>
      </c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:23" x14ac:dyDescent="0.2">
      <c r="A38" t="s">
        <v>35</v>
      </c>
      <c r="B38">
        <f>D35-$D$31</f>
        <v>11.283333333333331</v>
      </c>
      <c r="D38" t="s">
        <v>37</v>
      </c>
      <c r="E38">
        <f>B38*60</f>
        <v>676.99999999999989</v>
      </c>
      <c r="F38">
        <f>E38+E39</f>
        <v>-9.0000000000001137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23" x14ac:dyDescent="0.2">
      <c r="A39" t="s">
        <v>36</v>
      </c>
      <c r="B39">
        <f>D36-$D$31</f>
        <v>-11.433333333333334</v>
      </c>
      <c r="D39" t="s">
        <v>37</v>
      </c>
      <c r="E39">
        <f>B39*60</f>
        <v>-686</v>
      </c>
      <c r="F39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:23" x14ac:dyDescent="0.2">
      <c r="F40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 x14ac:dyDescent="0.2">
      <c r="B41" t="s">
        <v>1</v>
      </c>
      <c r="C41" t="s">
        <v>12</v>
      </c>
      <c r="D41" t="s">
        <v>18</v>
      </c>
      <c r="E41" t="s">
        <v>4</v>
      </c>
      <c r="F41" t="s">
        <v>30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:23" x14ac:dyDescent="0.2">
      <c r="A42" t="s">
        <v>31</v>
      </c>
      <c r="D42">
        <f>AVERAGE(B38,-B39)</f>
        <v>11.358333333333333</v>
      </c>
      <c r="E42">
        <f>RADIANS(D42)</f>
        <v>0.19824031420568924</v>
      </c>
      <c r="F42">
        <f>SIN(E42)</f>
        <v>0.19694441486147005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 x14ac:dyDescent="0.2">
      <c r="F43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:23" ht="17" thickBot="1" x14ac:dyDescent="0.25">
      <c r="F44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:23" ht="17" thickBot="1" x14ac:dyDescent="0.25">
      <c r="A45" s="44" t="s">
        <v>28</v>
      </c>
      <c r="B45" s="45"/>
      <c r="C45" s="45">
        <v>3389.2878999999998</v>
      </c>
      <c r="D45" s="45"/>
      <c r="E45" s="46" t="s">
        <v>52</v>
      </c>
      <c r="F45" s="47">
        <f>C45*F42</f>
        <v>667.50132226256062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:23" x14ac:dyDescent="0.2">
      <c r="F46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 x14ac:dyDescent="0.2">
      <c r="F47"/>
      <c r="G47"/>
    </row>
    <row r="50" spans="1:8" x14ac:dyDescent="0.2">
      <c r="F50"/>
      <c r="G50"/>
      <c r="H50" t="s">
        <v>53</v>
      </c>
    </row>
    <row r="51" spans="1:8" x14ac:dyDescent="0.2">
      <c r="A51" s="34" t="s">
        <v>41</v>
      </c>
      <c r="F51"/>
      <c r="G51"/>
    </row>
    <row r="52" spans="1:8" x14ac:dyDescent="0.2">
      <c r="F52"/>
      <c r="G52"/>
    </row>
    <row r="53" spans="1:8" x14ac:dyDescent="0.2">
      <c r="B53" t="s">
        <v>1</v>
      </c>
      <c r="C53" t="s">
        <v>12</v>
      </c>
      <c r="D53" s="31" t="s">
        <v>18</v>
      </c>
      <c r="E53" t="s">
        <v>4</v>
      </c>
      <c r="F53"/>
      <c r="G53"/>
    </row>
    <row r="54" spans="1:8" x14ac:dyDescent="0.2">
      <c r="A54" s="31" t="s">
        <v>29</v>
      </c>
      <c r="B54">
        <v>42</v>
      </c>
      <c r="C54">
        <v>2</v>
      </c>
      <c r="D54" s="31">
        <f>(C54/60)+B54</f>
        <v>42.033333333333331</v>
      </c>
      <c r="E54">
        <f>RADIANS(D54)</f>
        <v>0.7336200622549498</v>
      </c>
      <c r="F54"/>
      <c r="G54"/>
    </row>
    <row r="55" spans="1:8" ht="17" thickBot="1" x14ac:dyDescent="0.25">
      <c r="F55"/>
      <c r="G55"/>
    </row>
    <row r="56" spans="1:8" x14ac:dyDescent="0.2">
      <c r="A56" s="6" t="s">
        <v>42</v>
      </c>
      <c r="B56" s="7"/>
      <c r="C56" s="7"/>
      <c r="D56" s="7"/>
      <c r="E56" s="8"/>
      <c r="F56"/>
      <c r="G56"/>
    </row>
    <row r="57" spans="1:8" x14ac:dyDescent="0.2">
      <c r="A57" s="20" t="s">
        <v>34</v>
      </c>
      <c r="B57" s="32">
        <v>65</v>
      </c>
      <c r="C57" s="32">
        <v>30</v>
      </c>
      <c r="D57" s="32">
        <f>B57+C57/60</f>
        <v>65.5</v>
      </c>
      <c r="E57" s="21"/>
      <c r="F57"/>
      <c r="G57"/>
    </row>
    <row r="58" spans="1:8" x14ac:dyDescent="0.2">
      <c r="A58" s="20" t="s">
        <v>33</v>
      </c>
      <c r="B58" s="32">
        <v>18</v>
      </c>
      <c r="C58" s="32">
        <v>40</v>
      </c>
      <c r="D58" s="32">
        <f>B58+C58/60</f>
        <v>18.666666666666668</v>
      </c>
      <c r="E58" s="21"/>
      <c r="F58"/>
      <c r="G58"/>
    </row>
    <row r="59" spans="1:8" x14ac:dyDescent="0.2">
      <c r="A59" s="20"/>
      <c r="B59" s="32"/>
      <c r="C59" s="32"/>
      <c r="D59" s="32"/>
      <c r="E59" s="21"/>
      <c r="F59"/>
      <c r="G59"/>
    </row>
    <row r="60" spans="1:8" x14ac:dyDescent="0.2">
      <c r="A60" s="20" t="s">
        <v>35</v>
      </c>
      <c r="B60" s="32">
        <f>D57-D54</f>
        <v>23.466666666666669</v>
      </c>
      <c r="C60" s="32"/>
      <c r="D60" s="32" t="s">
        <v>37</v>
      </c>
      <c r="E60" s="21">
        <f>B60*60</f>
        <v>1408</v>
      </c>
      <c r="F60"/>
      <c r="G60" t="s">
        <v>43</v>
      </c>
    </row>
    <row r="61" spans="1:8" ht="17" thickBot="1" x14ac:dyDescent="0.25">
      <c r="A61" s="22" t="s">
        <v>36</v>
      </c>
      <c r="B61" s="33">
        <f>D58-D54</f>
        <v>-23.366666666666664</v>
      </c>
      <c r="C61" s="33"/>
      <c r="D61" s="33" t="s">
        <v>37</v>
      </c>
      <c r="E61" s="23">
        <f>B61*60</f>
        <v>-1401.9999999999998</v>
      </c>
      <c r="F61"/>
      <c r="G61">
        <f>AVERAGE(B60,B62)</f>
        <v>23.416666666666664</v>
      </c>
    </row>
    <row r="62" spans="1:8" x14ac:dyDescent="0.2">
      <c r="B62">
        <f>-B61</f>
        <v>23.366666666666664</v>
      </c>
      <c r="F62"/>
      <c r="G62"/>
    </row>
    <row r="63" spans="1:8" x14ac:dyDescent="0.2">
      <c r="F63"/>
      <c r="G63"/>
    </row>
    <row r="64" spans="1:8" x14ac:dyDescent="0.2">
      <c r="B64" t="s">
        <v>1</v>
      </c>
      <c r="C64" t="s">
        <v>12</v>
      </c>
      <c r="D64" t="s">
        <v>18</v>
      </c>
      <c r="E64" t="s">
        <v>4</v>
      </c>
      <c r="F64" t="s">
        <v>30</v>
      </c>
      <c r="G64"/>
    </row>
    <row r="65" spans="1:7" x14ac:dyDescent="0.2">
      <c r="A65" t="s">
        <v>31</v>
      </c>
      <c r="D65">
        <f>AVERAGE(B60,B62)</f>
        <v>23.416666666666664</v>
      </c>
      <c r="E65">
        <f>RADIANS(D65)</f>
        <v>0.40869793317533881</v>
      </c>
      <c r="F65">
        <f>SIN(E65)</f>
        <v>0.39741483782755266</v>
      </c>
      <c r="G65"/>
    </row>
    <row r="66" spans="1:7" x14ac:dyDescent="0.2">
      <c r="F66"/>
      <c r="G66"/>
    </row>
    <row r="67" spans="1:7" ht="17" thickBot="1" x14ac:dyDescent="0.25">
      <c r="F67"/>
      <c r="G67"/>
    </row>
    <row r="68" spans="1:7" ht="17" thickBot="1" x14ac:dyDescent="0.25">
      <c r="A68" s="44" t="s">
        <v>28</v>
      </c>
      <c r="B68" s="45"/>
      <c r="C68" s="45">
        <v>1650.1045090763487</v>
      </c>
      <c r="D68" s="45"/>
      <c r="E68" s="46" t="s">
        <v>52</v>
      </c>
      <c r="F68" s="47">
        <f>C68*F65</f>
        <v>655.7760158730905</v>
      </c>
      <c r="G68"/>
    </row>
  </sheetData>
  <mergeCells count="2">
    <mergeCell ref="A2:C2"/>
    <mergeCell ref="A25:C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A79F-D0DD-D345-9848-31E4D9CC6932}">
  <dimension ref="A1:I16"/>
  <sheetViews>
    <sheetView workbookViewId="0">
      <selection activeCell="K19" sqref="K19"/>
    </sheetView>
  </sheetViews>
  <sheetFormatPr baseColWidth="10" defaultRowHeight="16" x14ac:dyDescent="0.2"/>
  <cols>
    <col min="1" max="1" width="16.33203125" customWidth="1"/>
    <col min="7" max="7" width="13.6640625" customWidth="1"/>
    <col min="8" max="8" width="13.83203125" customWidth="1"/>
  </cols>
  <sheetData>
    <row r="1" spans="1:9" x14ac:dyDescent="0.2">
      <c r="A1" s="6"/>
      <c r="B1" s="7" t="s">
        <v>1</v>
      </c>
      <c r="C1" s="8" t="s">
        <v>4</v>
      </c>
    </row>
    <row r="2" spans="1:9" ht="17" thickBot="1" x14ac:dyDescent="0.25">
      <c r="A2" s="49" t="s">
        <v>0</v>
      </c>
      <c r="B2" s="50">
        <v>60</v>
      </c>
      <c r="C2" s="51">
        <v>1.0471975499999999</v>
      </c>
    </row>
    <row r="4" spans="1:9" ht="17" thickBot="1" x14ac:dyDescent="0.25"/>
    <row r="5" spans="1:9" x14ac:dyDescent="0.2">
      <c r="A5" s="6"/>
      <c r="B5" s="7"/>
      <c r="C5" s="7" t="s">
        <v>1</v>
      </c>
      <c r="D5" s="7" t="s">
        <v>12</v>
      </c>
      <c r="E5" s="7" t="s">
        <v>18</v>
      </c>
      <c r="F5" s="8" t="s">
        <v>4</v>
      </c>
    </row>
    <row r="6" spans="1:9" ht="17" thickBot="1" x14ac:dyDescent="0.25">
      <c r="A6" s="64" t="s">
        <v>8</v>
      </c>
      <c r="B6" s="65"/>
      <c r="C6" s="33">
        <v>42</v>
      </c>
      <c r="D6" s="33">
        <v>20</v>
      </c>
      <c r="E6" s="33">
        <f>(D6/60)+C6</f>
        <v>42.333333333333336</v>
      </c>
      <c r="F6" s="23">
        <f>RADIANS(E6)</f>
        <v>0.73885605001093291</v>
      </c>
      <c r="H6" t="s">
        <v>55</v>
      </c>
      <c r="I6" t="s">
        <v>56</v>
      </c>
    </row>
    <row r="8" spans="1:9" ht="17" thickBot="1" x14ac:dyDescent="0.25"/>
    <row r="9" spans="1:9" x14ac:dyDescent="0.2">
      <c r="A9" s="48" t="s">
        <v>54</v>
      </c>
      <c r="B9" t="s">
        <v>1</v>
      </c>
      <c r="C9" t="s">
        <v>12</v>
      </c>
      <c r="D9" t="s">
        <v>18</v>
      </c>
      <c r="E9" t="s">
        <v>4</v>
      </c>
      <c r="G9" s="48" t="s">
        <v>25</v>
      </c>
    </row>
    <row r="10" spans="1:9" x14ac:dyDescent="0.2">
      <c r="A10" s="17">
        <v>1</v>
      </c>
      <c r="B10">
        <v>92</v>
      </c>
      <c r="C10">
        <v>0</v>
      </c>
      <c r="D10">
        <f>(C10/60)+B10-$E$6</f>
        <v>49.666666666666664</v>
      </c>
      <c r="E10">
        <f>RADIANS(D10)</f>
        <v>0.86684686182385029</v>
      </c>
      <c r="G10" s="17">
        <f>SIN((E10+$C$2)/2)/SIN($C$2/2)</f>
        <v>1.6349602305190276</v>
      </c>
    </row>
    <row r="11" spans="1:9" x14ac:dyDescent="0.2">
      <c r="A11" s="17">
        <v>2</v>
      </c>
      <c r="B11">
        <v>92</v>
      </c>
      <c r="C11">
        <v>12</v>
      </c>
      <c r="D11">
        <f t="shared" ref="D11:D16" si="0">(C11/60)+B11-$E$6</f>
        <v>49.866666666666667</v>
      </c>
      <c r="E11">
        <f t="shared" ref="E11:E16" si="1">RADIANS(D11)</f>
        <v>0.87033752032783895</v>
      </c>
      <c r="G11" s="17">
        <f t="shared" ref="G11:G16" si="2">SIN((E11+$C$2)/2)/SIN($C$2/2)</f>
        <v>1.6369682078980958</v>
      </c>
    </row>
    <row r="12" spans="1:9" x14ac:dyDescent="0.2">
      <c r="A12" s="17">
        <v>3</v>
      </c>
      <c r="B12">
        <v>93</v>
      </c>
      <c r="C12">
        <v>0</v>
      </c>
      <c r="D12">
        <f t="shared" si="0"/>
        <v>50.666666666666664</v>
      </c>
      <c r="E12">
        <f t="shared" si="1"/>
        <v>0.88430015434379361</v>
      </c>
      <c r="G12" s="17">
        <f t="shared" si="2"/>
        <v>1.6449501915853342</v>
      </c>
    </row>
    <row r="13" spans="1:9" x14ac:dyDescent="0.2">
      <c r="A13" s="17">
        <v>4</v>
      </c>
      <c r="B13">
        <v>94</v>
      </c>
      <c r="C13">
        <v>24</v>
      </c>
      <c r="D13">
        <f t="shared" si="0"/>
        <v>52.06666666666667</v>
      </c>
      <c r="E13">
        <f t="shared" si="1"/>
        <v>0.90873476387171426</v>
      </c>
      <c r="G13" s="17">
        <f t="shared" si="2"/>
        <v>1.6587255160124965</v>
      </c>
    </row>
    <row r="14" spans="1:9" x14ac:dyDescent="0.2">
      <c r="A14" s="17">
        <v>5</v>
      </c>
      <c r="B14">
        <v>94</v>
      </c>
      <c r="C14">
        <v>40</v>
      </c>
      <c r="D14">
        <f t="shared" si="0"/>
        <v>52.333333333333336</v>
      </c>
      <c r="E14">
        <f t="shared" si="1"/>
        <v>0.91338897521036588</v>
      </c>
      <c r="G14" s="17">
        <f t="shared" si="2"/>
        <v>1.6613213790420513</v>
      </c>
    </row>
    <row r="15" spans="1:9" x14ac:dyDescent="0.2">
      <c r="A15" s="17">
        <v>6</v>
      </c>
      <c r="B15">
        <v>95</v>
      </c>
      <c r="C15">
        <v>10</v>
      </c>
      <c r="D15">
        <f t="shared" si="0"/>
        <v>52.833333333333336</v>
      </c>
      <c r="E15">
        <f t="shared" si="1"/>
        <v>0.92211562147033743</v>
      </c>
      <c r="G15" s="17">
        <f t="shared" si="2"/>
        <v>1.6661643621548596</v>
      </c>
    </row>
    <row r="16" spans="1:9" ht="17" thickBot="1" x14ac:dyDescent="0.25">
      <c r="A16" s="18">
        <v>7</v>
      </c>
      <c r="B16">
        <v>95</v>
      </c>
      <c r="C16">
        <v>55</v>
      </c>
      <c r="D16">
        <f t="shared" si="0"/>
        <v>53.583333333333336</v>
      </c>
      <c r="E16">
        <f t="shared" si="1"/>
        <v>0.93520559086029498</v>
      </c>
      <c r="G16" s="18">
        <f t="shared" si="2"/>
        <v>1.6733693306110975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Prisma</vt:lpstr>
      <vt:lpstr>Reticolo</vt:lpstr>
      <vt:lpstr>Lampada magica ignota</vt:lpstr>
      <vt:lpstr>Seconda lampada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f.venturoli@campus.unimib.it</cp:lastModifiedBy>
  <cp:lastPrinted>2022-04-21T15:38:42Z</cp:lastPrinted>
  <dcterms:created xsi:type="dcterms:W3CDTF">2022-04-21T10:54:55Z</dcterms:created>
  <dcterms:modified xsi:type="dcterms:W3CDTF">2022-04-27T15:25:05Z</dcterms:modified>
</cp:coreProperties>
</file>