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Advance/"/>
    </mc:Choice>
  </mc:AlternateContent>
  <xr:revisionPtr revIDLastSave="575" documentId="8_{181620B2-5E92-44A5-A3E3-E2581342066D}" xr6:coauthVersionLast="47" xr6:coauthVersionMax="47" xr10:uidLastSave="{D7A1B932-6716-483D-A7A5-5B25D41524D6}"/>
  <bookViews>
    <workbookView xWindow="1080" yWindow="-15870" windowWidth="25440" windowHeight="15990" firstSheet="6" activeTab="12" xr2:uid="{9EEB0E7B-32FE-4B3E-9361-5E30EC76F173}"/>
    <workbookView xWindow="-108" yWindow="-108" windowWidth="23256" windowHeight="13176" firstSheet="1" activeTab="1" xr2:uid="{9FA9343C-47E5-4F21-AF3A-E7E8838CE5B3}"/>
  </bookViews>
  <sheets>
    <sheet name="CheckSum" sheetId="12" state="hidden" r:id="rId1"/>
    <sheet name="Introduction" sheetId="15" r:id="rId2"/>
    <sheet name="Part 1" sheetId="10" r:id="rId3"/>
    <sheet name="Data1" sheetId="6" r:id="rId4"/>
    <sheet name="SummaryHigh" sheetId="7" r:id="rId5"/>
    <sheet name="SummaryLow" sheetId="8" r:id="rId6"/>
    <sheet name="MonthSorted" sheetId="9" r:id="rId7"/>
    <sheet name="Part 2" sheetId="13" r:id="rId8"/>
    <sheet name="Scenarios" sheetId="21" r:id="rId9"/>
    <sheet name="Rate_500" sheetId="14" r:id="rId10"/>
    <sheet name="Rate_550" sheetId="16" r:id="rId11"/>
    <sheet name="Rate_600" sheetId="17" r:id="rId12"/>
    <sheet name="Rate_650" sheetId="18" r:id="rId13"/>
    <sheet name="Rate_700" sheetId="19" r:id="rId14"/>
    <sheet name="Rate_750" sheetId="20" r:id="rId15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8" l="1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" i="7"/>
  <c r="C56" i="9"/>
  <c r="B56" i="9"/>
  <c r="K2" i="9" a="1"/>
  <c r="K2" i="9" s="1"/>
  <c r="D5" i="7"/>
  <c r="D55" i="7" s="1"/>
  <c r="J6" i="9"/>
  <c r="J5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D55" i="8"/>
  <c r="D54" i="8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I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I30" i="8"/>
  <c r="J30" i="8"/>
  <c r="K30" i="8"/>
  <c r="L30" i="8"/>
  <c r="M30" i="8"/>
  <c r="N30" i="8"/>
  <c r="O30" i="8"/>
  <c r="D31" i="8"/>
  <c r="E31" i="8"/>
  <c r="F31" i="8"/>
  <c r="G31" i="8"/>
  <c r="H31" i="8"/>
  <c r="I31" i="8"/>
  <c r="J31" i="8"/>
  <c r="K31" i="8"/>
  <c r="L31" i="8"/>
  <c r="M31" i="8"/>
  <c r="N31" i="8"/>
  <c r="O31" i="8"/>
  <c r="D32" i="8"/>
  <c r="E32" i="8"/>
  <c r="F32" i="8"/>
  <c r="G32" i="8"/>
  <c r="H32" i="8"/>
  <c r="I32" i="8"/>
  <c r="J32" i="8"/>
  <c r="K32" i="8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J39" i="8"/>
  <c r="K39" i="8"/>
  <c r="L39" i="8"/>
  <c r="M39" i="8"/>
  <c r="N39" i="8"/>
  <c r="O39" i="8"/>
  <c r="D40" i="8"/>
  <c r="E40" i="8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O44" i="8"/>
  <c r="D45" i="8"/>
  <c r="E45" i="8"/>
  <c r="F45" i="8"/>
  <c r="G45" i="8"/>
  <c r="H45" i="8"/>
  <c r="I45" i="8"/>
  <c r="J45" i="8"/>
  <c r="K45" i="8"/>
  <c r="L45" i="8"/>
  <c r="M45" i="8"/>
  <c r="N45" i="8"/>
  <c r="O45" i="8"/>
  <c r="D46" i="8"/>
  <c r="E46" i="8"/>
  <c r="F46" i="8"/>
  <c r="G46" i="8"/>
  <c r="H46" i="8"/>
  <c r="I46" i="8"/>
  <c r="J46" i="8"/>
  <c r="K46" i="8"/>
  <c r="L46" i="8"/>
  <c r="M46" i="8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J50" i="8"/>
  <c r="K50" i="8"/>
  <c r="L50" i="8"/>
  <c r="M50" i="8"/>
  <c r="N50" i="8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E54" i="8"/>
  <c r="F54" i="8"/>
  <c r="G54" i="8"/>
  <c r="H54" i="8"/>
  <c r="I54" i="8"/>
  <c r="J54" i="8"/>
  <c r="K54" i="8"/>
  <c r="L54" i="8"/>
  <c r="M54" i="8"/>
  <c r="N54" i="8"/>
  <c r="O54" i="8"/>
  <c r="E5" i="8"/>
  <c r="F5" i="8"/>
  <c r="G5" i="8"/>
  <c r="H5" i="8"/>
  <c r="I5" i="8"/>
  <c r="J5" i="8"/>
  <c r="K5" i="8"/>
  <c r="L5" i="8"/>
  <c r="M5" i="8"/>
  <c r="N5" i="8"/>
  <c r="O5" i="8"/>
  <c r="F44" i="7"/>
  <c r="E5" i="7"/>
  <c r="F5" i="7"/>
  <c r="G5" i="7"/>
  <c r="H5" i="7"/>
  <c r="I5" i="7"/>
  <c r="D6" i="7"/>
  <c r="E6" i="7"/>
  <c r="F6" i="7"/>
  <c r="G6" i="7"/>
  <c r="H6" i="7"/>
  <c r="I6" i="7"/>
  <c r="D7" i="7"/>
  <c r="E7" i="7"/>
  <c r="F7" i="7"/>
  <c r="G7" i="7"/>
  <c r="H7" i="7"/>
  <c r="I7" i="7"/>
  <c r="D8" i="7"/>
  <c r="E8" i="7"/>
  <c r="F8" i="7"/>
  <c r="G8" i="7"/>
  <c r="H8" i="7"/>
  <c r="I8" i="7"/>
  <c r="D9" i="7"/>
  <c r="E9" i="7"/>
  <c r="F9" i="7"/>
  <c r="G9" i="7"/>
  <c r="H9" i="7"/>
  <c r="I9" i="7"/>
  <c r="D10" i="7"/>
  <c r="E10" i="7"/>
  <c r="F10" i="7"/>
  <c r="G10" i="7"/>
  <c r="H10" i="7"/>
  <c r="I10" i="7"/>
  <c r="D11" i="7"/>
  <c r="E11" i="7"/>
  <c r="F11" i="7"/>
  <c r="G11" i="7"/>
  <c r="H11" i="7"/>
  <c r="I11" i="7"/>
  <c r="D12" i="7"/>
  <c r="E12" i="7"/>
  <c r="F12" i="7"/>
  <c r="G12" i="7"/>
  <c r="H12" i="7"/>
  <c r="I12" i="7"/>
  <c r="D13" i="7"/>
  <c r="E13" i="7"/>
  <c r="F13" i="7"/>
  <c r="G13" i="7"/>
  <c r="H13" i="7"/>
  <c r="I13" i="7"/>
  <c r="D14" i="7"/>
  <c r="E14" i="7"/>
  <c r="F14" i="7"/>
  <c r="G14" i="7"/>
  <c r="H14" i="7"/>
  <c r="I14" i="7"/>
  <c r="D15" i="7"/>
  <c r="E15" i="7"/>
  <c r="F15" i="7"/>
  <c r="G15" i="7"/>
  <c r="H15" i="7"/>
  <c r="I15" i="7"/>
  <c r="D16" i="7"/>
  <c r="E16" i="7"/>
  <c r="F16" i="7"/>
  <c r="G16" i="7"/>
  <c r="H16" i="7"/>
  <c r="I16" i="7"/>
  <c r="D17" i="7"/>
  <c r="E17" i="7"/>
  <c r="F17" i="7"/>
  <c r="G17" i="7"/>
  <c r="H17" i="7"/>
  <c r="I17" i="7"/>
  <c r="D18" i="7"/>
  <c r="E18" i="7"/>
  <c r="F18" i="7"/>
  <c r="G18" i="7"/>
  <c r="H18" i="7"/>
  <c r="I18" i="7"/>
  <c r="D19" i="7"/>
  <c r="E19" i="7"/>
  <c r="F19" i="7"/>
  <c r="G19" i="7"/>
  <c r="H19" i="7"/>
  <c r="I19" i="7"/>
  <c r="D20" i="7"/>
  <c r="E20" i="7"/>
  <c r="F20" i="7"/>
  <c r="G20" i="7"/>
  <c r="H20" i="7"/>
  <c r="I20" i="7"/>
  <c r="D21" i="7"/>
  <c r="E21" i="7"/>
  <c r="F21" i="7"/>
  <c r="G21" i="7"/>
  <c r="H21" i="7"/>
  <c r="I21" i="7"/>
  <c r="D22" i="7"/>
  <c r="E22" i="7"/>
  <c r="F22" i="7"/>
  <c r="G22" i="7"/>
  <c r="H22" i="7"/>
  <c r="I22" i="7"/>
  <c r="D23" i="7"/>
  <c r="E23" i="7"/>
  <c r="F23" i="7"/>
  <c r="G23" i="7"/>
  <c r="H23" i="7"/>
  <c r="I23" i="7"/>
  <c r="D24" i="7"/>
  <c r="E24" i="7"/>
  <c r="F24" i="7"/>
  <c r="G24" i="7"/>
  <c r="H24" i="7"/>
  <c r="I24" i="7"/>
  <c r="D25" i="7"/>
  <c r="E25" i="7"/>
  <c r="F25" i="7"/>
  <c r="G25" i="7"/>
  <c r="H25" i="7"/>
  <c r="I25" i="7"/>
  <c r="D26" i="7"/>
  <c r="E26" i="7"/>
  <c r="F26" i="7"/>
  <c r="G26" i="7"/>
  <c r="H26" i="7"/>
  <c r="I26" i="7"/>
  <c r="D27" i="7"/>
  <c r="E27" i="7"/>
  <c r="F27" i="7"/>
  <c r="G27" i="7"/>
  <c r="H27" i="7"/>
  <c r="I27" i="7"/>
  <c r="D28" i="7"/>
  <c r="E28" i="7"/>
  <c r="F28" i="7"/>
  <c r="G28" i="7"/>
  <c r="H28" i="7"/>
  <c r="I28" i="7"/>
  <c r="D29" i="7"/>
  <c r="E29" i="7"/>
  <c r="F29" i="7"/>
  <c r="G29" i="7"/>
  <c r="H29" i="7"/>
  <c r="I29" i="7"/>
  <c r="D30" i="7"/>
  <c r="E30" i="7"/>
  <c r="F30" i="7"/>
  <c r="G30" i="7"/>
  <c r="H30" i="7"/>
  <c r="I30" i="7"/>
  <c r="D31" i="7"/>
  <c r="E31" i="7"/>
  <c r="F31" i="7"/>
  <c r="G31" i="7"/>
  <c r="H31" i="7"/>
  <c r="I31" i="7"/>
  <c r="D32" i="7"/>
  <c r="E32" i="7"/>
  <c r="F32" i="7"/>
  <c r="G32" i="7"/>
  <c r="H32" i="7"/>
  <c r="I32" i="7"/>
  <c r="D33" i="7"/>
  <c r="E33" i="7"/>
  <c r="F33" i="7"/>
  <c r="G33" i="7"/>
  <c r="H33" i="7"/>
  <c r="I33" i="7"/>
  <c r="D34" i="7"/>
  <c r="E34" i="7"/>
  <c r="F34" i="7"/>
  <c r="G34" i="7"/>
  <c r="H34" i="7"/>
  <c r="I34" i="7"/>
  <c r="D35" i="7"/>
  <c r="E35" i="7"/>
  <c r="F35" i="7"/>
  <c r="G35" i="7"/>
  <c r="H35" i="7"/>
  <c r="I35" i="7"/>
  <c r="D36" i="7"/>
  <c r="E36" i="7"/>
  <c r="F36" i="7"/>
  <c r="G36" i="7"/>
  <c r="H36" i="7"/>
  <c r="I36" i="7"/>
  <c r="D37" i="7"/>
  <c r="E37" i="7"/>
  <c r="F37" i="7"/>
  <c r="G37" i="7"/>
  <c r="H37" i="7"/>
  <c r="I37" i="7"/>
  <c r="D39" i="7"/>
  <c r="E39" i="7"/>
  <c r="F39" i="7"/>
  <c r="G39" i="7"/>
  <c r="H39" i="7"/>
  <c r="I39" i="7"/>
  <c r="D40" i="7"/>
  <c r="E40" i="7"/>
  <c r="F40" i="7"/>
  <c r="G40" i="7"/>
  <c r="H40" i="7"/>
  <c r="I40" i="7"/>
  <c r="D41" i="7"/>
  <c r="E41" i="7"/>
  <c r="F41" i="7"/>
  <c r="G41" i="7"/>
  <c r="H41" i="7"/>
  <c r="I41" i="7"/>
  <c r="D42" i="7"/>
  <c r="E42" i="7"/>
  <c r="F42" i="7"/>
  <c r="G42" i="7"/>
  <c r="H42" i="7"/>
  <c r="I42" i="7"/>
  <c r="D43" i="7"/>
  <c r="E43" i="7"/>
  <c r="F43" i="7"/>
  <c r="G43" i="7"/>
  <c r="H43" i="7"/>
  <c r="I43" i="7"/>
  <c r="D44" i="7"/>
  <c r="E44" i="7"/>
  <c r="G44" i="7"/>
  <c r="H44" i="7"/>
  <c r="I44" i="7"/>
  <c r="D45" i="7"/>
  <c r="E45" i="7"/>
  <c r="F45" i="7"/>
  <c r="G45" i="7"/>
  <c r="H45" i="7"/>
  <c r="I45" i="7"/>
  <c r="D46" i="7"/>
  <c r="E46" i="7"/>
  <c r="F46" i="7"/>
  <c r="G46" i="7"/>
  <c r="H46" i="7"/>
  <c r="I46" i="7"/>
  <c r="D47" i="7"/>
  <c r="E47" i="7"/>
  <c r="F47" i="7"/>
  <c r="G47" i="7"/>
  <c r="H47" i="7"/>
  <c r="I47" i="7"/>
  <c r="D48" i="7"/>
  <c r="E48" i="7"/>
  <c r="F48" i="7"/>
  <c r="G48" i="7"/>
  <c r="H48" i="7"/>
  <c r="I48" i="7"/>
  <c r="D49" i="7"/>
  <c r="E49" i="7"/>
  <c r="F49" i="7"/>
  <c r="G49" i="7"/>
  <c r="H49" i="7"/>
  <c r="I49" i="7"/>
  <c r="D50" i="7"/>
  <c r="E50" i="7"/>
  <c r="F50" i="7"/>
  <c r="G50" i="7"/>
  <c r="H50" i="7"/>
  <c r="I50" i="7"/>
  <c r="D51" i="7"/>
  <c r="E51" i="7"/>
  <c r="F51" i="7"/>
  <c r="G51" i="7"/>
  <c r="H51" i="7"/>
  <c r="I51" i="7"/>
  <c r="D52" i="7"/>
  <c r="E52" i="7"/>
  <c r="F52" i="7"/>
  <c r="G52" i="7"/>
  <c r="H52" i="7"/>
  <c r="I52" i="7"/>
  <c r="D53" i="7"/>
  <c r="E53" i="7"/>
  <c r="F53" i="7"/>
  <c r="G53" i="7"/>
  <c r="H53" i="7"/>
  <c r="I53" i="7"/>
  <c r="D54" i="7"/>
  <c r="E54" i="7"/>
  <c r="F54" i="7"/>
  <c r="G54" i="7"/>
  <c r="H54" i="7"/>
  <c r="I54" i="7"/>
  <c r="D38" i="7"/>
  <c r="E38" i="7"/>
  <c r="F38" i="7"/>
  <c r="G38" i="7"/>
  <c r="H38" i="7"/>
  <c r="I38" i="7"/>
  <c r="J6" i="7"/>
  <c r="K6" i="7"/>
  <c r="L6" i="7"/>
  <c r="M6" i="7"/>
  <c r="N6" i="7"/>
  <c r="O6" i="7"/>
  <c r="J7" i="7"/>
  <c r="K7" i="7"/>
  <c r="L7" i="7"/>
  <c r="M7" i="7"/>
  <c r="N7" i="7"/>
  <c r="O7" i="7"/>
  <c r="J8" i="7"/>
  <c r="K8" i="7"/>
  <c r="L8" i="7"/>
  <c r="M8" i="7"/>
  <c r="N8" i="7"/>
  <c r="O8" i="7"/>
  <c r="J9" i="7"/>
  <c r="K9" i="7"/>
  <c r="L9" i="7"/>
  <c r="M9" i="7"/>
  <c r="N9" i="7"/>
  <c r="O9" i="7"/>
  <c r="J10" i="7"/>
  <c r="K10" i="7"/>
  <c r="L10" i="7"/>
  <c r="M10" i="7"/>
  <c r="N10" i="7"/>
  <c r="O10" i="7"/>
  <c r="J11" i="7"/>
  <c r="K11" i="7"/>
  <c r="L11" i="7"/>
  <c r="M11" i="7"/>
  <c r="N11" i="7"/>
  <c r="O11" i="7"/>
  <c r="J12" i="7"/>
  <c r="K12" i="7"/>
  <c r="L12" i="7"/>
  <c r="M12" i="7"/>
  <c r="N12" i="7"/>
  <c r="O12" i="7"/>
  <c r="J13" i="7"/>
  <c r="K13" i="7"/>
  <c r="L13" i="7"/>
  <c r="M13" i="7"/>
  <c r="N13" i="7"/>
  <c r="O13" i="7"/>
  <c r="J14" i="7"/>
  <c r="K14" i="7"/>
  <c r="L14" i="7"/>
  <c r="M14" i="7"/>
  <c r="N14" i="7"/>
  <c r="O14" i="7"/>
  <c r="J15" i="7"/>
  <c r="K15" i="7"/>
  <c r="L15" i="7"/>
  <c r="M15" i="7"/>
  <c r="N15" i="7"/>
  <c r="O15" i="7"/>
  <c r="J16" i="7"/>
  <c r="K16" i="7"/>
  <c r="L16" i="7"/>
  <c r="M16" i="7"/>
  <c r="N16" i="7"/>
  <c r="O16" i="7"/>
  <c r="J17" i="7"/>
  <c r="K17" i="7"/>
  <c r="L17" i="7"/>
  <c r="M17" i="7"/>
  <c r="N17" i="7"/>
  <c r="O17" i="7"/>
  <c r="J18" i="7"/>
  <c r="K18" i="7"/>
  <c r="L18" i="7"/>
  <c r="M18" i="7"/>
  <c r="N18" i="7"/>
  <c r="O18" i="7"/>
  <c r="J19" i="7"/>
  <c r="K19" i="7"/>
  <c r="L19" i="7"/>
  <c r="M19" i="7"/>
  <c r="N19" i="7"/>
  <c r="O19" i="7"/>
  <c r="J20" i="7"/>
  <c r="K20" i="7"/>
  <c r="L20" i="7"/>
  <c r="M20" i="7"/>
  <c r="N20" i="7"/>
  <c r="O20" i="7"/>
  <c r="J21" i="7"/>
  <c r="K21" i="7"/>
  <c r="L21" i="7"/>
  <c r="M21" i="7"/>
  <c r="N21" i="7"/>
  <c r="O21" i="7"/>
  <c r="J22" i="7"/>
  <c r="K22" i="7"/>
  <c r="L22" i="7"/>
  <c r="M22" i="7"/>
  <c r="N22" i="7"/>
  <c r="O22" i="7"/>
  <c r="J23" i="7"/>
  <c r="K23" i="7"/>
  <c r="L23" i="7"/>
  <c r="M23" i="7"/>
  <c r="N23" i="7"/>
  <c r="O23" i="7"/>
  <c r="J24" i="7"/>
  <c r="K24" i="7"/>
  <c r="L24" i="7"/>
  <c r="M24" i="7"/>
  <c r="N24" i="7"/>
  <c r="O24" i="7"/>
  <c r="J25" i="7"/>
  <c r="K25" i="7"/>
  <c r="L25" i="7"/>
  <c r="M25" i="7"/>
  <c r="N25" i="7"/>
  <c r="O25" i="7"/>
  <c r="J26" i="7"/>
  <c r="K26" i="7"/>
  <c r="L26" i="7"/>
  <c r="M26" i="7"/>
  <c r="N26" i="7"/>
  <c r="O26" i="7"/>
  <c r="J27" i="7"/>
  <c r="K27" i="7"/>
  <c r="L27" i="7"/>
  <c r="M27" i="7"/>
  <c r="N27" i="7"/>
  <c r="O27" i="7"/>
  <c r="J28" i="7"/>
  <c r="K28" i="7"/>
  <c r="L28" i="7"/>
  <c r="M28" i="7"/>
  <c r="N28" i="7"/>
  <c r="O28" i="7"/>
  <c r="J29" i="7"/>
  <c r="K29" i="7"/>
  <c r="L29" i="7"/>
  <c r="M29" i="7"/>
  <c r="N29" i="7"/>
  <c r="O29" i="7"/>
  <c r="J30" i="7"/>
  <c r="K30" i="7"/>
  <c r="L30" i="7"/>
  <c r="M30" i="7"/>
  <c r="N30" i="7"/>
  <c r="O30" i="7"/>
  <c r="J31" i="7"/>
  <c r="K31" i="7"/>
  <c r="L31" i="7"/>
  <c r="M31" i="7"/>
  <c r="N31" i="7"/>
  <c r="O31" i="7"/>
  <c r="J32" i="7"/>
  <c r="K32" i="7"/>
  <c r="L32" i="7"/>
  <c r="M32" i="7"/>
  <c r="N32" i="7"/>
  <c r="O32" i="7"/>
  <c r="J33" i="7"/>
  <c r="K33" i="7"/>
  <c r="L33" i="7"/>
  <c r="M33" i="7"/>
  <c r="N33" i="7"/>
  <c r="O33" i="7"/>
  <c r="J34" i="7"/>
  <c r="K34" i="7"/>
  <c r="L34" i="7"/>
  <c r="M34" i="7"/>
  <c r="N34" i="7"/>
  <c r="O34" i="7"/>
  <c r="J35" i="7"/>
  <c r="K35" i="7"/>
  <c r="L35" i="7"/>
  <c r="M35" i="7"/>
  <c r="N35" i="7"/>
  <c r="O35" i="7"/>
  <c r="J36" i="7"/>
  <c r="K36" i="7"/>
  <c r="L36" i="7"/>
  <c r="M36" i="7"/>
  <c r="N36" i="7"/>
  <c r="O36" i="7"/>
  <c r="J37" i="7"/>
  <c r="K37" i="7"/>
  <c r="L37" i="7"/>
  <c r="M37" i="7"/>
  <c r="N37" i="7"/>
  <c r="O37" i="7"/>
  <c r="J38" i="7"/>
  <c r="K38" i="7"/>
  <c r="L38" i="7"/>
  <c r="M38" i="7"/>
  <c r="N38" i="7"/>
  <c r="O38" i="7"/>
  <c r="J39" i="7"/>
  <c r="K39" i="7"/>
  <c r="L39" i="7"/>
  <c r="M39" i="7"/>
  <c r="N39" i="7"/>
  <c r="O39" i="7"/>
  <c r="J40" i="7"/>
  <c r="K40" i="7"/>
  <c r="L40" i="7"/>
  <c r="M40" i="7"/>
  <c r="N40" i="7"/>
  <c r="O40" i="7"/>
  <c r="J41" i="7"/>
  <c r="K41" i="7"/>
  <c r="L41" i="7"/>
  <c r="M41" i="7"/>
  <c r="N41" i="7"/>
  <c r="O41" i="7"/>
  <c r="J42" i="7"/>
  <c r="K42" i="7"/>
  <c r="L42" i="7"/>
  <c r="M42" i="7"/>
  <c r="N42" i="7"/>
  <c r="O42" i="7"/>
  <c r="J43" i="7"/>
  <c r="K43" i="7"/>
  <c r="L43" i="7"/>
  <c r="M43" i="7"/>
  <c r="N43" i="7"/>
  <c r="O43" i="7"/>
  <c r="J44" i="7"/>
  <c r="K44" i="7"/>
  <c r="L44" i="7"/>
  <c r="M44" i="7"/>
  <c r="N44" i="7"/>
  <c r="O44" i="7"/>
  <c r="J45" i="7"/>
  <c r="K45" i="7"/>
  <c r="L45" i="7"/>
  <c r="M45" i="7"/>
  <c r="N45" i="7"/>
  <c r="O45" i="7"/>
  <c r="J46" i="7"/>
  <c r="K46" i="7"/>
  <c r="L46" i="7"/>
  <c r="M46" i="7"/>
  <c r="N46" i="7"/>
  <c r="O46" i="7"/>
  <c r="J47" i="7"/>
  <c r="K47" i="7"/>
  <c r="L47" i="7"/>
  <c r="M47" i="7"/>
  <c r="N47" i="7"/>
  <c r="O47" i="7"/>
  <c r="J48" i="7"/>
  <c r="K48" i="7"/>
  <c r="L48" i="7"/>
  <c r="M48" i="7"/>
  <c r="N48" i="7"/>
  <c r="O48" i="7"/>
  <c r="J49" i="7"/>
  <c r="K49" i="7"/>
  <c r="L49" i="7"/>
  <c r="M49" i="7"/>
  <c r="N49" i="7"/>
  <c r="O49" i="7"/>
  <c r="J50" i="7"/>
  <c r="K50" i="7"/>
  <c r="L50" i="7"/>
  <c r="M50" i="7"/>
  <c r="N50" i="7"/>
  <c r="O50" i="7"/>
  <c r="J51" i="7"/>
  <c r="K51" i="7"/>
  <c r="L51" i="7"/>
  <c r="M51" i="7"/>
  <c r="N51" i="7"/>
  <c r="O51" i="7"/>
  <c r="J52" i="7"/>
  <c r="K52" i="7"/>
  <c r="L52" i="7"/>
  <c r="M52" i="7"/>
  <c r="N52" i="7"/>
  <c r="O52" i="7"/>
  <c r="J53" i="7"/>
  <c r="K53" i="7"/>
  <c r="L53" i="7"/>
  <c r="M53" i="7"/>
  <c r="N53" i="7"/>
  <c r="O53" i="7"/>
  <c r="J54" i="7"/>
  <c r="K54" i="7"/>
  <c r="L54" i="7"/>
  <c r="M54" i="7"/>
  <c r="N54" i="7"/>
  <c r="O54" i="7"/>
  <c r="K5" i="7"/>
  <c r="L5" i="7"/>
  <c r="M5" i="7"/>
  <c r="N5" i="7"/>
  <c r="O5" i="7"/>
  <c r="J5" i="7"/>
  <c r="Q6" i="7"/>
  <c r="J55" i="7"/>
  <c r="E55" i="7"/>
  <c r="F55" i="7"/>
  <c r="G55" i="7"/>
  <c r="H55" i="7"/>
  <c r="I55" i="7"/>
  <c r="K55" i="7"/>
  <c r="L55" i="7"/>
  <c r="M55" i="7"/>
  <c r="N55" i="7"/>
  <c r="O55" i="7"/>
  <c r="D1" i="6"/>
  <c r="E1" i="6"/>
  <c r="F1" i="6"/>
  <c r="G1" i="6"/>
  <c r="H1" i="6"/>
  <c r="I1" i="6"/>
  <c r="J1" i="6"/>
  <c r="K1" i="6"/>
  <c r="L1" i="6"/>
  <c r="M1" i="6"/>
  <c r="N1" i="6"/>
  <c r="C1" i="6"/>
  <c r="B57" i="2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B56" i="21"/>
  <c r="B55" i="21"/>
  <c r="A5" i="9" a="1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D62" i="8"/>
  <c r="D57" i="8" a="1"/>
  <c r="J57" i="8" s="1"/>
  <c r="O55" i="8"/>
  <c r="N55" i="8"/>
  <c r="M55" i="8"/>
  <c r="L55" i="8"/>
  <c r="K55" i="8"/>
  <c r="J55" i="8"/>
  <c r="I55" i="8"/>
  <c r="H55" i="8"/>
  <c r="G55" i="8"/>
  <c r="F55" i="8"/>
  <c r="E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5" i="8" a="1"/>
  <c r="O4" i="8"/>
  <c r="N4" i="8"/>
  <c r="M4" i="8"/>
  <c r="L4" i="8"/>
  <c r="K4" i="8"/>
  <c r="J4" i="8"/>
  <c r="I4" i="8"/>
  <c r="H4" i="8"/>
  <c r="G4" i="8"/>
  <c r="F4" i="8"/>
  <c r="E4" i="8"/>
  <c r="D4" i="8"/>
  <c r="D4" i="8" a="1"/>
  <c r="D57" i="7" a="1"/>
  <c r="D57" i="7" s="1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5" i="7" a="1"/>
  <c r="O4" i="7"/>
  <c r="N4" i="7"/>
  <c r="M4" i="7"/>
  <c r="L4" i="7"/>
  <c r="K4" i="7"/>
  <c r="J4" i="7"/>
  <c r="I4" i="7"/>
  <c r="H4" i="7"/>
  <c r="G4" i="7"/>
  <c r="F4" i="7"/>
  <c r="E4" i="7"/>
  <c r="D4" i="7"/>
  <c r="D4" i="7" a="1"/>
  <c r="F55" i="21"/>
  <c r="F67" i="21"/>
  <c r="F79" i="21"/>
  <c r="F69" i="21"/>
  <c r="F70" i="21"/>
  <c r="F59" i="21"/>
  <c r="F72" i="21"/>
  <c r="F73" i="21"/>
  <c r="F74" i="21"/>
  <c r="F63" i="21"/>
  <c r="F64" i="21"/>
  <c r="F77" i="21"/>
  <c r="F78" i="21"/>
  <c r="F56" i="21"/>
  <c r="F68" i="21"/>
  <c r="F80" i="21"/>
  <c r="F57" i="21"/>
  <c r="F81" i="21"/>
  <c r="F58" i="21"/>
  <c r="F82" i="21"/>
  <c r="F71" i="21"/>
  <c r="F83" i="21"/>
  <c r="F60" i="21"/>
  <c r="F61" i="21"/>
  <c r="F62" i="21"/>
  <c r="F75" i="21"/>
  <c r="F76" i="21"/>
  <c r="F65" i="21"/>
  <c r="F66" i="21"/>
  <c r="F54" i="21"/>
  <c r="K64" i="21"/>
  <c r="K65" i="21"/>
  <c r="K66" i="21"/>
  <c r="K55" i="21"/>
  <c r="K56" i="21"/>
  <c r="K62" i="21"/>
  <c r="K57" i="21"/>
  <c r="K60" i="21"/>
  <c r="K61" i="21"/>
  <c r="K58" i="21"/>
  <c r="K59" i="21"/>
  <c r="K63" i="21"/>
  <c r="K54" i="21"/>
  <c r="L55" i="21"/>
  <c r="M55" i="21" s="1" a="1"/>
  <c r="L61" i="21"/>
  <c r="M61" i="21" s="1" a="1"/>
  <c r="L62" i="21"/>
  <c r="M62" i="21" s="1" a="1"/>
  <c r="L63" i="21"/>
  <c r="M63" i="21" s="1" a="1"/>
  <c r="L65" i="21"/>
  <c r="M65" i="21" s="1" a="1"/>
  <c r="L66" i="21"/>
  <c r="M66" i="21" s="1" a="1"/>
  <c r="L56" i="21"/>
  <c r="M56" i="21" s="1" a="1"/>
  <c r="L57" i="21"/>
  <c r="M57" i="21" s="1" a="1"/>
  <c r="L58" i="21"/>
  <c r="M58" i="21" s="1" a="1"/>
  <c r="L59" i="21"/>
  <c r="M59" i="21" s="1" a="1"/>
  <c r="L60" i="21"/>
  <c r="M60" i="21" s="1" a="1"/>
  <c r="L64" i="21"/>
  <c r="M64" i="21" s="1" a="1"/>
  <c r="L54" i="21"/>
  <c r="J61" i="21" a="1"/>
  <c r="J59" i="21" a="1"/>
  <c r="J65" i="21" a="1"/>
  <c r="J60" i="21" a="1"/>
  <c r="J66" i="21" a="1"/>
  <c r="J62" i="21" a="1"/>
  <c r="J63" i="21" a="1"/>
  <c r="J64" i="21" a="1"/>
  <c r="J56" i="21" a="1"/>
  <c r="J57" i="21" a="1"/>
  <c r="J58" i="21" a="1"/>
  <c r="J55" i="21" a="1"/>
  <c r="J54" i="21" a="1"/>
  <c r="M54" i="21" a="1"/>
  <c r="H57" i="8" l="1"/>
  <c r="G57" i="8"/>
  <c r="F57" i="8"/>
  <c r="M57" i="8"/>
  <c r="L57" i="8"/>
  <c r="K57" i="8"/>
  <c r="I57" i="8"/>
  <c r="E57" i="8"/>
  <c r="D57" i="8"/>
  <c r="O57" i="8"/>
  <c r="N57" i="8"/>
  <c r="G54" i="21"/>
  <c r="G66" i="21"/>
  <c r="G65" i="21"/>
  <c r="G76" i="21"/>
  <c r="G75" i="21"/>
  <c r="G62" i="21"/>
  <c r="G61" i="21"/>
  <c r="G60" i="21"/>
  <c r="G83" i="21"/>
  <c r="G71" i="21"/>
  <c r="G82" i="21"/>
  <c r="G58" i="21"/>
  <c r="G81" i="21"/>
  <c r="G57" i="21"/>
  <c r="G80" i="21"/>
  <c r="G68" i="21"/>
  <c r="G56" i="21"/>
  <c r="G78" i="21"/>
  <c r="G77" i="21"/>
  <c r="G64" i="21"/>
  <c r="G63" i="21"/>
  <c r="G74" i="21"/>
  <c r="G73" i="21"/>
  <c r="G72" i="21"/>
  <c r="G59" i="21"/>
  <c r="G70" i="21"/>
  <c r="G69" i="21"/>
  <c r="G79" i="21"/>
  <c r="G67" i="21"/>
  <c r="G55" i="21"/>
  <c r="F85" i="21"/>
  <c r="M60" i="21"/>
  <c r="M59" i="21"/>
  <c r="M58" i="21"/>
  <c r="M57" i="21"/>
  <c r="M56" i="21"/>
  <c r="M66" i="21"/>
  <c r="M65" i="21"/>
  <c r="M64" i="21"/>
  <c r="M63" i="21"/>
  <c r="M62" i="21"/>
  <c r="M61" i="21"/>
  <c r="M55" i="21"/>
  <c r="M54" i="21"/>
  <c r="J61" i="21"/>
  <c r="J64" i="21"/>
  <c r="J63" i="21"/>
  <c r="J62" i="21"/>
  <c r="J66" i="21"/>
  <c r="J60" i="21"/>
  <c r="J65" i="21"/>
  <c r="J59" i="21"/>
  <c r="J58" i="21"/>
  <c r="J57" i="21"/>
  <c r="J56" i="21"/>
  <c r="J55" i="21"/>
  <c r="J54" i="21"/>
  <c r="K9" i="9" a="1"/>
  <c r="K9" i="9" s="1"/>
  <c r="L9" i="9" s="1"/>
  <c r="K15" i="9" a="1"/>
  <c r="K15" i="9" s="1"/>
  <c r="L15" i="9" s="1"/>
  <c r="K21" i="9" a="1"/>
  <c r="K21" i="9" s="1"/>
  <c r="L21" i="9" s="1"/>
  <c r="K27" i="9" a="1"/>
  <c r="K27" i="9" s="1"/>
  <c r="L27" i="9" s="1"/>
  <c r="K33" i="9" a="1"/>
  <c r="K33" i="9" s="1"/>
  <c r="L33" i="9" s="1"/>
  <c r="K39" i="9" a="1"/>
  <c r="K39" i="9" s="1"/>
  <c r="L39" i="9" s="1"/>
  <c r="K45" i="9" a="1"/>
  <c r="K45" i="9" s="1"/>
  <c r="L45" i="9" s="1"/>
  <c r="K51" i="9" a="1"/>
  <c r="K51" i="9" s="1"/>
  <c r="L51" i="9" s="1"/>
  <c r="K12" i="9" a="1"/>
  <c r="K12" i="9" s="1"/>
  <c r="L12" i="9" s="1"/>
  <c r="K24" i="9" a="1"/>
  <c r="K24" i="9" s="1"/>
  <c r="L24" i="9" s="1"/>
  <c r="K30" i="9" a="1"/>
  <c r="K30" i="9" s="1"/>
  <c r="L30" i="9" s="1"/>
  <c r="K42" i="9" a="1"/>
  <c r="K42" i="9" s="1"/>
  <c r="L42" i="9" s="1"/>
  <c r="K48" i="9" a="1"/>
  <c r="K48" i="9" s="1"/>
  <c r="L48" i="9" s="1"/>
  <c r="K13" i="9" a="1"/>
  <c r="K13" i="9" s="1"/>
  <c r="L13" i="9" s="1"/>
  <c r="K31" i="9" a="1"/>
  <c r="K31" i="9" s="1"/>
  <c r="L31" i="9" s="1"/>
  <c r="K43" i="9" a="1"/>
  <c r="K43" i="9" s="1"/>
  <c r="L43" i="9" s="1"/>
  <c r="K14" i="9" a="1"/>
  <c r="K14" i="9" s="1"/>
  <c r="L14" i="9" s="1"/>
  <c r="K32" i="9" a="1"/>
  <c r="K32" i="9" s="1"/>
  <c r="L32" i="9" s="1"/>
  <c r="K44" i="9" a="1"/>
  <c r="K44" i="9" s="1"/>
  <c r="L44" i="9" s="1"/>
  <c r="K5" i="9" a="1"/>
  <c r="K5" i="9" s="1"/>
  <c r="L5" i="9" s="1"/>
  <c r="K54" i="9" a="1"/>
  <c r="K54" i="9" s="1"/>
  <c r="L54" i="9" s="1"/>
  <c r="K7" i="9" a="1"/>
  <c r="K7" i="9" s="1"/>
  <c r="L7" i="9" s="1"/>
  <c r="K37" i="9" a="1"/>
  <c r="K37" i="9" s="1"/>
  <c r="L37" i="9" s="1"/>
  <c r="K49" i="9" a="1"/>
  <c r="K49" i="9" s="1"/>
  <c r="L49" i="9" s="1"/>
  <c r="K8" i="9" a="1"/>
  <c r="K8" i="9" s="1"/>
  <c r="L8" i="9" s="1"/>
  <c r="K38" i="9" a="1"/>
  <c r="K38" i="9" s="1"/>
  <c r="L38" i="9" s="1"/>
  <c r="K50" i="9" a="1"/>
  <c r="K50" i="9" s="1"/>
  <c r="L50" i="9" s="1"/>
  <c r="K10" i="9" a="1"/>
  <c r="K10" i="9" s="1"/>
  <c r="L10" i="9" s="1"/>
  <c r="K16" i="9" a="1"/>
  <c r="K16" i="9" s="1"/>
  <c r="L16" i="9" s="1"/>
  <c r="K22" i="9" a="1"/>
  <c r="K22" i="9" s="1"/>
  <c r="L22" i="9" s="1"/>
  <c r="K28" i="9" a="1"/>
  <c r="K28" i="9" s="1"/>
  <c r="L28" i="9" s="1"/>
  <c r="K34" i="9" a="1"/>
  <c r="K34" i="9" s="1"/>
  <c r="L34" i="9" s="1"/>
  <c r="K40" i="9" a="1"/>
  <c r="K40" i="9" s="1"/>
  <c r="L40" i="9" s="1"/>
  <c r="K46" i="9" a="1"/>
  <c r="K46" i="9" s="1"/>
  <c r="L46" i="9" s="1"/>
  <c r="K52" i="9" a="1"/>
  <c r="K52" i="9" s="1"/>
  <c r="L52" i="9" s="1"/>
  <c r="K25" i="9" a="1"/>
  <c r="K25" i="9" s="1"/>
  <c r="L25" i="9" s="1"/>
  <c r="K26" i="9" a="1"/>
  <c r="K26" i="9" s="1"/>
  <c r="L26" i="9" s="1"/>
  <c r="K36" i="9" a="1"/>
  <c r="K36" i="9" s="1"/>
  <c r="L36" i="9" s="1"/>
  <c r="K6" i="9" a="1"/>
  <c r="K6" i="9" s="1"/>
  <c r="L6" i="9" s="1"/>
  <c r="K11" i="9" a="1"/>
  <c r="K11" i="9" s="1"/>
  <c r="L11" i="9" s="1"/>
  <c r="K17" i="9" a="1"/>
  <c r="K17" i="9" s="1"/>
  <c r="L17" i="9" s="1"/>
  <c r="K23" i="9" a="1"/>
  <c r="K23" i="9" s="1"/>
  <c r="L23" i="9" s="1"/>
  <c r="K29" i="9" a="1"/>
  <c r="K29" i="9" s="1"/>
  <c r="L29" i="9" s="1"/>
  <c r="K35" i="9" a="1"/>
  <c r="K35" i="9" s="1"/>
  <c r="L35" i="9" s="1"/>
  <c r="K41" i="9" a="1"/>
  <c r="K41" i="9" s="1"/>
  <c r="L41" i="9" s="1"/>
  <c r="K47" i="9" a="1"/>
  <c r="K47" i="9" s="1"/>
  <c r="L47" i="9" s="1"/>
  <c r="K53" i="9" a="1"/>
  <c r="K53" i="9" s="1"/>
  <c r="L53" i="9" s="1"/>
  <c r="K19" i="9" a="1"/>
  <c r="K19" i="9" s="1"/>
  <c r="L19" i="9" s="1"/>
  <c r="K20" i="9" a="1"/>
  <c r="K20" i="9" s="1"/>
  <c r="L20" i="9" s="1"/>
  <c r="K18" i="9" a="1"/>
  <c r="K18" i="9" s="1"/>
  <c r="L18" i="9" s="1"/>
  <c r="M57" i="7"/>
  <c r="L57" i="7"/>
  <c r="K57" i="7"/>
  <c r="I57" i="7"/>
  <c r="H57" i="7"/>
  <c r="G57" i="7"/>
  <c r="O57" i="7"/>
  <c r="N57" i="7"/>
  <c r="J57" i="7"/>
  <c r="F57" i="7"/>
  <c r="E57" i="7"/>
  <c r="G85" i="21" l="1"/>
  <c r="M37" i="9"/>
  <c r="M6" i="9"/>
  <c r="M42" i="9"/>
  <c r="M24" i="9"/>
  <c r="M7" i="9"/>
  <c r="M13" i="9"/>
  <c r="M51" i="9"/>
  <c r="M28" i="9"/>
  <c r="M45" i="9"/>
  <c r="M46" i="9"/>
  <c r="M34" i="9"/>
  <c r="M22" i="9"/>
  <c r="M52" i="9"/>
  <c r="M49" i="9"/>
  <c r="M41" i="9"/>
  <c r="M25" i="9"/>
  <c r="M40" i="9"/>
  <c r="M35" i="9"/>
  <c r="M29" i="9"/>
  <c r="M23" i="9"/>
  <c r="M14" i="9"/>
  <c r="M30" i="9"/>
  <c r="M32" i="9"/>
  <c r="M44" i="9"/>
  <c r="M15" i="9"/>
  <c r="M26" i="9"/>
  <c r="M19" i="9"/>
  <c r="M33" i="9"/>
  <c r="L55" i="9"/>
  <c r="M50" i="9"/>
  <c r="M20" i="9"/>
  <c r="M17" i="9"/>
  <c r="M36" i="9"/>
  <c r="M11" i="9"/>
  <c r="M12" i="9"/>
  <c r="M39" i="9"/>
  <c r="M10" i="9"/>
  <c r="M27" i="9"/>
  <c r="M16" i="9"/>
  <c r="M48" i="9"/>
  <c r="M31" i="9"/>
  <c r="M43" i="9"/>
  <c r="M5" i="9"/>
  <c r="M18" i="9"/>
  <c r="M53" i="9"/>
  <c r="M47" i="9"/>
  <c r="M9" i="9"/>
  <c r="M54" i="9"/>
  <c r="M38" i="9"/>
  <c r="M21" i="9"/>
  <c r="M8" i="9"/>
  <c r="B5" i="9" l="1" a="1"/>
  <c r="N5" i="9" a="1"/>
  <c r="N5" i="9" s="1"/>
  <c r="M55" i="9"/>
  <c r="B5" i="9" l="1"/>
  <c r="C7" i="9"/>
  <c r="C19" i="9"/>
  <c r="C31" i="9"/>
  <c r="C43" i="9"/>
  <c r="C6" i="9"/>
  <c r="C8" i="9"/>
  <c r="C20" i="9"/>
  <c r="C32" i="9"/>
  <c r="C44" i="9"/>
  <c r="C24" i="9"/>
  <c r="C13" i="9"/>
  <c r="C37" i="9"/>
  <c r="C49" i="9"/>
  <c r="C9" i="9"/>
  <c r="C21" i="9"/>
  <c r="C33" i="9"/>
  <c r="C45" i="9"/>
  <c r="C22" i="9"/>
  <c r="C34" i="9"/>
  <c r="C46" i="9"/>
  <c r="C11" i="9"/>
  <c r="C23" i="9"/>
  <c r="C35" i="9"/>
  <c r="C47" i="9"/>
  <c r="C12" i="9"/>
  <c r="C36" i="9"/>
  <c r="C48" i="9"/>
  <c r="C10" i="9"/>
  <c r="C14" i="9"/>
  <c r="C26" i="9"/>
  <c r="C38" i="9"/>
  <c r="C50" i="9"/>
  <c r="C15" i="9"/>
  <c r="C27" i="9"/>
  <c r="C39" i="9"/>
  <c r="C51" i="9"/>
  <c r="C16" i="9"/>
  <c r="C28" i="9"/>
  <c r="C40" i="9"/>
  <c r="C52" i="9"/>
  <c r="C17" i="9"/>
  <c r="C29" i="9"/>
  <c r="C41" i="9"/>
  <c r="C53" i="9"/>
  <c r="C18" i="9"/>
  <c r="C30" i="9"/>
  <c r="C42" i="9"/>
  <c r="C54" i="9"/>
  <c r="C25" i="9"/>
  <c r="C5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<sst xmlns="http://schemas.openxmlformats.org/spreadsheetml/2006/main" count="883" uniqueCount="701">
  <si>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</si>
  <si>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</si>
  <si>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</si>
  <si>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</si>
  <si>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</si>
  <si>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</si>
  <si>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</si>
  <si>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</si>
  <si>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</si>
  <si>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</si>
  <si>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</si>
  <si>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</si>
  <si>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</si>
  <si>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</si>
  <si>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</si>
  <si>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</si>
  <si>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</si>
  <si>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</si>
  <si>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</si>
  <si>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</si>
  <si>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</si>
  <si>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</si>
  <si>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</si>
  <si>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</si>
  <si>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</si>
  <si>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</si>
  <si>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</si>
  <si>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</si>
  <si>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</si>
  <si>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</si>
  <si>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</si>
  <si>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</si>
  <si>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</si>
  <si>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</si>
  <si>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</si>
  <si>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</si>
  <si>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</si>
  <si>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</si>
  <si>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</si>
  <si>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</si>
  <si>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</si>
  <si>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</si>
  <si>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</si>
  <si>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</si>
  <si>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</si>
  <si>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</si>
  <si>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</si>
  <si>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</si>
  <si>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</si>
  <si>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</si>
  <si>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</si>
  <si>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</si>
  <si>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</si>
  <si>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</si>
  <si>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</si>
  <si>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</si>
  <si>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</si>
  <si>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</si>
  <si>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</si>
  <si>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</si>
  <si>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</si>
  <si>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</si>
  <si>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</si>
  <si>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</si>
  <si>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</si>
  <si>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</si>
  <si>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</si>
  <si>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</si>
  <si>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</si>
  <si>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</si>
  <si>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</si>
  <si>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</si>
  <si>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</si>
  <si>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</si>
  <si>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</si>
  <si>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</si>
  <si>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</si>
  <si>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</si>
  <si>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</si>
  <si>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</si>
  <si>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</si>
  <si>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</si>
  <si>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</si>
  <si>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</si>
  <si>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</si>
  <si>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</si>
  <si>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</si>
  <si>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</si>
  <si>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</si>
  <si>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</si>
  <si>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</si>
  <si>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</si>
  <si>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</si>
  <si>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</si>
  <si>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</si>
  <si>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</si>
  <si>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</si>
  <si>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</si>
  <si>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</si>
  <si>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</si>
  <si>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</si>
  <si>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</si>
  <si>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</si>
  <si>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</si>
  <si>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</si>
  <si>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</si>
  <si>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</si>
  <si>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</si>
  <si>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</si>
  <si>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</si>
  <si>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</si>
  <si>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</si>
  <si>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</si>
  <si>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</si>
  <si>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</si>
  <si>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</si>
  <si>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</si>
  <si>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</si>
  <si>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</si>
  <si>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</si>
  <si>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</si>
  <si>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</si>
  <si>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</si>
  <si>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</si>
  <si>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</si>
  <si>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</si>
  <si>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</si>
  <si>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</si>
  <si>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</si>
  <si>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</si>
  <si>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</si>
  <si>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</si>
  <si>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</si>
  <si>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</si>
  <si>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</si>
  <si>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</si>
  <si>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</si>
  <si>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</si>
  <si>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</si>
  <si>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</si>
  <si>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</si>
  <si>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</si>
  <si>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</si>
  <si>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</si>
  <si>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</si>
  <si>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</si>
  <si>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</si>
  <si>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</si>
  <si>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</si>
  <si>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</si>
  <si>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</si>
  <si>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</si>
  <si>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</si>
  <si>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</si>
  <si>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</si>
  <si>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</si>
  <si>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</si>
  <si>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</si>
  <si>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</si>
  <si>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</si>
  <si>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</si>
  <si>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</si>
  <si>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</si>
  <si>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</si>
  <si>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</si>
  <si>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</si>
  <si>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</si>
  <si>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</si>
  <si>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</si>
  <si>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</si>
  <si>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</si>
  <si>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</si>
  <si>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</si>
  <si>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</si>
  <si>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</si>
  <si>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</si>
  <si>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</si>
  <si>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</si>
  <si>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</si>
  <si>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</si>
  <si>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</si>
  <si>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</si>
  <si>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</si>
  <si>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</si>
  <si>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</si>
  <si>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</si>
  <si>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</si>
  <si>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</si>
  <si>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</si>
  <si>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</si>
  <si>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</si>
  <si>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</si>
  <si>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</si>
  <si>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</si>
  <si>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</si>
  <si>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</si>
  <si>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</si>
  <si>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</si>
  <si>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</si>
  <si>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</si>
  <si>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</si>
  <si>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</si>
  <si>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</si>
  <si>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</si>
  <si>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</si>
  <si>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</si>
  <si>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</si>
  <si>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</si>
  <si>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</si>
  <si>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</si>
  <si>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</si>
  <si>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</si>
  <si>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</si>
  <si>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</si>
  <si>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</si>
  <si>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</si>
  <si>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</si>
  <si>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</si>
  <si>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</si>
  <si>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</si>
  <si>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</si>
  <si>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</si>
  <si>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</si>
  <si>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</si>
  <si>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</si>
  <si>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</si>
  <si>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</si>
  <si>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</si>
  <si>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</si>
  <si>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</si>
  <si>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</si>
  <si>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</si>
  <si>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</si>
  <si>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</si>
  <si>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</si>
  <si>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</si>
  <si>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</si>
  <si>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</si>
  <si>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</si>
  <si>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</si>
  <si>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</si>
  <si>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</si>
  <si>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</si>
  <si>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</si>
  <si>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</si>
  <si>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</si>
  <si>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</si>
  <si>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</si>
  <si>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</si>
  <si>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</si>
  <si>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</si>
  <si>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</si>
  <si>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</si>
  <si>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</si>
  <si>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</si>
  <si>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</si>
  <si>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</si>
  <si>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</si>
  <si>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</si>
  <si>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</si>
  <si>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</si>
  <si>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</si>
  <si>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</si>
  <si>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</si>
  <si>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</si>
  <si>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</si>
  <si>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</si>
  <si>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</si>
  <si>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</si>
  <si>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</si>
  <si>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</si>
  <si>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</si>
  <si>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</si>
  <si>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</si>
  <si>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</si>
  <si>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</si>
  <si>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</si>
  <si>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</si>
  <si>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</si>
  <si>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</si>
  <si>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</si>
  <si>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</si>
  <si>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</si>
  <si>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</si>
  <si>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</si>
  <si>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</si>
  <si>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</si>
  <si>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</si>
  <si>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</si>
  <si>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</si>
  <si>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</si>
  <si>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</si>
  <si>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</si>
  <si>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</si>
  <si>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</si>
  <si>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</si>
  <si>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</si>
  <si>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</si>
  <si>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</si>
  <si>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</si>
  <si>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</si>
  <si>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</si>
  <si>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</si>
  <si>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</si>
  <si>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</si>
  <si>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</si>
  <si>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</si>
  <si>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</si>
  <si>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</si>
  <si>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</si>
  <si>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</si>
  <si>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</si>
  <si>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</si>
  <si>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</si>
  <si>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</si>
  <si>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</si>
  <si>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</si>
  <si>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</si>
  <si>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</si>
  <si>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</si>
  <si>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</si>
  <si>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</si>
  <si>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</si>
  <si>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</si>
  <si>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</si>
  <si>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</si>
  <si>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</si>
  <si>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</si>
  <si>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</si>
  <si>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</si>
  <si>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</si>
  <si>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</si>
  <si>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</si>
  <si>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</si>
  <si>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</si>
  <si>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</si>
  <si>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</si>
  <si>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</si>
  <si>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</si>
  <si>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</si>
  <si>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</si>
  <si>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</si>
  <si>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</si>
  <si>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</si>
  <si>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</si>
  <si>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</si>
  <si>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</si>
  <si>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</si>
  <si>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</si>
  <si>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</si>
  <si>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</si>
  <si>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</si>
  <si>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</si>
  <si>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</si>
  <si>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</si>
  <si>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</si>
  <si>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</si>
  <si>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</si>
  <si>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</si>
  <si>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</si>
  <si>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</si>
  <si>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</si>
  <si>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</si>
  <si>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</si>
  <si>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</si>
  <si>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</si>
  <si>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</si>
  <si>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</si>
  <si>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</si>
  <si>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</si>
  <si>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</si>
  <si>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</si>
  <si>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</si>
  <si>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</si>
  <si>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</si>
  <si>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</si>
  <si>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</si>
  <si>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</si>
  <si>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</si>
  <si>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</si>
  <si>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</si>
  <si>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</si>
  <si>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</si>
  <si>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</si>
  <si>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</si>
  <si>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</si>
  <si>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</si>
  <si>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</si>
  <si>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</si>
  <si>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</si>
  <si>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</si>
  <si>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</si>
  <si>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</si>
  <si>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</si>
  <si>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</si>
  <si>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</si>
  <si>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</si>
  <si>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</si>
  <si>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</si>
  <si>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</si>
  <si>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</si>
  <si>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</si>
  <si>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</si>
  <si>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</si>
  <si>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</si>
  <si>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</si>
  <si>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</si>
  <si>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</si>
  <si>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</si>
  <si>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</si>
  <si>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</si>
  <si>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</si>
  <si>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</si>
  <si>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</si>
  <si>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</si>
  <si>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</si>
  <si>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</si>
  <si>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</si>
  <si>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</si>
  <si>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</si>
  <si>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</si>
  <si>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</si>
  <si>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</si>
  <si>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</si>
  <si>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</si>
  <si>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</si>
  <si>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</si>
  <si>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</si>
  <si>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</si>
  <si>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</si>
  <si>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</si>
  <si>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</si>
  <si>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</si>
  <si>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</si>
  <si>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</si>
  <si>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</si>
  <si>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</si>
  <si>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</si>
  <si>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</si>
  <si>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</si>
  <si>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</si>
  <si>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</si>
  <si>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</si>
  <si>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</si>
  <si>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</si>
  <si>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</si>
  <si>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</si>
  <si>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</si>
  <si>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</si>
  <si>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</si>
  <si>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</si>
  <si>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</si>
  <si>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</si>
  <si>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</si>
  <si>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</si>
  <si>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</si>
  <si>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</si>
  <si>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</si>
  <si>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</si>
  <si>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</si>
  <si>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</si>
  <si>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</si>
  <si>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</si>
  <si>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</si>
  <si>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</si>
  <si>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</si>
  <si>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</si>
  <si>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</si>
  <si>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</si>
  <si>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</si>
  <si>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</si>
  <si>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</si>
  <si>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</si>
  <si>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</si>
  <si>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</si>
  <si>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</si>
  <si>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</si>
  <si>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</si>
  <si>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</si>
  <si>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</si>
  <si>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</si>
  <si>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</si>
  <si>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</si>
  <si>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</si>
  <si>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</si>
  <si>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</si>
  <si>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</si>
  <si>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</si>
  <si>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</si>
  <si>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</si>
  <si>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</si>
  <si>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</si>
  <si>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</si>
  <si>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</si>
  <si>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</si>
  <si>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</si>
  <si>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</si>
  <si>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</si>
  <si>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</si>
  <si>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</si>
  <si>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</si>
  <si>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</si>
  <si>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</si>
  <si>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</si>
  <si>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</si>
  <si>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</si>
  <si>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</si>
  <si>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</si>
  <si>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</si>
  <si>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</si>
  <si>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</si>
  <si>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</si>
  <si>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</si>
  <si>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</si>
  <si>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</si>
  <si>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</si>
  <si>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</si>
  <si>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</si>
  <si>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</si>
  <si>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</si>
  <si>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</si>
  <si>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</si>
  <si>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</si>
  <si>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</si>
  <si>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</si>
  <si>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</si>
  <si>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</si>
  <si>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</si>
  <si>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</si>
  <si>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</si>
  <si>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</si>
  <si>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</si>
  <si>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</si>
  <si>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</si>
  <si>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</si>
  <si>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</si>
  <si>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</si>
  <si>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</si>
  <si>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</si>
  <si>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</si>
  <si>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</si>
  <si>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</si>
  <si>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</si>
  <si>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</si>
  <si>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</si>
  <si>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</si>
  <si>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</si>
  <si>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</si>
  <si>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</si>
  <si>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</si>
  <si>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</si>
  <si>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</si>
  <si>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</si>
  <si>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</si>
  <si>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</si>
  <si>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</si>
  <si>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</si>
  <si>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</si>
  <si>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</si>
  <si>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</si>
  <si>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</si>
  <si>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</si>
  <si>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</si>
  <si>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</si>
  <si>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</si>
  <si>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</si>
  <si>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</si>
  <si>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</si>
  <si>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</si>
  <si>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</si>
  <si>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</si>
  <si>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</si>
  <si>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</si>
  <si>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</si>
  <si>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</si>
  <si>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</si>
  <si>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</si>
  <si>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</si>
  <si>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</si>
  <si>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</si>
  <si>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</si>
  <si>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</si>
  <si>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</si>
  <si>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</si>
  <si>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</si>
  <si>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</si>
  <si>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</si>
  <si>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</si>
  <si>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</si>
  <si>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</si>
  <si>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</si>
  <si>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</si>
  <si>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</si>
  <si>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</si>
  <si>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</si>
  <si>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</si>
  <si>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</si>
  <si>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</si>
  <si>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</si>
  <si>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</si>
  <si>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</si>
  <si>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</si>
  <si>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</si>
  <si>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</si>
  <si>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</si>
  <si>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</si>
  <si>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</si>
  <si>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</si>
  <si>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</si>
  <si>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</si>
  <si>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</si>
  <si>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</si>
  <si>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</si>
  <si>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</si>
  <si>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</si>
  <si>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</si>
  <si>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</si>
  <si>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</si>
  <si>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</si>
  <si>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</si>
  <si>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</si>
  <si>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</si>
  <si>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</si>
  <si>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</si>
  <si>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</si>
  <si>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</si>
  <si>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</si>
  <si>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</si>
  <si>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</si>
  <si>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</si>
  <si>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</si>
  <si>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</si>
  <si>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</si>
  <si>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</si>
  <si>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</si>
  <si>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</si>
  <si>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</si>
  <si>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</si>
  <si>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</si>
  <si>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</si>
  <si>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</si>
  <si>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</si>
  <si>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</si>
  <si>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</si>
  <si>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</si>
  <si>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</si>
  <si>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</si>
  <si>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</si>
  <si>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</si>
  <si>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</si>
  <si>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</si>
  <si>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</si>
  <si>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</si>
  <si>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</si>
  <si>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</si>
  <si>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</si>
  <si>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</si>
  <si>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</si>
  <si>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</si>
  <si>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</si>
  <si>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</si>
  <si>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</si>
  <si>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</si>
  <si>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</si>
  <si>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</si>
  <si>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</si>
  <si>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</si>
  <si>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</si>
  <si>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</si>
  <si>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</si>
  <si>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</si>
  <si>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</si>
  <si>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</si>
  <si>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</si>
  <si>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</si>
  <si>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</si>
  <si>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</si>
  <si>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</si>
  <si>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</si>
  <si>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</si>
  <si>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</si>
  <si>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</si>
  <si>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</si>
  <si>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</si>
  <si>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</si>
  <si>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</si>
  <si>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</si>
  <si>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</si>
  <si>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</si>
  <si>
    <t>Terms will be provided for Interest Rate, Number of Years and Additional Payments.  There will also be an Initial Deposit Amount.</t>
  </si>
  <si>
    <t>Inicial deposit formula = Mix (Rate / Add. Payments / Years)</t>
  </si>
  <si>
    <t>Find (Rate / Add. Payments / Years)  -&gt; Worksheet</t>
  </si>
  <si>
    <t>Look value in Worksheet</t>
  </si>
  <si>
    <t>column</t>
  </si>
  <si>
    <t>row</t>
  </si>
  <si>
    <t>rate</t>
  </si>
  <si>
    <t>Formulas Initial Deposit</t>
  </si>
  <si>
    <t>Final</t>
  </si>
  <si>
    <t>Formulas Final Account Balance</t>
  </si>
  <si>
    <t>FV = PV * (1 + r)^n</t>
  </si>
  <si>
    <t xml:space="preserve">Logic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</si>
</sst>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23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0" fillId="4" borderId="15" xfId="0" applyFill="1" applyBorder="1"/>
    <xf numFmtId="0" fontId="0" fillId="4" borderId="1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0" fillId="4" borderId="18" xfId="0" applyFill="1" applyBorder="1"/>
    <xf numFmtId="0" fontId="0" fillId="4" borderId="28" xfId="0" applyFill="1" applyBorder="1"/>
    <xf numFmtId="0" fontId="0" fillId="4" borderId="29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1" xfId="2" applyBorder="1"/>
    <xf numFmtId="0" fontId="0" fillId="11" borderId="11" xfId="0" applyFill="1" applyBorder="1"/>
    <xf numFmtId="0" fontId="0" fillId="11" borderId="30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2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5" xfId="0" applyFill="1" applyBorder="1"/>
    <xf numFmtId="0" fontId="10" fillId="12" borderId="0" xfId="0" applyFont="1" applyFill="1" applyAlignment="1">
      <alignment horizontal="left" indent="3"/>
    </xf>
    <xf numFmtId="0" fontId="10" fillId="12" borderId="0" xfId="0" applyFont="1" applyFill="1"/>
    <xf numFmtId="0" fontId="11" fillId="12" borderId="39" xfId="0" applyFont="1" applyFill="1" applyBorder="1" applyAlignment="1">
      <alignment horizontal="left" indent="3"/>
    </xf>
    <xf numFmtId="0" fontId="11" fillId="12" borderId="39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9" fontId="3" fillId="8" borderId="5" xfId="0" applyNumberFormat="1" applyFont="1" applyFill="1" applyBorder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0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Border="1"/>
    <xf numFmtId="9" fontId="6" fillId="0" borderId="7" xfId="0" applyNumberFormat="1" applyFon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0" fontId="0" fillId="11" borderId="5" xfId="0" applyFill="1" applyBorder="1"/>
    <xf numFmtId="0" fontId="0" fillId="11" borderId="14" xfId="0" applyFill="1" applyBorder="1"/>
    <xf numFmtId="0" fontId="0" fillId="11" borderId="7" xfId="0" applyFill="1" applyBorder="1"/>
    <xf numFmtId="0" fontId="0" fillId="11" borderId="0" xfId="0" applyFill="1"/>
    <xf numFmtId="0" fontId="0" fillId="11" borderId="40" xfId="0" applyFill="1" applyBorder="1"/>
    <xf numFmtId="0" fontId="0" fillId="11" borderId="9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16" fillId="0" borderId="0" xfId="0" applyFont="1"/>
    <xf numFmtId="0" fontId="0" fillId="14" borderId="0" xfId="0" applyFill="1"/>
    <xf numFmtId="0" fontId="17" fillId="0" borderId="0" xfId="0" applyFont="1"/>
    <xf numFmtId="0" fontId="0" fillId="4" borderId="0" xfId="0" applyFill="1"/>
    <xf numFmtId="2" fontId="0" fillId="4" borderId="6" xfId="0" applyNumberFormat="1" applyFill="1" applyBorder="1"/>
    <xf numFmtId="2" fontId="0" fillId="0" borderId="0" xfId="0" applyNumberFormat="1"/>
    <xf numFmtId="0" fontId="7" fillId="12" borderId="35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5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6" xfId="0" applyFont="1" applyFill="1" applyBorder="1" applyAlignment="1">
      <alignment horizontal="center"/>
    </xf>
    <xf numFmtId="0" fontId="9" fillId="12" borderId="37" xfId="0" applyFont="1" applyFill="1" applyBorder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4" fillId="5" borderId="3" xfId="0" applyFont="1" applyFill="1" applyBorder="1"/>
    <xf numFmtId="0" fontId="0" fillId="0" borderId="40" xfId="0" applyBorder="1" applyAlignment="1">
      <alignment horizontal="center"/>
    </xf>
    <xf numFmtId="164" fontId="0" fillId="4" borderId="41" xfId="0" applyNumberFormat="1" applyFill="1" applyBorder="1" applyAlignment="1">
      <alignment horizontal="center"/>
    </xf>
    <xf numFmtId="164" fontId="0" fillId="4" borderId="42" xfId="0" applyNumberFormat="1" applyFill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10" fontId="14" fillId="7" borderId="43" xfId="1" applyNumberFormat="1" applyFont="1" applyFill="1" applyBorder="1" applyAlignment="1">
      <alignment horizontal="center"/>
    </xf>
    <xf numFmtId="0" fontId="14" fillId="7" borderId="44" xfId="0" applyFont="1" applyFill="1" applyBorder="1" applyAlignment="1">
      <alignment horizontal="center"/>
    </xf>
    <xf numFmtId="164" fontId="0" fillId="4" borderId="44" xfId="0" applyNumberFormat="1" applyFill="1" applyBorder="1" applyAlignment="1">
      <alignment horizontal="center"/>
    </xf>
    <xf numFmtId="164" fontId="0" fillId="4" borderId="45" xfId="0" applyNumberFormat="1" applyFill="1" applyBorder="1" applyAlignment="1">
      <alignment horizontal="center"/>
    </xf>
    <xf numFmtId="164" fontId="0" fillId="11" borderId="13" xfId="0" applyNumberFormat="1" applyFill="1" applyBorder="1"/>
    <xf numFmtId="0" fontId="0" fillId="4" borderId="25" xfId="0" applyFill="1" applyBorder="1"/>
    <xf numFmtId="2" fontId="0" fillId="4" borderId="25" xfId="0" applyNumberFormat="1" applyFill="1" applyBorder="1"/>
    <xf numFmtId="0" fontId="0" fillId="4" borderId="3" xfId="0" applyFill="1" applyBorder="1"/>
    <xf numFmtId="0" fontId="0" fillId="0" borderId="3" xfId="0" applyBorder="1"/>
  </cellXfs>
  <cellStyles count="3">
    <cellStyle name="Calculation" xfId="2" builtinId="22"/>
    <cellStyle name="Normal" xfId="0" builtinId="0"/>
    <cellStyle name="Percent" xfId="1" builtinId="5"/>
  </cellStyles>
  <dxfs count="9">
    <dxf>
      <numFmt numFmtId="164" formatCode="&quot;$&quot;#,##0;[Red]\-&quot;$&quot;#,##0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&quot;$&quot;#,##0;[Red]\-&quot;$&quot;#,##0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14" formatCode="0.00%"/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E74D09-CD3D-4C5A-B642-5F7BB2E91668}" name="Table2" displayName="Table2" ref="B53:G83" totalsRowShown="0" headerRowDxfId="1" headerRowBorderDxfId="7" tableBorderDxfId="8">
  <autoFilter ref="B53:G83" xr:uid="{FBE74D09-CD3D-4C5A-B642-5F7BB2E91668}"/>
  <tableColumns count="6">
    <tableColumn id="1" xr3:uid="{BF637D03-9B82-492E-973D-5AB4C1033146}" name="Account Number" dataDxfId="6">
      <calculatedColumnFormula>B53+1</calculatedColumnFormula>
    </tableColumn>
    <tableColumn id="2" xr3:uid="{1E186AC5-F557-4D57-AB7A-476532E6B1EE}" name="Interest Rate" dataDxfId="5" dataCellStyle="Percent"/>
    <tableColumn id="3" xr3:uid="{2B576017-4D98-44B3-A199-5DE076551C65}" name="Number of Years" dataDxfId="4"/>
    <tableColumn id="4" xr3:uid="{1FC5D6EA-6BDD-482E-9CC7-4D9A463ACCEF}" name="Additional Payments" dataDxfId="3"/>
    <tableColumn id="5" xr3:uid="{96D7920E-54AA-48CB-9EEB-B2B121AF440E}" name="Initial Deposit" dataDxfId="2">
      <calculatedColumnFormula>INDEX(INDIRECT("Rate_"&amp;C54*10000&amp;"!C3:G6"),MATCH(E54,INDIRECT("Rate_"&amp;C54*10000&amp;"!B3:B6")),MATCH(D54,INDIRECT("Rate_"&amp;C54*10000&amp;"!C2:G2")))</calculatedColumnFormula>
    </tableColumn>
    <tableColumn id="6" xr3:uid="{862054C4-3B2E-4FC3-8EE7-953812B18C50}" name="Final Account Balance" dataDxfId="0">
      <calculatedColumnFormula>Table2[[#This Row],[Initial Deposit]]*(1+Table2[[#This Row],[Interest Rate]])^Table2[[#This Row],[Number of Years]]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  <sheetView workbookViewId="1"/>
  </sheetViews>
  <sheetFormatPr defaultColWidth="9.21875" defaultRowHeight="14.4" x14ac:dyDescent="0.3"/>
  <cols>
    <col min="4" max="4" width="14.33203125" customWidth="1"/>
  </cols>
  <sheetData>
    <row r="1" spans="1:16" x14ac:dyDescent="0.3">
      <c r="A1" t="s">
        <v>69</v>
      </c>
      <c r="B1" t="s">
        <v>70</v>
      </c>
      <c r="D1" t="s">
        <v>75</v>
      </c>
      <c r="E1" t="s">
        <v>74</v>
      </c>
    </row>
    <row r="2" spans="1:16" x14ac:dyDescent="0.3">
      <c r="A2">
        <v>1</v>
      </c>
      <c r="B2">
        <v>2</v>
      </c>
      <c r="D2" t="s">
        <v>8</v>
      </c>
      <c r="E2" t="s">
        <v>54</v>
      </c>
      <c r="F2" t="s">
        <v>55</v>
      </c>
      <c r="G2" t="s">
        <v>56</v>
      </c>
      <c r="H2" t="s">
        <v>57</v>
      </c>
      <c r="I2" t="s">
        <v>51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 spans="1:16" x14ac:dyDescent="0.3">
      <c r="A3">
        <v>2</v>
      </c>
      <c r="B3">
        <v>3</v>
      </c>
      <c r="D3" t="s">
        <v>34</v>
      </c>
    </row>
    <row r="4" spans="1:16" x14ac:dyDescent="0.3">
      <c r="A4">
        <v>3</v>
      </c>
      <c r="B4">
        <v>5</v>
      </c>
      <c r="D4" t="s">
        <v>19</v>
      </c>
    </row>
    <row r="5" spans="1:16" x14ac:dyDescent="0.3">
      <c r="A5">
        <v>4</v>
      </c>
      <c r="B5">
        <v>7</v>
      </c>
      <c r="D5" t="s">
        <v>48</v>
      </c>
    </row>
    <row r="6" spans="1:16" x14ac:dyDescent="0.3">
      <c r="A6">
        <v>5</v>
      </c>
      <c r="B6">
        <v>11</v>
      </c>
      <c r="D6" t="s">
        <v>9</v>
      </c>
    </row>
    <row r="7" spans="1:16" x14ac:dyDescent="0.3">
      <c r="A7">
        <v>6</v>
      </c>
      <c r="B7">
        <v>13</v>
      </c>
      <c r="D7" t="s">
        <v>46</v>
      </c>
    </row>
    <row r="8" spans="1:16" x14ac:dyDescent="0.3">
      <c r="A8">
        <v>7</v>
      </c>
      <c r="B8">
        <v>17</v>
      </c>
      <c r="D8" t="s">
        <v>32</v>
      </c>
    </row>
    <row r="9" spans="1:16" x14ac:dyDescent="0.3">
      <c r="A9">
        <v>8</v>
      </c>
      <c r="B9">
        <v>19</v>
      </c>
      <c r="D9" t="s">
        <v>3</v>
      </c>
    </row>
    <row r="10" spans="1:16" x14ac:dyDescent="0.3">
      <c r="A10">
        <v>9</v>
      </c>
      <c r="B10">
        <v>23</v>
      </c>
      <c r="D10" t="s">
        <v>26</v>
      </c>
    </row>
    <row r="11" spans="1:16" x14ac:dyDescent="0.3">
      <c r="A11">
        <v>10</v>
      </c>
      <c r="B11">
        <v>29</v>
      </c>
      <c r="D11" t="s">
        <v>27</v>
      </c>
    </row>
    <row r="12" spans="1:16" x14ac:dyDescent="0.3">
      <c r="A12">
        <v>11</v>
      </c>
      <c r="B12">
        <v>31</v>
      </c>
      <c r="D12" t="s">
        <v>31</v>
      </c>
    </row>
    <row r="13" spans="1:16" x14ac:dyDescent="0.3">
      <c r="A13">
        <v>12</v>
      </c>
      <c r="B13">
        <v>37</v>
      </c>
      <c r="D13" t="s">
        <v>4</v>
      </c>
    </row>
    <row r="14" spans="1:16" x14ac:dyDescent="0.3">
      <c r="A14">
        <v>13</v>
      </c>
      <c r="B14">
        <v>41</v>
      </c>
      <c r="D14" t="s">
        <v>20</v>
      </c>
    </row>
    <row r="15" spans="1:16" x14ac:dyDescent="0.3">
      <c r="A15">
        <v>14</v>
      </c>
      <c r="B15">
        <v>43</v>
      </c>
      <c r="D15" t="s">
        <v>11</v>
      </c>
    </row>
    <row r="16" spans="1:16" x14ac:dyDescent="0.3">
      <c r="A16">
        <v>15</v>
      </c>
      <c r="B16">
        <v>47</v>
      </c>
      <c r="D16" t="s">
        <v>44</v>
      </c>
    </row>
    <row r="17" spans="1:4" x14ac:dyDescent="0.3">
      <c r="A17">
        <v>16</v>
      </c>
      <c r="B17">
        <v>53</v>
      </c>
      <c r="D17" t="s">
        <v>6</v>
      </c>
    </row>
    <row r="18" spans="1:4" x14ac:dyDescent="0.3">
      <c r="A18">
        <v>17</v>
      </c>
      <c r="B18">
        <v>59</v>
      </c>
      <c r="D18" t="s">
        <v>33</v>
      </c>
    </row>
    <row r="19" spans="1:4" x14ac:dyDescent="0.3">
      <c r="A19">
        <v>18</v>
      </c>
      <c r="B19">
        <v>61</v>
      </c>
      <c r="D19" t="s">
        <v>39</v>
      </c>
    </row>
    <row r="20" spans="1:4" x14ac:dyDescent="0.3">
      <c r="A20">
        <v>19</v>
      </c>
      <c r="B20">
        <v>67</v>
      </c>
      <c r="D20" t="s">
        <v>28</v>
      </c>
    </row>
    <row r="21" spans="1:4" x14ac:dyDescent="0.3">
      <c r="A21">
        <v>20</v>
      </c>
      <c r="B21">
        <v>71</v>
      </c>
      <c r="D21" t="s">
        <v>29</v>
      </c>
    </row>
    <row r="22" spans="1:4" x14ac:dyDescent="0.3">
      <c r="A22">
        <v>21</v>
      </c>
      <c r="B22">
        <v>73</v>
      </c>
      <c r="D22" t="s">
        <v>2</v>
      </c>
    </row>
    <row r="23" spans="1:4" x14ac:dyDescent="0.3">
      <c r="A23">
        <v>22</v>
      </c>
      <c r="B23">
        <v>79</v>
      </c>
      <c r="D23" t="s">
        <v>41</v>
      </c>
    </row>
    <row r="24" spans="1:4" x14ac:dyDescent="0.3">
      <c r="A24">
        <v>23</v>
      </c>
      <c r="B24">
        <v>83</v>
      </c>
      <c r="D24" t="s">
        <v>40</v>
      </c>
    </row>
    <row r="25" spans="1:4" x14ac:dyDescent="0.3">
      <c r="A25">
        <v>24</v>
      </c>
      <c r="B25">
        <v>89</v>
      </c>
      <c r="D25" t="s">
        <v>7</v>
      </c>
    </row>
    <row r="26" spans="1:4" x14ac:dyDescent="0.3">
      <c r="A26">
        <v>25</v>
      </c>
      <c r="B26">
        <v>97</v>
      </c>
      <c r="D26" t="s">
        <v>38</v>
      </c>
    </row>
    <row r="27" spans="1:4" x14ac:dyDescent="0.3">
      <c r="A27">
        <v>26</v>
      </c>
      <c r="B27">
        <v>101</v>
      </c>
      <c r="D27" t="s">
        <v>15</v>
      </c>
    </row>
    <row r="28" spans="1:4" x14ac:dyDescent="0.3">
      <c r="A28">
        <v>27</v>
      </c>
      <c r="B28">
        <v>103</v>
      </c>
      <c r="D28" t="s">
        <v>37</v>
      </c>
    </row>
    <row r="29" spans="1:4" x14ac:dyDescent="0.3">
      <c r="A29">
        <v>28</v>
      </c>
      <c r="B29">
        <v>107</v>
      </c>
      <c r="D29" t="s">
        <v>45</v>
      </c>
    </row>
    <row r="30" spans="1:4" x14ac:dyDescent="0.3">
      <c r="A30">
        <v>29</v>
      </c>
      <c r="B30">
        <v>109</v>
      </c>
      <c r="D30" t="s">
        <v>1</v>
      </c>
    </row>
    <row r="31" spans="1:4" x14ac:dyDescent="0.3">
      <c r="A31">
        <v>30</v>
      </c>
      <c r="B31">
        <v>113</v>
      </c>
      <c r="D31" t="s">
        <v>43</v>
      </c>
    </row>
    <row r="32" spans="1:4" x14ac:dyDescent="0.3">
      <c r="A32">
        <v>31</v>
      </c>
      <c r="B32">
        <v>127</v>
      </c>
      <c r="D32" t="s">
        <v>25</v>
      </c>
    </row>
    <row r="33" spans="1:4" x14ac:dyDescent="0.3">
      <c r="A33">
        <v>32</v>
      </c>
      <c r="B33">
        <v>131</v>
      </c>
      <c r="D33" t="s">
        <v>5</v>
      </c>
    </row>
    <row r="34" spans="1:4" x14ac:dyDescent="0.3">
      <c r="A34">
        <v>33</v>
      </c>
      <c r="B34">
        <v>137</v>
      </c>
      <c r="D34" t="s">
        <v>13</v>
      </c>
    </row>
    <row r="35" spans="1:4" x14ac:dyDescent="0.3">
      <c r="A35">
        <v>34</v>
      </c>
      <c r="B35">
        <v>139</v>
      </c>
      <c r="D35" t="s">
        <v>21</v>
      </c>
    </row>
    <row r="36" spans="1:4" x14ac:dyDescent="0.3">
      <c r="A36">
        <v>35</v>
      </c>
      <c r="B36">
        <v>149</v>
      </c>
      <c r="D36" t="s">
        <v>22</v>
      </c>
    </row>
    <row r="37" spans="1:4" x14ac:dyDescent="0.3">
      <c r="A37">
        <v>36</v>
      </c>
      <c r="B37">
        <v>151</v>
      </c>
      <c r="D37" t="s">
        <v>36</v>
      </c>
    </row>
    <row r="38" spans="1:4" x14ac:dyDescent="0.3">
      <c r="A38">
        <v>37</v>
      </c>
      <c r="B38">
        <v>157</v>
      </c>
      <c r="D38" t="s">
        <v>47</v>
      </c>
    </row>
    <row r="39" spans="1:4" x14ac:dyDescent="0.3">
      <c r="A39">
        <v>38</v>
      </c>
      <c r="B39">
        <v>163</v>
      </c>
      <c r="D39" t="s">
        <v>42</v>
      </c>
    </row>
    <row r="40" spans="1:4" x14ac:dyDescent="0.3">
      <c r="A40">
        <v>39</v>
      </c>
      <c r="B40">
        <v>167</v>
      </c>
      <c r="D40" t="s">
        <v>12</v>
      </c>
    </row>
    <row r="41" spans="1:4" x14ac:dyDescent="0.3">
      <c r="A41">
        <v>40</v>
      </c>
      <c r="B41">
        <v>173</v>
      </c>
      <c r="D41" t="s">
        <v>50</v>
      </c>
    </row>
    <row r="42" spans="1:4" x14ac:dyDescent="0.3">
      <c r="A42">
        <v>41</v>
      </c>
      <c r="B42">
        <v>179</v>
      </c>
      <c r="D42" t="s">
        <v>23</v>
      </c>
    </row>
    <row r="43" spans="1:4" x14ac:dyDescent="0.3">
      <c r="A43">
        <v>42</v>
      </c>
      <c r="B43">
        <v>181</v>
      </c>
      <c r="D43" t="s">
        <v>49</v>
      </c>
    </row>
    <row r="44" spans="1:4" x14ac:dyDescent="0.3">
      <c r="A44">
        <v>43</v>
      </c>
      <c r="B44">
        <v>191</v>
      </c>
      <c r="D44" t="s">
        <v>24</v>
      </c>
    </row>
    <row r="45" spans="1:4" x14ac:dyDescent="0.3">
      <c r="A45">
        <v>44</v>
      </c>
      <c r="B45">
        <v>193</v>
      </c>
      <c r="D45" t="s">
        <v>16</v>
      </c>
    </row>
    <row r="46" spans="1:4" x14ac:dyDescent="0.3">
      <c r="A46">
        <v>45</v>
      </c>
      <c r="B46">
        <v>197</v>
      </c>
      <c r="D46" t="s">
        <v>10</v>
      </c>
    </row>
    <row r="47" spans="1:4" x14ac:dyDescent="0.3">
      <c r="A47">
        <v>46</v>
      </c>
      <c r="B47">
        <v>199</v>
      </c>
      <c r="D47" t="s">
        <v>30</v>
      </c>
    </row>
    <row r="48" spans="1:4" x14ac:dyDescent="0.3">
      <c r="A48">
        <v>47</v>
      </c>
      <c r="B48">
        <v>211</v>
      </c>
      <c r="D48" t="s">
        <v>14</v>
      </c>
    </row>
    <row r="49" spans="1:4" x14ac:dyDescent="0.3">
      <c r="A49">
        <v>48</v>
      </c>
      <c r="B49">
        <v>223</v>
      </c>
      <c r="D49" t="s">
        <v>17</v>
      </c>
    </row>
    <row r="50" spans="1:4" x14ac:dyDescent="0.3">
      <c r="A50">
        <v>49</v>
      </c>
      <c r="B50">
        <v>227</v>
      </c>
      <c r="D50" t="s">
        <v>18</v>
      </c>
    </row>
    <row r="51" spans="1:4" x14ac:dyDescent="0.3">
      <c r="A51">
        <v>50</v>
      </c>
      <c r="B51">
        <v>229</v>
      </c>
      <c r="D51" t="s">
        <v>35</v>
      </c>
    </row>
    <row r="85" spans="1:4" x14ac:dyDescent="0.3">
      <c r="A85" s="95"/>
      <c r="B85" s="95"/>
      <c r="C85" s="95"/>
      <c r="D85" s="95"/>
    </row>
    <row r="86" spans="1:4" x14ac:dyDescent="0.3">
      <c r="A86" s="95"/>
      <c r="B86" s="95"/>
      <c r="C86" s="95"/>
      <c r="D86" s="95"/>
    </row>
    <row r="87" spans="1:4" x14ac:dyDescent="0.3">
      <c r="A87" s="95"/>
      <c r="B87" s="95"/>
      <c r="C87" s="95"/>
      <c r="D87" s="95"/>
    </row>
    <row r="88" spans="1:4" x14ac:dyDescent="0.3">
      <c r="A88" s="95"/>
      <c r="B88" s="95"/>
      <c r="C88" s="95"/>
      <c r="D88" s="95"/>
    </row>
    <row r="89" spans="1:4" x14ac:dyDescent="0.3">
      <c r="A89" s="95"/>
      <c r="B89" s="95"/>
      <c r="C89" s="95"/>
      <c r="D89" s="95"/>
    </row>
    <row r="90" spans="1:4" x14ac:dyDescent="0.3">
      <c r="A90" s="95"/>
      <c r="B90" s="95"/>
      <c r="C90" s="95"/>
      <c r="D90" s="95"/>
    </row>
    <row r="91" spans="1:4" x14ac:dyDescent="0.3">
      <c r="A91" s="95"/>
      <c r="B91" s="95"/>
      <c r="C91" s="95"/>
      <c r="D91" s="95"/>
    </row>
    <row r="92" spans="1:4" x14ac:dyDescent="0.3">
      <c r="A92" s="95"/>
      <c r="B92" s="95"/>
      <c r="C92" s="95"/>
      <c r="D92" s="95"/>
    </row>
    <row r="93" spans="1:4" x14ac:dyDescent="0.3">
      <c r="A93" s="95"/>
      <c r="B93" s="95"/>
      <c r="C93" s="95"/>
      <c r="D93" s="95"/>
    </row>
    <row r="94" spans="1:4" x14ac:dyDescent="0.3">
      <c r="A94" s="95"/>
      <c r="B94" s="95"/>
      <c r="C94" s="95"/>
      <c r="D94" s="95"/>
    </row>
    <row r="95" spans="1:4" x14ac:dyDescent="0.3">
      <c r="A95" s="95"/>
      <c r="B95" s="95"/>
      <c r="C95" s="95"/>
      <c r="D95" s="95"/>
    </row>
    <row r="96" spans="1:4" x14ac:dyDescent="0.3">
      <c r="A96" s="95"/>
      <c r="B96" s="95"/>
      <c r="C96" s="95"/>
      <c r="D96" s="95"/>
    </row>
    <row r="97" spans="1:4" x14ac:dyDescent="0.3">
      <c r="A97" s="95"/>
      <c r="B97" s="95"/>
      <c r="C97" s="95"/>
      <c r="D97" s="95"/>
    </row>
    <row r="98" spans="1:4" x14ac:dyDescent="0.3">
      <c r="A98" s="95"/>
      <c r="B98" s="95"/>
      <c r="C98" s="95"/>
      <c r="D98" s="95"/>
    </row>
    <row r="99" spans="1:4" x14ac:dyDescent="0.3">
      <c r="A99" s="95"/>
      <c r="B99" s="95"/>
      <c r="C99" s="95"/>
      <c r="D99" s="95"/>
    </row>
    <row r="100" spans="1:4" x14ac:dyDescent="0.3">
      <c r="A100" s="95"/>
      <c r="B100" s="95"/>
      <c r="C100" s="95"/>
      <c r="D100" s="95"/>
    </row>
    <row r="101" spans="1:4" x14ac:dyDescent="0.3">
      <c r="A101" s="95"/>
      <c r="B101" s="95"/>
      <c r="C101" s="95"/>
      <c r="D101" s="95"/>
    </row>
    <row r="102" spans="1:4" x14ac:dyDescent="0.3">
      <c r="A102" s="95"/>
      <c r="B102" s="95"/>
      <c r="C102" s="95"/>
      <c r="D102" s="95"/>
    </row>
    <row r="103" spans="1:4" x14ac:dyDescent="0.3">
      <c r="A103" s="95"/>
      <c r="B103" s="95"/>
      <c r="C103" s="95"/>
      <c r="D103" s="95"/>
    </row>
    <row r="104" spans="1:4" x14ac:dyDescent="0.3">
      <c r="A104" s="95"/>
      <c r="B104" s="95"/>
      <c r="C104" s="95"/>
      <c r="D104" s="9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zoomScale="85" zoomScaleNormal="85" workbookViewId="0">
      <selection activeCell="D10" sqref="D10"/>
    </sheetView>
    <sheetView tabSelected="1" workbookViewId="1"/>
  </sheetViews>
  <sheetFormatPr defaultColWidth="9.77734375" defaultRowHeight="14.4" x14ac:dyDescent="0.3"/>
  <cols>
    <col min="1" max="1" width="9.77734375" style="41"/>
    <col min="2" max="2" width="12" style="42" customWidth="1"/>
    <col min="3" max="3" width="15.77734375" style="42" customWidth="1"/>
    <col min="4" max="4" width="12.77734375" style="42" customWidth="1"/>
    <col min="5" max="6" width="9.77734375" style="42"/>
    <col min="7" max="7" width="11" style="42" customWidth="1"/>
    <col min="8" max="8" width="19.21875" style="42" customWidth="1"/>
    <col min="9" max="10" width="3.77734375" style="42" customWidth="1"/>
    <col min="11" max="12" width="12.21875" style="42" customWidth="1"/>
    <col min="13" max="13" width="47.33203125" style="42" customWidth="1"/>
    <col min="14" max="14" width="4.33203125" style="42" customWidth="1"/>
    <col min="15" max="15" width="4" style="42" customWidth="1"/>
    <col min="16" max="16" width="12.21875" style="42" customWidth="1"/>
    <col min="17" max="16384" width="9.77734375" style="42"/>
  </cols>
  <sheetData>
    <row r="1" spans="1:16" x14ac:dyDescent="0.3">
      <c r="H1" s="43"/>
    </row>
    <row r="2" spans="1:16" ht="34.799999999999997" x14ac:dyDescent="0.55000000000000004">
      <c r="H2" s="99" t="s">
        <v>76</v>
      </c>
      <c r="I2" s="100"/>
      <c r="J2" s="100"/>
      <c r="K2" s="100"/>
      <c r="L2" s="100"/>
      <c r="M2" s="100"/>
      <c r="N2" s="100"/>
      <c r="O2" s="100"/>
      <c r="P2" s="100"/>
    </row>
    <row r="3" spans="1:16" x14ac:dyDescent="0.3">
      <c r="H3" s="43"/>
    </row>
    <row r="4" spans="1:16" ht="30" x14ac:dyDescent="0.5">
      <c r="H4" s="101" t="s">
        <v>77</v>
      </c>
      <c r="I4" s="102"/>
      <c r="J4" s="102"/>
      <c r="K4" s="102"/>
      <c r="L4" s="102"/>
      <c r="M4" s="102"/>
      <c r="N4" s="102"/>
      <c r="O4" s="102"/>
      <c r="P4" s="102"/>
    </row>
    <row r="5" spans="1:16" ht="15" thickBot="1" x14ac:dyDescent="0.35">
      <c r="H5" s="43"/>
    </row>
    <row r="6" spans="1:16" ht="31.8" thickBot="1" x14ac:dyDescent="0.65">
      <c r="H6" s="43"/>
      <c r="I6" s="103" t="s">
        <v>78</v>
      </c>
      <c r="J6" s="104"/>
      <c r="K6" s="104"/>
      <c r="L6" s="104"/>
      <c r="M6" s="104"/>
      <c r="N6" s="104"/>
      <c r="O6" s="105"/>
    </row>
    <row r="10" spans="1:16" ht="18" thickBot="1" x14ac:dyDescent="0.35">
      <c r="A10" s="44"/>
      <c r="B10" s="45"/>
      <c r="C10" s="45"/>
      <c r="D10" s="45"/>
      <c r="E10" s="45"/>
      <c r="F10" s="45"/>
      <c r="G10" s="45"/>
    </row>
    <row r="11" spans="1:16" ht="18" thickTop="1" x14ac:dyDescent="0.3">
      <c r="A11" s="46"/>
      <c r="B11" s="47"/>
      <c r="C11" s="47"/>
      <c r="D11" s="47"/>
      <c r="E11" s="47"/>
      <c r="F11" s="47"/>
      <c r="G11" s="47"/>
      <c r="H11" s="47"/>
    </row>
    <row r="12" spans="1:16" ht="89.55" customHeight="1" x14ac:dyDescent="0.3">
      <c r="B12" s="106"/>
      <c r="C12" s="106"/>
      <c r="D12" s="106"/>
      <c r="E12" s="106"/>
      <c r="F12" s="106"/>
      <c r="G12" s="106"/>
      <c r="H12" s="106"/>
      <c r="I12" s="48"/>
      <c r="J12" s="48"/>
      <c r="K12" s="48"/>
      <c r="L12" s="48"/>
      <c r="M12" s="48"/>
      <c r="N12" s="48"/>
      <c r="O12" s="48"/>
    </row>
    <row r="13" spans="1:16" ht="9" customHeight="1" x14ac:dyDescent="0.3"/>
    <row r="14" spans="1:16" ht="5.55" customHeight="1" x14ac:dyDescent="0.3"/>
    <row r="15" spans="1:16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6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3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spans="1:13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 spans="1:13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</row>
    <row r="21" spans="1:13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</row>
    <row r="22" spans="1:13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</row>
    <row r="23" spans="1:13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3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</row>
    <row r="25" spans="1:13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</row>
    <row r="26" spans="1:13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</row>
    <row r="27" spans="1:13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</row>
    <row r="28" spans="1:13" x14ac:dyDescent="0.3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</row>
    <row r="29" spans="1:13" x14ac:dyDescent="0.3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</row>
    <row r="30" spans="1:13" x14ac:dyDescent="0.3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  <sheetView workbookViewId="1"/>
  </sheetViews>
  <sheetFormatPr defaultColWidth="0" defaultRowHeight="14.4" zeroHeight="1" x14ac:dyDescent="0.3"/>
  <cols>
    <col min="1" max="1" width="25.77734375" customWidth="1"/>
    <col min="2" max="16384" width="9.21875" hidden="1"/>
  </cols>
  <sheetData>
    <row r="1" spans="1:1" ht="81" customHeight="1" x14ac:dyDescent="0.3">
      <c r="A1" s="4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workbookViewId="0">
      <selection activeCell="C8" sqref="C8"/>
    </sheetView>
    <sheetView workbookViewId="1">
      <selection activeCell="B2" sqref="B2"/>
    </sheetView>
  </sheetViews>
  <sheetFormatPr defaultRowHeight="14.4" x14ac:dyDescent="0.3"/>
  <cols>
    <col min="1" max="1" width="12.77734375" customWidth="1"/>
    <col min="3" max="3" width="10" bestFit="1" customWidth="1"/>
    <col min="8" max="8" width="9.33203125" customWidth="1"/>
  </cols>
  <sheetData>
    <row r="1" spans="1:14" x14ac:dyDescent="0.3">
      <c r="A1" t="s">
        <v>679</v>
      </c>
      <c r="C1" t="str">
        <f>MID(C2,FIND("H",C2),FIND("L",C2)-FIND("H",C2))</f>
        <v>H52</v>
      </c>
      <c r="D1" t="str">
        <f t="shared" ref="D1:N1" si="0">MID(D2,FIND("H",D2),FIND("L",D2)-FIND("H",D2))</f>
        <v>H57</v>
      </c>
      <c r="E1" t="str">
        <f t="shared" si="0"/>
        <v>H65</v>
      </c>
      <c r="F1" t="str">
        <f t="shared" si="0"/>
        <v>H73</v>
      </c>
      <c r="G1" t="str">
        <f t="shared" si="0"/>
        <v>H8Ø</v>
      </c>
      <c r="H1" t="str">
        <f t="shared" si="0"/>
        <v>H86</v>
      </c>
      <c r="I1" t="str">
        <f t="shared" si="0"/>
        <v>H89</v>
      </c>
      <c r="J1" t="str">
        <f t="shared" si="0"/>
        <v>H88</v>
      </c>
      <c r="K1" t="str">
        <f t="shared" si="0"/>
        <v>H82</v>
      </c>
      <c r="L1" t="str">
        <f t="shared" si="0"/>
        <v>H73</v>
      </c>
      <c r="M1" t="str">
        <f t="shared" si="0"/>
        <v>H64</v>
      </c>
      <c r="N1" t="str">
        <f t="shared" si="0"/>
        <v>H54</v>
      </c>
    </row>
    <row r="2" spans="1:14" x14ac:dyDescent="0.3">
      <c r="A2" t="s">
        <v>8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543</v>
      </c>
      <c r="H2" t="s">
        <v>119</v>
      </c>
      <c r="I2" t="s">
        <v>120</v>
      </c>
      <c r="J2" t="s">
        <v>121</v>
      </c>
      <c r="K2" t="s">
        <v>122</v>
      </c>
      <c r="L2" t="s">
        <v>544</v>
      </c>
      <c r="M2" t="s">
        <v>123</v>
      </c>
      <c r="N2" t="s">
        <v>124</v>
      </c>
    </row>
    <row r="3" spans="1:14" x14ac:dyDescent="0.3">
      <c r="A3" t="s">
        <v>34</v>
      </c>
      <c r="B3" t="s">
        <v>125</v>
      </c>
      <c r="C3" t="s">
        <v>126</v>
      </c>
      <c r="D3" t="s">
        <v>127</v>
      </c>
      <c r="E3" t="s">
        <v>128</v>
      </c>
      <c r="F3" t="s">
        <v>545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546</v>
      </c>
      <c r="M3" t="s">
        <v>134</v>
      </c>
      <c r="N3" t="s">
        <v>135</v>
      </c>
    </row>
    <row r="4" spans="1:14" x14ac:dyDescent="0.3">
      <c r="A4" t="s">
        <v>19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  <c r="L4" t="s">
        <v>547</v>
      </c>
      <c r="M4" t="s">
        <v>146</v>
      </c>
      <c r="N4" t="s">
        <v>147</v>
      </c>
    </row>
    <row r="5" spans="1:14" x14ac:dyDescent="0.3">
      <c r="A5" t="s">
        <v>48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548</v>
      </c>
      <c r="H5" t="s">
        <v>153</v>
      </c>
      <c r="I5" t="s">
        <v>154</v>
      </c>
      <c r="J5" t="s">
        <v>155</v>
      </c>
      <c r="K5" t="s">
        <v>156</v>
      </c>
      <c r="L5" t="s">
        <v>549</v>
      </c>
      <c r="M5" t="s">
        <v>157</v>
      </c>
      <c r="N5" t="s">
        <v>158</v>
      </c>
    </row>
    <row r="6" spans="1:14" x14ac:dyDescent="0.3">
      <c r="A6" t="s">
        <v>9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  <c r="G6" t="s">
        <v>550</v>
      </c>
      <c r="H6" t="s">
        <v>551</v>
      </c>
      <c r="I6" t="s">
        <v>164</v>
      </c>
      <c r="J6" t="s">
        <v>552</v>
      </c>
      <c r="K6" t="s">
        <v>165</v>
      </c>
      <c r="L6" t="s">
        <v>553</v>
      </c>
      <c r="M6" t="s">
        <v>166</v>
      </c>
      <c r="N6" t="s">
        <v>167</v>
      </c>
    </row>
    <row r="7" spans="1:14" x14ac:dyDescent="0.3">
      <c r="A7" t="s">
        <v>46</v>
      </c>
      <c r="B7" t="s">
        <v>1</v>
      </c>
      <c r="C7" t="s">
        <v>168</v>
      </c>
      <c r="D7" t="s">
        <v>169</v>
      </c>
      <c r="E7" t="s">
        <v>170</v>
      </c>
      <c r="F7" t="s">
        <v>171</v>
      </c>
      <c r="G7" t="s">
        <v>172</v>
      </c>
      <c r="H7" t="s">
        <v>173</v>
      </c>
      <c r="I7" t="s">
        <v>554</v>
      </c>
      <c r="J7" t="s">
        <v>174</v>
      </c>
      <c r="K7" t="s">
        <v>175</v>
      </c>
      <c r="L7" t="s">
        <v>555</v>
      </c>
      <c r="M7" t="s">
        <v>176</v>
      </c>
      <c r="N7" t="s">
        <v>177</v>
      </c>
    </row>
    <row r="8" spans="1:14" x14ac:dyDescent="0.3">
      <c r="A8" t="s">
        <v>32</v>
      </c>
      <c r="B8" t="s">
        <v>178</v>
      </c>
      <c r="C8" t="s">
        <v>556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557</v>
      </c>
      <c r="L8" t="s">
        <v>558</v>
      </c>
      <c r="M8" t="s">
        <v>186</v>
      </c>
      <c r="N8" t="s">
        <v>187</v>
      </c>
    </row>
    <row r="9" spans="1:14" x14ac:dyDescent="0.3">
      <c r="A9" t="s">
        <v>3</v>
      </c>
      <c r="B9" t="s">
        <v>188</v>
      </c>
      <c r="C9" t="s">
        <v>189</v>
      </c>
      <c r="D9" t="s">
        <v>559</v>
      </c>
      <c r="E9" t="s">
        <v>190</v>
      </c>
      <c r="F9" t="s">
        <v>191</v>
      </c>
      <c r="G9" t="s">
        <v>560</v>
      </c>
      <c r="H9" t="s">
        <v>561</v>
      </c>
      <c r="I9" t="s">
        <v>192</v>
      </c>
      <c r="J9" t="s">
        <v>193</v>
      </c>
      <c r="K9" t="s">
        <v>194</v>
      </c>
      <c r="L9" t="s">
        <v>562</v>
      </c>
      <c r="M9" t="s">
        <v>195</v>
      </c>
      <c r="N9" t="s">
        <v>196</v>
      </c>
    </row>
    <row r="10" spans="1:14" x14ac:dyDescent="0.3">
      <c r="A10" t="s">
        <v>26</v>
      </c>
      <c r="B10" t="s">
        <v>197</v>
      </c>
      <c r="C10" t="s">
        <v>563</v>
      </c>
      <c r="D10" t="s">
        <v>198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  <c r="L10" t="s">
        <v>564</v>
      </c>
      <c r="M10" t="s">
        <v>206</v>
      </c>
      <c r="N10" t="s">
        <v>207</v>
      </c>
    </row>
    <row r="11" spans="1:14" x14ac:dyDescent="0.3">
      <c r="A11" t="s">
        <v>27</v>
      </c>
      <c r="B11" t="s">
        <v>197</v>
      </c>
      <c r="C11" t="s">
        <v>208</v>
      </c>
      <c r="D11" t="s">
        <v>209</v>
      </c>
      <c r="E11" t="s">
        <v>565</v>
      </c>
      <c r="F11" t="s">
        <v>566</v>
      </c>
      <c r="G11" t="s">
        <v>567</v>
      </c>
      <c r="H11" t="s">
        <v>568</v>
      </c>
      <c r="I11" t="s">
        <v>210</v>
      </c>
      <c r="J11" t="s">
        <v>211</v>
      </c>
      <c r="K11" t="s">
        <v>212</v>
      </c>
      <c r="L11" t="s">
        <v>569</v>
      </c>
      <c r="M11" t="s">
        <v>213</v>
      </c>
      <c r="N11" t="s">
        <v>214</v>
      </c>
    </row>
    <row r="12" spans="1:14" x14ac:dyDescent="0.3">
      <c r="A12" t="s">
        <v>31</v>
      </c>
      <c r="B12" t="s">
        <v>197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570</v>
      </c>
      <c r="M12" t="s">
        <v>224</v>
      </c>
      <c r="N12" t="s">
        <v>571</v>
      </c>
    </row>
    <row r="13" spans="1:14" x14ac:dyDescent="0.3">
      <c r="A13" t="s">
        <v>4</v>
      </c>
      <c r="B13" t="s">
        <v>125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t="s">
        <v>230</v>
      </c>
      <c r="I13" t="s">
        <v>231</v>
      </c>
      <c r="J13" t="s">
        <v>232</v>
      </c>
      <c r="K13" t="s">
        <v>233</v>
      </c>
      <c r="L13" t="s">
        <v>572</v>
      </c>
      <c r="M13" t="s">
        <v>234</v>
      </c>
      <c r="N13" t="s">
        <v>235</v>
      </c>
    </row>
    <row r="14" spans="1:14" x14ac:dyDescent="0.3">
      <c r="A14" t="s">
        <v>20</v>
      </c>
      <c r="B14" t="s">
        <v>236</v>
      </c>
      <c r="C14" t="s">
        <v>237</v>
      </c>
      <c r="D14" t="s">
        <v>573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574</v>
      </c>
      <c r="M14" t="s">
        <v>245</v>
      </c>
      <c r="N14" t="s">
        <v>246</v>
      </c>
    </row>
    <row r="15" spans="1:14" x14ac:dyDescent="0.3">
      <c r="A15" t="s">
        <v>11</v>
      </c>
      <c r="B15" t="s">
        <v>247</v>
      </c>
      <c r="C15" t="s">
        <v>248</v>
      </c>
      <c r="D15" t="s">
        <v>249</v>
      </c>
      <c r="E15" t="s">
        <v>250</v>
      </c>
      <c r="F15" t="s">
        <v>191</v>
      </c>
      <c r="G15" t="s">
        <v>575</v>
      </c>
      <c r="H15" t="s">
        <v>568</v>
      </c>
      <c r="I15" t="s">
        <v>210</v>
      </c>
      <c r="J15" t="s">
        <v>211</v>
      </c>
      <c r="K15" t="s">
        <v>251</v>
      </c>
      <c r="L15" t="s">
        <v>562</v>
      </c>
      <c r="M15" t="s">
        <v>252</v>
      </c>
      <c r="N15" t="s">
        <v>177</v>
      </c>
    </row>
    <row r="16" spans="1:14" x14ac:dyDescent="0.3">
      <c r="A16" t="s">
        <v>44</v>
      </c>
      <c r="B16" t="s">
        <v>253</v>
      </c>
      <c r="C16" t="s">
        <v>254</v>
      </c>
      <c r="D16" t="s">
        <v>255</v>
      </c>
      <c r="E16" t="s">
        <v>256</v>
      </c>
      <c r="F16" t="s">
        <v>257</v>
      </c>
      <c r="G16" t="s">
        <v>258</v>
      </c>
      <c r="H16" t="s">
        <v>576</v>
      </c>
      <c r="I16" t="s">
        <v>259</v>
      </c>
      <c r="J16" t="s">
        <v>260</v>
      </c>
      <c r="K16" t="s">
        <v>261</v>
      </c>
      <c r="L16" t="s">
        <v>577</v>
      </c>
      <c r="M16" t="s">
        <v>262</v>
      </c>
      <c r="N16" t="s">
        <v>578</v>
      </c>
    </row>
    <row r="17" spans="1:14" x14ac:dyDescent="0.3">
      <c r="A17" t="s">
        <v>6</v>
      </c>
      <c r="B17" t="s">
        <v>125</v>
      </c>
      <c r="C17" t="s">
        <v>263</v>
      </c>
      <c r="D17" t="s">
        <v>264</v>
      </c>
      <c r="E17" t="s">
        <v>265</v>
      </c>
      <c r="F17" t="s">
        <v>545</v>
      </c>
      <c r="G17" t="s">
        <v>266</v>
      </c>
      <c r="H17" t="s">
        <v>267</v>
      </c>
      <c r="I17" t="s">
        <v>268</v>
      </c>
      <c r="J17" t="s">
        <v>269</v>
      </c>
      <c r="K17" t="s">
        <v>579</v>
      </c>
      <c r="L17" t="s">
        <v>546</v>
      </c>
      <c r="M17" t="s">
        <v>270</v>
      </c>
      <c r="N17" t="s">
        <v>271</v>
      </c>
    </row>
    <row r="18" spans="1:14" x14ac:dyDescent="0.3">
      <c r="A18" t="s">
        <v>33</v>
      </c>
      <c r="B18" t="s">
        <v>272</v>
      </c>
      <c r="C18" t="s">
        <v>273</v>
      </c>
      <c r="D18" t="s">
        <v>580</v>
      </c>
      <c r="E18" t="s">
        <v>274</v>
      </c>
      <c r="F18" t="s">
        <v>275</v>
      </c>
      <c r="G18" t="s">
        <v>276</v>
      </c>
      <c r="H18" t="s">
        <v>220</v>
      </c>
      <c r="I18" t="s">
        <v>221</v>
      </c>
      <c r="J18" t="s">
        <v>222</v>
      </c>
      <c r="K18" t="s">
        <v>277</v>
      </c>
      <c r="L18" t="s">
        <v>570</v>
      </c>
      <c r="M18" t="s">
        <v>278</v>
      </c>
      <c r="N18" t="s">
        <v>279</v>
      </c>
    </row>
    <row r="19" spans="1:14" x14ac:dyDescent="0.3">
      <c r="A19" t="s">
        <v>39</v>
      </c>
      <c r="B19" t="s">
        <v>280</v>
      </c>
      <c r="C19" t="s">
        <v>281</v>
      </c>
      <c r="D19" t="s">
        <v>282</v>
      </c>
      <c r="E19" t="s">
        <v>581</v>
      </c>
      <c r="F19" t="s">
        <v>283</v>
      </c>
      <c r="G19" t="s">
        <v>284</v>
      </c>
      <c r="H19" t="s">
        <v>582</v>
      </c>
      <c r="I19" t="s">
        <v>285</v>
      </c>
      <c r="J19" t="s">
        <v>286</v>
      </c>
      <c r="K19" t="s">
        <v>583</v>
      </c>
      <c r="L19" t="s">
        <v>584</v>
      </c>
      <c r="M19" t="s">
        <v>287</v>
      </c>
      <c r="N19" t="s">
        <v>288</v>
      </c>
    </row>
    <row r="20" spans="1:14" x14ac:dyDescent="0.3">
      <c r="A20" t="s">
        <v>28</v>
      </c>
      <c r="B20" t="s">
        <v>289</v>
      </c>
      <c r="C20" t="s">
        <v>563</v>
      </c>
      <c r="D20" t="s">
        <v>290</v>
      </c>
      <c r="E20" t="s">
        <v>291</v>
      </c>
      <c r="F20" t="s">
        <v>292</v>
      </c>
      <c r="G20" t="s">
        <v>293</v>
      </c>
      <c r="H20" t="s">
        <v>294</v>
      </c>
      <c r="I20" t="s">
        <v>585</v>
      </c>
      <c r="J20" t="s">
        <v>586</v>
      </c>
      <c r="K20" t="s">
        <v>587</v>
      </c>
      <c r="L20" t="s">
        <v>588</v>
      </c>
      <c r="M20" t="s">
        <v>295</v>
      </c>
      <c r="N20" t="s">
        <v>296</v>
      </c>
    </row>
    <row r="21" spans="1:14" x14ac:dyDescent="0.3">
      <c r="A21" t="s">
        <v>29</v>
      </c>
      <c r="B21" t="s">
        <v>297</v>
      </c>
      <c r="C21" t="s">
        <v>298</v>
      </c>
      <c r="D21" t="s">
        <v>299</v>
      </c>
      <c r="E21" t="s">
        <v>589</v>
      </c>
      <c r="F21" t="s">
        <v>300</v>
      </c>
      <c r="G21" t="s">
        <v>301</v>
      </c>
      <c r="H21" t="s">
        <v>302</v>
      </c>
      <c r="I21" t="s">
        <v>590</v>
      </c>
      <c r="J21" t="s">
        <v>591</v>
      </c>
      <c r="K21" t="s">
        <v>303</v>
      </c>
      <c r="L21" t="s">
        <v>592</v>
      </c>
      <c r="M21" t="s">
        <v>304</v>
      </c>
      <c r="N21" t="s">
        <v>305</v>
      </c>
    </row>
    <row r="22" spans="1:14" x14ac:dyDescent="0.3">
      <c r="A22" t="s">
        <v>2</v>
      </c>
      <c r="B22" t="s">
        <v>306</v>
      </c>
      <c r="C22" t="s">
        <v>307</v>
      </c>
      <c r="D22" t="s">
        <v>308</v>
      </c>
      <c r="E22" t="s">
        <v>593</v>
      </c>
      <c r="F22" t="s">
        <v>309</v>
      </c>
      <c r="G22" t="s">
        <v>310</v>
      </c>
      <c r="H22" t="s">
        <v>594</v>
      </c>
      <c r="I22" t="s">
        <v>210</v>
      </c>
      <c r="J22" t="s">
        <v>222</v>
      </c>
      <c r="K22" t="s">
        <v>311</v>
      </c>
      <c r="L22" t="s">
        <v>595</v>
      </c>
      <c r="M22" t="s">
        <v>270</v>
      </c>
      <c r="N22" t="s">
        <v>312</v>
      </c>
    </row>
    <row r="23" spans="1:14" x14ac:dyDescent="0.3">
      <c r="A23" t="s">
        <v>41</v>
      </c>
      <c r="B23" t="s">
        <v>313</v>
      </c>
      <c r="C23" t="s">
        <v>314</v>
      </c>
      <c r="D23" t="s">
        <v>596</v>
      </c>
      <c r="E23" t="s">
        <v>315</v>
      </c>
      <c r="F23" t="s">
        <v>316</v>
      </c>
      <c r="G23" t="s">
        <v>317</v>
      </c>
      <c r="H23" t="s">
        <v>318</v>
      </c>
      <c r="I23" t="s">
        <v>597</v>
      </c>
      <c r="J23" t="s">
        <v>319</v>
      </c>
      <c r="K23" t="s">
        <v>320</v>
      </c>
      <c r="L23" t="s">
        <v>598</v>
      </c>
      <c r="M23" t="s">
        <v>599</v>
      </c>
      <c r="N23" t="s">
        <v>600</v>
      </c>
    </row>
    <row r="24" spans="1:14" x14ac:dyDescent="0.3">
      <c r="A24" t="s">
        <v>40</v>
      </c>
      <c r="B24" t="s">
        <v>321</v>
      </c>
      <c r="C24" t="s">
        <v>601</v>
      </c>
      <c r="D24" t="s">
        <v>322</v>
      </c>
      <c r="E24" t="s">
        <v>323</v>
      </c>
      <c r="F24" t="s">
        <v>324</v>
      </c>
      <c r="G24" t="s">
        <v>325</v>
      </c>
      <c r="H24" t="s">
        <v>602</v>
      </c>
      <c r="I24" t="s">
        <v>326</v>
      </c>
      <c r="J24" t="s">
        <v>286</v>
      </c>
      <c r="K24" t="s">
        <v>327</v>
      </c>
      <c r="L24" t="s">
        <v>603</v>
      </c>
      <c r="M24" t="s">
        <v>328</v>
      </c>
      <c r="N24" t="s">
        <v>329</v>
      </c>
    </row>
    <row r="25" spans="1:14" x14ac:dyDescent="0.3">
      <c r="A25" t="s">
        <v>7</v>
      </c>
      <c r="B25" t="s">
        <v>280</v>
      </c>
      <c r="C25" t="s">
        <v>604</v>
      </c>
      <c r="D25" t="s">
        <v>330</v>
      </c>
      <c r="E25" t="s">
        <v>605</v>
      </c>
      <c r="F25" t="s">
        <v>331</v>
      </c>
      <c r="G25" t="s">
        <v>332</v>
      </c>
      <c r="H25" t="s">
        <v>606</v>
      </c>
      <c r="I25" t="s">
        <v>333</v>
      </c>
      <c r="J25" t="s">
        <v>334</v>
      </c>
      <c r="K25" t="s">
        <v>335</v>
      </c>
      <c r="L25" t="s">
        <v>607</v>
      </c>
      <c r="M25" t="s">
        <v>336</v>
      </c>
      <c r="N25" t="s">
        <v>337</v>
      </c>
    </row>
    <row r="26" spans="1:14" x14ac:dyDescent="0.3">
      <c r="A26" t="s">
        <v>38</v>
      </c>
      <c r="B26" t="s">
        <v>338</v>
      </c>
      <c r="C26" t="s">
        <v>339</v>
      </c>
      <c r="D26" t="s">
        <v>169</v>
      </c>
      <c r="E26" t="s">
        <v>340</v>
      </c>
      <c r="F26" t="s">
        <v>341</v>
      </c>
      <c r="G26" t="s">
        <v>342</v>
      </c>
      <c r="H26" t="s">
        <v>173</v>
      </c>
      <c r="I26" t="s">
        <v>608</v>
      </c>
      <c r="J26" t="s">
        <v>343</v>
      </c>
      <c r="K26" t="s">
        <v>344</v>
      </c>
      <c r="L26" t="s">
        <v>555</v>
      </c>
      <c r="M26" t="s">
        <v>345</v>
      </c>
      <c r="N26" t="s">
        <v>609</v>
      </c>
    </row>
    <row r="27" spans="1:14" x14ac:dyDescent="0.3">
      <c r="A27" t="s">
        <v>15</v>
      </c>
      <c r="B27" t="s">
        <v>346</v>
      </c>
      <c r="C27" t="s">
        <v>347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210</v>
      </c>
      <c r="J27" t="s">
        <v>353</v>
      </c>
      <c r="K27" t="s">
        <v>354</v>
      </c>
      <c r="L27" t="s">
        <v>610</v>
      </c>
      <c r="M27" t="s">
        <v>355</v>
      </c>
      <c r="N27" t="s">
        <v>356</v>
      </c>
    </row>
    <row r="28" spans="1:14" x14ac:dyDescent="0.3">
      <c r="A28" t="s">
        <v>37</v>
      </c>
      <c r="B28" t="s">
        <v>321</v>
      </c>
      <c r="C28" t="s">
        <v>357</v>
      </c>
      <c r="D28" t="s">
        <v>358</v>
      </c>
      <c r="E28" t="s">
        <v>359</v>
      </c>
      <c r="F28" t="s">
        <v>360</v>
      </c>
      <c r="G28" t="s">
        <v>361</v>
      </c>
      <c r="H28" t="s">
        <v>183</v>
      </c>
      <c r="I28" t="s">
        <v>597</v>
      </c>
      <c r="J28" t="s">
        <v>362</v>
      </c>
      <c r="K28" t="s">
        <v>320</v>
      </c>
      <c r="L28" t="s">
        <v>558</v>
      </c>
      <c r="M28" t="s">
        <v>611</v>
      </c>
      <c r="N28" t="s">
        <v>612</v>
      </c>
    </row>
    <row r="29" spans="1:14" x14ac:dyDescent="0.3">
      <c r="A29" t="s">
        <v>45</v>
      </c>
      <c r="B29" t="s">
        <v>363</v>
      </c>
      <c r="C29" t="s">
        <v>364</v>
      </c>
      <c r="D29" t="s">
        <v>365</v>
      </c>
      <c r="E29" t="s">
        <v>366</v>
      </c>
      <c r="F29" t="s">
        <v>613</v>
      </c>
      <c r="G29" t="s">
        <v>367</v>
      </c>
      <c r="H29" t="s">
        <v>614</v>
      </c>
      <c r="I29" t="s">
        <v>368</v>
      </c>
      <c r="J29" t="s">
        <v>369</v>
      </c>
      <c r="K29" t="s">
        <v>370</v>
      </c>
      <c r="L29" t="s">
        <v>615</v>
      </c>
      <c r="M29" t="s">
        <v>371</v>
      </c>
      <c r="N29" t="s">
        <v>372</v>
      </c>
    </row>
    <row r="30" spans="1:14" x14ac:dyDescent="0.3">
      <c r="A30" t="s">
        <v>1</v>
      </c>
      <c r="B30" t="s">
        <v>1</v>
      </c>
      <c r="C30" t="s">
        <v>373</v>
      </c>
      <c r="D30" t="s">
        <v>374</v>
      </c>
      <c r="E30" t="s">
        <v>616</v>
      </c>
      <c r="F30" t="s">
        <v>375</v>
      </c>
      <c r="G30" t="s">
        <v>376</v>
      </c>
      <c r="H30" t="s">
        <v>377</v>
      </c>
      <c r="I30" t="s">
        <v>378</v>
      </c>
      <c r="J30" t="s">
        <v>379</v>
      </c>
      <c r="K30" t="s">
        <v>380</v>
      </c>
      <c r="L30" t="s">
        <v>617</v>
      </c>
      <c r="M30" t="s">
        <v>381</v>
      </c>
      <c r="N30" t="s">
        <v>382</v>
      </c>
    </row>
    <row r="31" spans="1:14" x14ac:dyDescent="0.3">
      <c r="A31" t="s">
        <v>43</v>
      </c>
      <c r="B31" t="s">
        <v>383</v>
      </c>
      <c r="C31" t="s">
        <v>618</v>
      </c>
      <c r="D31" t="s">
        <v>179</v>
      </c>
      <c r="E31" t="s">
        <v>384</v>
      </c>
      <c r="F31" t="s">
        <v>619</v>
      </c>
      <c r="G31" t="s">
        <v>543</v>
      </c>
      <c r="H31" t="s">
        <v>153</v>
      </c>
      <c r="I31" t="s">
        <v>385</v>
      </c>
      <c r="J31" t="s">
        <v>386</v>
      </c>
      <c r="K31" t="s">
        <v>387</v>
      </c>
      <c r="L31" t="s">
        <v>620</v>
      </c>
      <c r="M31" t="s">
        <v>621</v>
      </c>
      <c r="N31" t="s">
        <v>388</v>
      </c>
    </row>
    <row r="32" spans="1:14" x14ac:dyDescent="0.3">
      <c r="A32" t="s">
        <v>25</v>
      </c>
      <c r="B32" t="s">
        <v>280</v>
      </c>
      <c r="C32" t="s">
        <v>389</v>
      </c>
      <c r="D32" t="s">
        <v>390</v>
      </c>
      <c r="E32" t="s">
        <v>391</v>
      </c>
      <c r="F32" t="s">
        <v>622</v>
      </c>
      <c r="G32" t="s">
        <v>392</v>
      </c>
      <c r="H32" t="s">
        <v>393</v>
      </c>
      <c r="I32" t="s">
        <v>326</v>
      </c>
      <c r="J32" t="s">
        <v>394</v>
      </c>
      <c r="K32" t="s">
        <v>623</v>
      </c>
      <c r="L32" t="s">
        <v>624</v>
      </c>
      <c r="M32" t="s">
        <v>395</v>
      </c>
      <c r="N32" t="s">
        <v>396</v>
      </c>
    </row>
    <row r="33" spans="1:14" x14ac:dyDescent="0.3">
      <c r="A33" t="s">
        <v>5</v>
      </c>
      <c r="B33" t="s">
        <v>397</v>
      </c>
      <c r="C33" t="s">
        <v>625</v>
      </c>
      <c r="D33" t="s">
        <v>398</v>
      </c>
      <c r="E33" t="s">
        <v>399</v>
      </c>
      <c r="F33" t="s">
        <v>400</v>
      </c>
      <c r="G33" t="s">
        <v>401</v>
      </c>
      <c r="H33" t="s">
        <v>402</v>
      </c>
      <c r="I33" t="s">
        <v>403</v>
      </c>
      <c r="J33" t="s">
        <v>404</v>
      </c>
      <c r="K33" t="s">
        <v>626</v>
      </c>
      <c r="L33" t="s">
        <v>627</v>
      </c>
      <c r="M33" t="s">
        <v>405</v>
      </c>
      <c r="N33" t="s">
        <v>628</v>
      </c>
    </row>
    <row r="34" spans="1:14" x14ac:dyDescent="0.3">
      <c r="A34" t="s">
        <v>13</v>
      </c>
      <c r="B34" t="s">
        <v>406</v>
      </c>
      <c r="C34" t="s">
        <v>407</v>
      </c>
      <c r="D34" t="s">
        <v>408</v>
      </c>
      <c r="E34" t="s">
        <v>409</v>
      </c>
      <c r="F34" t="s">
        <v>629</v>
      </c>
      <c r="G34" t="s">
        <v>410</v>
      </c>
      <c r="H34" t="s">
        <v>630</v>
      </c>
      <c r="I34" t="s">
        <v>631</v>
      </c>
      <c r="J34" t="s">
        <v>632</v>
      </c>
      <c r="K34" t="s">
        <v>633</v>
      </c>
      <c r="L34" t="s">
        <v>634</v>
      </c>
      <c r="M34" t="s">
        <v>411</v>
      </c>
      <c r="N34" t="s">
        <v>412</v>
      </c>
    </row>
    <row r="35" spans="1:14" x14ac:dyDescent="0.3">
      <c r="A35" t="s">
        <v>21</v>
      </c>
      <c r="B35" t="s">
        <v>397</v>
      </c>
      <c r="C35" t="s">
        <v>273</v>
      </c>
      <c r="D35" t="s">
        <v>413</v>
      </c>
      <c r="E35" t="s">
        <v>635</v>
      </c>
      <c r="F35" t="s">
        <v>636</v>
      </c>
      <c r="G35" t="s">
        <v>414</v>
      </c>
      <c r="H35" t="s">
        <v>415</v>
      </c>
      <c r="I35" t="s">
        <v>416</v>
      </c>
      <c r="J35" t="s">
        <v>353</v>
      </c>
      <c r="K35" t="s">
        <v>417</v>
      </c>
      <c r="L35" t="s">
        <v>637</v>
      </c>
      <c r="M35" t="s">
        <v>418</v>
      </c>
      <c r="N35" t="s">
        <v>419</v>
      </c>
    </row>
    <row r="36" spans="1:14" x14ac:dyDescent="0.3">
      <c r="A36" t="s">
        <v>22</v>
      </c>
      <c r="B36" t="s">
        <v>420</v>
      </c>
      <c r="C36" t="s">
        <v>421</v>
      </c>
      <c r="D36" t="s">
        <v>422</v>
      </c>
      <c r="E36" t="s">
        <v>423</v>
      </c>
      <c r="F36" t="s">
        <v>424</v>
      </c>
      <c r="G36" t="s">
        <v>425</v>
      </c>
      <c r="H36" t="s">
        <v>542</v>
      </c>
      <c r="I36" t="s">
        <v>426</v>
      </c>
      <c r="J36" t="s">
        <v>427</v>
      </c>
      <c r="K36" t="s">
        <v>428</v>
      </c>
      <c r="L36" t="s">
        <v>638</v>
      </c>
      <c r="M36" t="s">
        <v>678</v>
      </c>
      <c r="N36" t="s">
        <v>430</v>
      </c>
    </row>
    <row r="37" spans="1:14" x14ac:dyDescent="0.3">
      <c r="A37" t="s">
        <v>36</v>
      </c>
      <c r="B37" t="s">
        <v>431</v>
      </c>
      <c r="C37" t="s">
        <v>432</v>
      </c>
      <c r="D37" t="s">
        <v>580</v>
      </c>
      <c r="E37" t="s">
        <v>639</v>
      </c>
      <c r="F37" t="s">
        <v>566</v>
      </c>
      <c r="G37" t="s">
        <v>433</v>
      </c>
      <c r="H37" t="s">
        <v>434</v>
      </c>
      <c r="I37" t="s">
        <v>210</v>
      </c>
      <c r="J37" t="s">
        <v>211</v>
      </c>
      <c r="K37" t="s">
        <v>251</v>
      </c>
      <c r="L37" t="s">
        <v>640</v>
      </c>
      <c r="M37" t="s">
        <v>224</v>
      </c>
      <c r="N37" t="s">
        <v>296</v>
      </c>
    </row>
    <row r="38" spans="1:14" x14ac:dyDescent="0.3">
      <c r="A38" t="s">
        <v>47</v>
      </c>
      <c r="B38" t="s">
        <v>178</v>
      </c>
      <c r="C38" t="s">
        <v>556</v>
      </c>
      <c r="D38" t="s">
        <v>435</v>
      </c>
      <c r="E38" t="s">
        <v>180</v>
      </c>
      <c r="F38" t="s">
        <v>436</v>
      </c>
      <c r="G38" t="s">
        <v>641</v>
      </c>
      <c r="H38" t="s">
        <v>437</v>
      </c>
      <c r="I38" t="s">
        <v>642</v>
      </c>
      <c r="J38" t="s">
        <v>362</v>
      </c>
      <c r="K38" t="s">
        <v>320</v>
      </c>
      <c r="L38" t="s">
        <v>643</v>
      </c>
      <c r="M38" t="s">
        <v>438</v>
      </c>
      <c r="N38" t="s">
        <v>439</v>
      </c>
    </row>
    <row r="39" spans="1:14" x14ac:dyDescent="0.3">
      <c r="A39" t="s">
        <v>42</v>
      </c>
      <c r="B39" t="s">
        <v>440</v>
      </c>
      <c r="C39" t="s">
        <v>357</v>
      </c>
      <c r="D39" t="s">
        <v>441</v>
      </c>
      <c r="E39" t="s">
        <v>644</v>
      </c>
      <c r="F39" t="s">
        <v>645</v>
      </c>
      <c r="G39" t="s">
        <v>442</v>
      </c>
      <c r="H39" t="s">
        <v>183</v>
      </c>
      <c r="I39" t="s">
        <v>642</v>
      </c>
      <c r="J39" t="s">
        <v>185</v>
      </c>
      <c r="K39" t="s">
        <v>557</v>
      </c>
      <c r="L39" t="s">
        <v>646</v>
      </c>
      <c r="M39" t="s">
        <v>443</v>
      </c>
      <c r="N39" t="s">
        <v>388</v>
      </c>
    </row>
    <row r="40" spans="1:14" x14ac:dyDescent="0.3">
      <c r="A40" t="s">
        <v>12</v>
      </c>
      <c r="B40" t="s">
        <v>306</v>
      </c>
      <c r="C40" t="s">
        <v>444</v>
      </c>
      <c r="D40" t="s">
        <v>647</v>
      </c>
      <c r="E40" t="s">
        <v>445</v>
      </c>
      <c r="F40" t="s">
        <v>648</v>
      </c>
      <c r="G40" t="s">
        <v>446</v>
      </c>
      <c r="H40" t="s">
        <v>447</v>
      </c>
      <c r="I40" t="s">
        <v>448</v>
      </c>
      <c r="J40" t="s">
        <v>449</v>
      </c>
      <c r="K40" t="s">
        <v>450</v>
      </c>
      <c r="L40" t="s">
        <v>649</v>
      </c>
      <c r="M40" t="s">
        <v>451</v>
      </c>
      <c r="N40" t="s">
        <v>452</v>
      </c>
    </row>
    <row r="41" spans="1:14" x14ac:dyDescent="0.3">
      <c r="A41" t="s">
        <v>50</v>
      </c>
      <c r="B41" t="s">
        <v>1</v>
      </c>
      <c r="C41" t="s">
        <v>453</v>
      </c>
      <c r="D41" t="s">
        <v>454</v>
      </c>
      <c r="E41" t="s">
        <v>455</v>
      </c>
      <c r="F41" t="s">
        <v>456</v>
      </c>
      <c r="G41" t="s">
        <v>457</v>
      </c>
      <c r="H41" t="s">
        <v>458</v>
      </c>
      <c r="I41" t="s">
        <v>459</v>
      </c>
      <c r="J41" t="s">
        <v>650</v>
      </c>
      <c r="K41" t="s">
        <v>354</v>
      </c>
      <c r="L41" t="s">
        <v>651</v>
      </c>
      <c r="M41" t="s">
        <v>460</v>
      </c>
      <c r="N41" t="s">
        <v>461</v>
      </c>
    </row>
    <row r="42" spans="1:14" x14ac:dyDescent="0.3">
      <c r="A42" t="s">
        <v>23</v>
      </c>
      <c r="B42" t="s">
        <v>306</v>
      </c>
      <c r="C42" t="s">
        <v>462</v>
      </c>
      <c r="D42" t="s">
        <v>652</v>
      </c>
      <c r="E42" t="s">
        <v>117</v>
      </c>
      <c r="F42" t="s">
        <v>463</v>
      </c>
      <c r="G42" t="s">
        <v>653</v>
      </c>
      <c r="H42" t="s">
        <v>464</v>
      </c>
      <c r="I42" t="s">
        <v>465</v>
      </c>
      <c r="J42" t="s">
        <v>466</v>
      </c>
      <c r="K42" t="s">
        <v>467</v>
      </c>
      <c r="L42" t="s">
        <v>654</v>
      </c>
      <c r="M42" t="s">
        <v>468</v>
      </c>
      <c r="N42" t="s">
        <v>469</v>
      </c>
    </row>
    <row r="43" spans="1:14" x14ac:dyDescent="0.3">
      <c r="A43" t="s">
        <v>49</v>
      </c>
      <c r="B43" t="s">
        <v>470</v>
      </c>
      <c r="C43" t="s">
        <v>471</v>
      </c>
      <c r="D43" t="s">
        <v>472</v>
      </c>
      <c r="E43" t="s">
        <v>139</v>
      </c>
      <c r="F43" t="s">
        <v>636</v>
      </c>
      <c r="G43" t="s">
        <v>473</v>
      </c>
      <c r="H43" t="s">
        <v>474</v>
      </c>
      <c r="I43" t="s">
        <v>475</v>
      </c>
      <c r="J43" t="s">
        <v>476</v>
      </c>
      <c r="K43" t="s">
        <v>477</v>
      </c>
      <c r="L43" t="s">
        <v>655</v>
      </c>
      <c r="M43" t="s">
        <v>478</v>
      </c>
      <c r="N43" t="s">
        <v>479</v>
      </c>
    </row>
    <row r="44" spans="1:14" x14ac:dyDescent="0.3">
      <c r="A44" t="s">
        <v>24</v>
      </c>
      <c r="B44" t="s">
        <v>125</v>
      </c>
      <c r="C44" t="s">
        <v>480</v>
      </c>
      <c r="D44" t="s">
        <v>481</v>
      </c>
      <c r="E44" t="s">
        <v>482</v>
      </c>
      <c r="F44" t="s">
        <v>483</v>
      </c>
      <c r="G44" t="s">
        <v>129</v>
      </c>
      <c r="H44" t="s">
        <v>230</v>
      </c>
      <c r="I44" t="s">
        <v>484</v>
      </c>
      <c r="J44" t="s">
        <v>485</v>
      </c>
      <c r="K44" t="s">
        <v>656</v>
      </c>
      <c r="L44" t="s">
        <v>657</v>
      </c>
      <c r="M44" t="s">
        <v>658</v>
      </c>
      <c r="N44" t="s">
        <v>486</v>
      </c>
    </row>
    <row r="45" spans="1:14" x14ac:dyDescent="0.3">
      <c r="A45" t="s">
        <v>16</v>
      </c>
      <c r="B45" t="s">
        <v>306</v>
      </c>
      <c r="C45" t="s">
        <v>487</v>
      </c>
      <c r="D45" t="s">
        <v>488</v>
      </c>
      <c r="E45" t="s">
        <v>489</v>
      </c>
      <c r="F45" t="s">
        <v>490</v>
      </c>
      <c r="G45" t="s">
        <v>491</v>
      </c>
      <c r="H45" t="s">
        <v>492</v>
      </c>
      <c r="I45" t="s">
        <v>493</v>
      </c>
      <c r="J45" t="s">
        <v>494</v>
      </c>
      <c r="K45" t="s">
        <v>495</v>
      </c>
      <c r="L45" t="s">
        <v>659</v>
      </c>
      <c r="M45" t="s">
        <v>496</v>
      </c>
      <c r="N45" t="s">
        <v>497</v>
      </c>
    </row>
    <row r="46" spans="1:14" x14ac:dyDescent="0.3">
      <c r="A46" t="s">
        <v>10</v>
      </c>
      <c r="B46" t="s">
        <v>306</v>
      </c>
      <c r="C46" t="s">
        <v>498</v>
      </c>
      <c r="D46" t="s">
        <v>660</v>
      </c>
      <c r="E46" t="s">
        <v>499</v>
      </c>
      <c r="F46" t="s">
        <v>500</v>
      </c>
      <c r="G46" t="s">
        <v>501</v>
      </c>
      <c r="H46" t="s">
        <v>502</v>
      </c>
      <c r="I46" t="s">
        <v>503</v>
      </c>
      <c r="J46" t="s">
        <v>504</v>
      </c>
      <c r="K46" t="s">
        <v>661</v>
      </c>
      <c r="L46" t="s">
        <v>662</v>
      </c>
      <c r="M46" t="s">
        <v>663</v>
      </c>
      <c r="N46" t="s">
        <v>505</v>
      </c>
    </row>
    <row r="47" spans="1:14" x14ac:dyDescent="0.3">
      <c r="A47" t="s">
        <v>30</v>
      </c>
      <c r="B47" t="s">
        <v>306</v>
      </c>
      <c r="C47" t="s">
        <v>506</v>
      </c>
      <c r="D47" t="s">
        <v>507</v>
      </c>
      <c r="E47" t="s">
        <v>508</v>
      </c>
      <c r="F47" t="s">
        <v>509</v>
      </c>
      <c r="G47" t="s">
        <v>141</v>
      </c>
      <c r="H47" t="s">
        <v>510</v>
      </c>
      <c r="I47" t="s">
        <v>511</v>
      </c>
      <c r="J47" t="s">
        <v>512</v>
      </c>
      <c r="K47" t="s">
        <v>664</v>
      </c>
      <c r="L47" t="s">
        <v>665</v>
      </c>
      <c r="M47" t="s">
        <v>513</v>
      </c>
      <c r="N47" t="s">
        <v>514</v>
      </c>
    </row>
    <row r="48" spans="1:14" x14ac:dyDescent="0.3">
      <c r="A48" t="s">
        <v>14</v>
      </c>
      <c r="B48" t="s">
        <v>515</v>
      </c>
      <c r="C48" t="s">
        <v>516</v>
      </c>
      <c r="D48" t="s">
        <v>422</v>
      </c>
      <c r="E48" t="s">
        <v>666</v>
      </c>
      <c r="F48" t="s">
        <v>667</v>
      </c>
      <c r="G48" t="s">
        <v>517</v>
      </c>
      <c r="H48" t="s">
        <v>518</v>
      </c>
      <c r="I48" t="s">
        <v>519</v>
      </c>
      <c r="J48" t="s">
        <v>520</v>
      </c>
      <c r="K48" t="s">
        <v>175</v>
      </c>
      <c r="L48" t="s">
        <v>553</v>
      </c>
      <c r="M48" t="s">
        <v>429</v>
      </c>
      <c r="N48" t="s">
        <v>521</v>
      </c>
    </row>
    <row r="49" spans="1:14" x14ac:dyDescent="0.3">
      <c r="A49" t="s">
        <v>17</v>
      </c>
      <c r="B49" t="s">
        <v>289</v>
      </c>
      <c r="C49" t="s">
        <v>668</v>
      </c>
      <c r="D49" t="s">
        <v>522</v>
      </c>
      <c r="E49" t="s">
        <v>523</v>
      </c>
      <c r="F49" t="s">
        <v>292</v>
      </c>
      <c r="G49" t="s">
        <v>293</v>
      </c>
      <c r="H49" t="s">
        <v>294</v>
      </c>
      <c r="I49" t="s">
        <v>120</v>
      </c>
      <c r="J49" t="s">
        <v>319</v>
      </c>
      <c r="K49" t="s">
        <v>587</v>
      </c>
      <c r="L49" t="s">
        <v>669</v>
      </c>
      <c r="M49" t="s">
        <v>524</v>
      </c>
      <c r="N49" t="s">
        <v>525</v>
      </c>
    </row>
    <row r="50" spans="1:14" x14ac:dyDescent="0.3">
      <c r="A50" t="s">
        <v>18</v>
      </c>
      <c r="B50" t="s">
        <v>280</v>
      </c>
      <c r="C50" t="s">
        <v>670</v>
      </c>
      <c r="D50" t="s">
        <v>526</v>
      </c>
      <c r="E50" t="s">
        <v>527</v>
      </c>
      <c r="F50" t="s">
        <v>528</v>
      </c>
      <c r="G50" t="s">
        <v>671</v>
      </c>
      <c r="H50" t="s">
        <v>672</v>
      </c>
      <c r="I50" t="s">
        <v>673</v>
      </c>
      <c r="J50" t="s">
        <v>674</v>
      </c>
      <c r="K50" t="s">
        <v>529</v>
      </c>
      <c r="L50" t="s">
        <v>675</v>
      </c>
      <c r="M50" t="s">
        <v>676</v>
      </c>
      <c r="N50" t="s">
        <v>530</v>
      </c>
    </row>
    <row r="51" spans="1:14" x14ac:dyDescent="0.3">
      <c r="A51" t="s">
        <v>35</v>
      </c>
      <c r="B51" t="s">
        <v>440</v>
      </c>
      <c r="C51" t="s">
        <v>531</v>
      </c>
      <c r="D51" t="s">
        <v>532</v>
      </c>
      <c r="E51" t="s">
        <v>533</v>
      </c>
      <c r="F51" t="s">
        <v>534</v>
      </c>
      <c r="G51" t="s">
        <v>535</v>
      </c>
      <c r="H51" t="s">
        <v>536</v>
      </c>
      <c r="I51" t="s">
        <v>537</v>
      </c>
      <c r="J51" t="s">
        <v>538</v>
      </c>
      <c r="K51" t="s">
        <v>539</v>
      </c>
      <c r="L51" t="s">
        <v>677</v>
      </c>
      <c r="M51" t="s">
        <v>540</v>
      </c>
      <c r="N51" t="s">
        <v>541</v>
      </c>
    </row>
    <row r="53" spans="1:14" x14ac:dyDescent="0.3">
      <c r="D53" s="93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7"/>
  <sheetViews>
    <sheetView showGridLines="0" workbookViewId="0">
      <pane xSplit="3" ySplit="4" topLeftCell="D26" activePane="bottomRight" state="frozen"/>
      <selection pane="topRight" activeCell="D1" sqref="D1"/>
      <selection pane="bottomLeft" activeCell="A5" sqref="A5"/>
      <selection pane="bottomRight" activeCell="J37" sqref="J37"/>
    </sheetView>
    <sheetView workbookViewId="1">
      <selection activeCell="C5" sqref="C5"/>
    </sheetView>
  </sheetViews>
  <sheetFormatPr defaultRowHeight="14.4" x14ac:dyDescent="0.3"/>
  <cols>
    <col min="2" max="3" width="20.77734375" customWidth="1"/>
  </cols>
  <sheetData>
    <row r="3" spans="2:17" x14ac:dyDescent="0.3">
      <c r="B3" s="18" t="s">
        <v>53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2:17" x14ac:dyDescent="0.3">
      <c r="B4" s="17" t="s">
        <v>0</v>
      </c>
      <c r="C4" s="13" t="s">
        <v>52</v>
      </c>
      <c r="D4" s="14" t="str">
        <f t="array" ref="D4:O4">ListsMonthShort</f>
        <v>Jan</v>
      </c>
      <c r="E4" s="15" t="str">
        <v>Feb</v>
      </c>
      <c r="F4" s="15" t="str">
        <v>Mar</v>
      </c>
      <c r="G4" s="15" t="str">
        <v>Apr</v>
      </c>
      <c r="H4" s="15" t="str">
        <v>May</v>
      </c>
      <c r="I4" s="15" t="str">
        <v>Jun</v>
      </c>
      <c r="J4" s="15" t="str">
        <v>Jul</v>
      </c>
      <c r="K4" s="15" t="str">
        <v>Aug</v>
      </c>
      <c r="L4" s="15" t="str">
        <v>Sep</v>
      </c>
      <c r="M4" s="15" t="str">
        <v>Oct</v>
      </c>
      <c r="N4" s="15" t="str">
        <v>Nov</v>
      </c>
      <c r="O4" s="16" t="str">
        <v>Dec</v>
      </c>
    </row>
    <row r="5" spans="2:17" x14ac:dyDescent="0.3">
      <c r="B5" s="10" t="str">
        <f t="array" ref="B5:B54">ListCity</f>
        <v>Atlanta</v>
      </c>
      <c r="C5" s="3" t="str">
        <f>_xlfn.XLOOKUP(B5,Data1!A2:A51,Data1!B2:B51,,0)</f>
        <v>Georgia</v>
      </c>
      <c r="D5" s="97">
        <f>_xlfn.NUMBERVALUE(SUBSTITUTE(MID(Data1!C2, FIND("H", Data1!C2) + 1, FIND("L", Data1!C2, FIND("H", Data1!C2)) - FIND("H", Data1!C2) - 1),"Ø","0"))</f>
        <v>52</v>
      </c>
      <c r="E5" s="97">
        <f>_xlfn.NUMBERVALUE(SUBSTITUTE(MID(Data1!D2, FIND("H", Data1!D2) + 1, FIND("L", Data1!D2, FIND("H", Data1!D2)) - FIND("H", Data1!D2) - 1),"Ø","0"))</f>
        <v>57</v>
      </c>
      <c r="F5" s="97">
        <f>_xlfn.NUMBERVALUE(SUBSTITUTE(MID(Data1!E2, FIND("H", Data1!E2) + 1, FIND("L", Data1!E2, FIND("H", Data1!E2)) - FIND("H", Data1!E2) - 1),"Ø","0"))</f>
        <v>65</v>
      </c>
      <c r="G5" s="97">
        <f>_xlfn.NUMBERVALUE(SUBSTITUTE(MID(Data1!F2, FIND("H", Data1!F2) + 1, FIND("L", Data1!F2, FIND("H", Data1!F2)) - FIND("H", Data1!F2) - 1),"Ø","0"))</f>
        <v>73</v>
      </c>
      <c r="H5" s="97">
        <f>_xlfn.NUMBERVALUE(SUBSTITUTE(MID(Data1!G2, FIND("H", Data1!G2) + 1, FIND("L", Data1!G2, FIND("H", Data1!G2)) - FIND("H", Data1!G2) - 1),"Ø","0"))</f>
        <v>80</v>
      </c>
      <c r="I5" s="97">
        <f>_xlfn.NUMBERVALUE(SUBSTITUTE(MID(Data1!H2, FIND("H", Data1!H2) + 1, FIND("L", Data1!H2, FIND("H", Data1!H2)) - FIND("H", Data1!H2) - 1),"Ø","0"))</f>
        <v>86</v>
      </c>
      <c r="J5" s="97">
        <f>_xlfn.NUMBERVALUE(SUBSTITUTE(MID(Data1!I2, FIND("H", Data1!I2) + 1, FIND("L", Data1!I2, FIND("H", Data1!I2)) - FIND("H", Data1!I2) - 1),"Ø","0"))</f>
        <v>89</v>
      </c>
      <c r="K5" s="97">
        <f>_xlfn.NUMBERVALUE(SUBSTITUTE(MID(Data1!J2, FIND("H", Data1!J2) + 1, FIND("L", Data1!J2, FIND("H", Data1!J2)) - FIND("H", Data1!J2) - 1),"Ø","0"))</f>
        <v>88</v>
      </c>
      <c r="L5" s="97">
        <f>_xlfn.NUMBERVALUE(SUBSTITUTE(MID(Data1!K2, FIND("H", Data1!K2) + 1, FIND("L", Data1!K2, FIND("H", Data1!K2)) - FIND("H", Data1!K2) - 1),"Ø","0"))</f>
        <v>82</v>
      </c>
      <c r="M5" s="97">
        <f>_xlfn.NUMBERVALUE(SUBSTITUTE(MID(Data1!L2, FIND("H", Data1!L2) + 1, FIND("L", Data1!L2, FIND("H", Data1!L2)) - FIND("H", Data1!L2) - 1),"Ø","0"))</f>
        <v>73</v>
      </c>
      <c r="N5" s="97">
        <f>_xlfn.NUMBERVALUE(SUBSTITUTE(MID(Data1!M2, FIND("H", Data1!M2) + 1, FIND("L", Data1!M2, FIND("H", Data1!M2)) - FIND("H", Data1!M2) - 1),"Ø","0"))</f>
        <v>64</v>
      </c>
      <c r="O5" s="97">
        <f>_xlfn.NUMBERVALUE(SUBSTITUTE(MID(Data1!N2, FIND("H", Data1!N2) + 1, FIND("L", Data1!N2, FIND("H", Data1!N2)) - FIND("H", Data1!N2) - 1),"Ø","0"))</f>
        <v>54</v>
      </c>
    </row>
    <row r="6" spans="2:17" x14ac:dyDescent="0.3">
      <c r="B6" s="11" t="str">
        <v>Austin</v>
      </c>
      <c r="C6" s="3" t="str">
        <f>_xlfn.XLOOKUP(B6,Data1!A3:A52,Data1!B3:B52,,0)</f>
        <v>Texas</v>
      </c>
      <c r="D6" s="97">
        <f>_xlfn.NUMBERVALUE(SUBSTITUTE(MID(Data1!C3, FIND("H", Data1!C3) + 1, FIND("L", Data1!C3, FIND("H", Data1!C3)) - FIND("H", Data1!C3) - 1),"Ø","0"))</f>
        <v>62</v>
      </c>
      <c r="E6" s="97">
        <f>_xlfn.NUMBERVALUE(SUBSTITUTE(MID(Data1!D3, FIND("H", Data1!D3) + 1, FIND("L", Data1!D3, FIND("H", Data1!D3)) - FIND("H", Data1!D3) - 1),"Ø","0"))</f>
        <v>65</v>
      </c>
      <c r="F6" s="97">
        <f>_xlfn.NUMBERVALUE(SUBSTITUTE(MID(Data1!E3, FIND("H", Data1!E3) + 1, FIND("L", Data1!E3, FIND("H", Data1!E3)) - FIND("H", Data1!E3) - 1),"Ø","0"))</f>
        <v>72</v>
      </c>
      <c r="G6" s="97">
        <f>_xlfn.NUMBERVALUE(SUBSTITUTE(MID(Data1!F3, FIND("H", Data1!F3) + 1, FIND("L", Data1!F3, FIND("H", Data1!F3)) - FIND("H", Data1!F3) - 1),"Ø","0"))</f>
        <v>80</v>
      </c>
      <c r="H6" s="97">
        <f>_xlfn.NUMBERVALUE(SUBSTITUTE(MID(Data1!G3, FIND("H", Data1!G3) + 1, FIND("L", Data1!G3, FIND("H", Data1!G3)) - FIND("H", Data1!G3) - 1),"Ø","0"))</f>
        <v>87</v>
      </c>
      <c r="I6" s="97">
        <f>_xlfn.NUMBERVALUE(SUBSTITUTE(MID(Data1!H3, FIND("H", Data1!H3) + 1, FIND("L", Data1!H3, FIND("H", Data1!H3)) - FIND("H", Data1!H3) - 1),"Ø","0"))</f>
        <v>92</v>
      </c>
      <c r="J6" s="97">
        <f>_xlfn.NUMBERVALUE(SUBSTITUTE(MID(Data1!I3, FIND("H", Data1!I3) + 1, FIND("L", Data1!I3, FIND("H", Data1!I3)) - FIND("H", Data1!I3) - 1),"Ø","0"))</f>
        <v>96</v>
      </c>
      <c r="K6" s="97">
        <f>_xlfn.NUMBERVALUE(SUBSTITUTE(MID(Data1!J3, FIND("H", Data1!J3) + 1, FIND("L", Data1!J3, FIND("H", Data1!J3)) - FIND("H", Data1!J3) - 1),"Ø","0"))</f>
        <v>97</v>
      </c>
      <c r="L6" s="97">
        <f>_xlfn.NUMBERVALUE(SUBSTITUTE(MID(Data1!K3, FIND("H", Data1!K3) + 1, FIND("L", Data1!K3, FIND("H", Data1!K3)) - FIND("H", Data1!K3) - 1),"Ø","0"))</f>
        <v>91</v>
      </c>
      <c r="M6" s="97">
        <f>_xlfn.NUMBERVALUE(SUBSTITUTE(MID(Data1!L3, FIND("H", Data1!L3) + 1, FIND("L", Data1!L3, FIND("H", Data1!L3)) - FIND("H", Data1!L3) - 1),"Ø","0"))</f>
        <v>82</v>
      </c>
      <c r="N6" s="97">
        <f>_xlfn.NUMBERVALUE(SUBSTITUTE(MID(Data1!M3, FIND("H", Data1!M3) + 1, FIND("L", Data1!M3, FIND("H", Data1!M3)) - FIND("H", Data1!M3) - 1),"Ø","0"))</f>
        <v>71</v>
      </c>
      <c r="O6" s="97">
        <f>_xlfn.NUMBERVALUE(SUBSTITUTE(MID(Data1!N3, FIND("H", Data1!N3) + 1, FIND("L", Data1!N3, FIND("H", Data1!N3)) - FIND("H", Data1!N3) - 1),"Ø","0"))</f>
        <v>63</v>
      </c>
      <c r="Q6" s="98">
        <f>SUM(L5:O14)</f>
        <v>2506</v>
      </c>
    </row>
    <row r="7" spans="2:17" x14ac:dyDescent="0.3">
      <c r="B7" s="11" t="str">
        <v>Baltimore</v>
      </c>
      <c r="C7" s="3" t="str">
        <f>_xlfn.XLOOKUP(B7,Data1!A4:A53,Data1!B4:B53,,0)</f>
        <v>Maryland</v>
      </c>
      <c r="D7" s="97">
        <f>_xlfn.NUMBERVALUE(SUBSTITUTE(MID(Data1!C4, FIND("H", Data1!C4) + 1, FIND("L", Data1!C4, FIND("H", Data1!C4)) - FIND("H", Data1!C4) - 1),"Ø","0"))</f>
        <v>41</v>
      </c>
      <c r="E7" s="97">
        <f>_xlfn.NUMBERVALUE(SUBSTITUTE(MID(Data1!D4, FIND("H", Data1!D4) + 1, FIND("L", Data1!D4, FIND("H", Data1!D4)) - FIND("H", Data1!D4) - 1),"Ø","0"))</f>
        <v>45</v>
      </c>
      <c r="F7" s="97">
        <f>_xlfn.NUMBERVALUE(SUBSTITUTE(MID(Data1!E4, FIND("H", Data1!E4) + 1, FIND("L", Data1!E4, FIND("H", Data1!E4)) - FIND("H", Data1!E4) - 1),"Ø","0"))</f>
        <v>54</v>
      </c>
      <c r="G7" s="97">
        <f>_xlfn.NUMBERVALUE(SUBSTITUTE(MID(Data1!F4, FIND("H", Data1!F4) + 1, FIND("L", Data1!F4, FIND("H", Data1!F4)) - FIND("H", Data1!F4) - 1),"Ø","0"))</f>
        <v>65</v>
      </c>
      <c r="H7" s="97">
        <f>_xlfn.NUMBERVALUE(SUBSTITUTE(MID(Data1!G4, FIND("H", Data1!G4) + 1, FIND("L", Data1!G4, FIND("H", Data1!G4)) - FIND("H", Data1!G4) - 1),"Ø","0"))</f>
        <v>74</v>
      </c>
      <c r="I7" s="97">
        <f>_xlfn.NUMBERVALUE(SUBSTITUTE(MID(Data1!H4, FIND("H", Data1!H4) + 1, FIND("L", Data1!H4, FIND("H", Data1!H4)) - FIND("H", Data1!H4) - 1),"Ø","0"))</f>
        <v>83</v>
      </c>
      <c r="J7" s="97">
        <f>_xlfn.NUMBERVALUE(SUBSTITUTE(MID(Data1!I4, FIND("H", Data1!I4) + 1, FIND("L", Data1!I4, FIND("H", Data1!I4)) - FIND("H", Data1!I4) - 1),"Ø","0"))</f>
        <v>87</v>
      </c>
      <c r="K7" s="97">
        <f>_xlfn.NUMBERVALUE(SUBSTITUTE(MID(Data1!J4, FIND("H", Data1!J4) + 1, FIND("L", Data1!J4, FIND("H", Data1!J4)) - FIND("H", Data1!J4) - 1),"Ø","0"))</f>
        <v>85</v>
      </c>
      <c r="L7" s="97">
        <f>_xlfn.NUMBERVALUE(SUBSTITUTE(MID(Data1!K4, FIND("H", Data1!K4) + 1, FIND("L", Data1!K4, FIND("H", Data1!K4)) - FIND("H", Data1!K4) - 1),"Ø","0"))</f>
        <v>78</v>
      </c>
      <c r="M7" s="97">
        <f>_xlfn.NUMBERVALUE(SUBSTITUTE(MID(Data1!L4, FIND("H", Data1!L4) + 1, FIND("L", Data1!L4, FIND("H", Data1!L4)) - FIND("H", Data1!L4) - 1),"Ø","0"))</f>
        <v>67</v>
      </c>
      <c r="N7" s="97">
        <f>_xlfn.NUMBERVALUE(SUBSTITUTE(MID(Data1!M4, FIND("H", Data1!M4) + 1, FIND("L", Data1!M4, FIND("H", Data1!M4)) - FIND("H", Data1!M4) - 1),"Ø","0"))</f>
        <v>56</v>
      </c>
      <c r="O7" s="97">
        <f>_xlfn.NUMBERVALUE(SUBSTITUTE(MID(Data1!N4, FIND("H", Data1!N4) + 1, FIND("L", Data1!N4, FIND("H", Data1!N4)) - FIND("H", Data1!N4) - 1),"Ø","0"))</f>
        <v>45</v>
      </c>
    </row>
    <row r="8" spans="2:17" x14ac:dyDescent="0.3">
      <c r="B8" s="11" t="str">
        <v>Birmingham</v>
      </c>
      <c r="C8" s="3" t="str">
        <f>_xlfn.XLOOKUP(B8,Data1!A5:A54,Data1!B5:B54,,0)</f>
        <v>Alabama</v>
      </c>
      <c r="D8" s="97">
        <f>_xlfn.NUMBERVALUE(SUBSTITUTE(MID(Data1!C5, FIND("H", Data1!C5) + 1, FIND("L", Data1!C5, FIND("H", Data1!C5)) - FIND("H", Data1!C5) - 1),"Ø","0"))</f>
        <v>54</v>
      </c>
      <c r="E8" s="97">
        <f>_xlfn.NUMBERVALUE(SUBSTITUTE(MID(Data1!D5, FIND("H", Data1!D5) + 1, FIND("L", Data1!D5, FIND("H", Data1!D5)) - FIND("H", Data1!D5) - 1),"Ø","0"))</f>
        <v>58</v>
      </c>
      <c r="F8" s="97">
        <f>_xlfn.NUMBERVALUE(SUBSTITUTE(MID(Data1!E5, FIND("H", Data1!E5) + 1, FIND("L", Data1!E5, FIND("H", Data1!E5)) - FIND("H", Data1!E5) - 1),"Ø","0"))</f>
        <v>67</v>
      </c>
      <c r="G8" s="97">
        <f>_xlfn.NUMBERVALUE(SUBSTITUTE(MID(Data1!F5, FIND("H", Data1!F5) + 1, FIND("L", Data1!F5, FIND("H", Data1!F5)) - FIND("H", Data1!F5) - 1),"Ø","0"))</f>
        <v>74</v>
      </c>
      <c r="H8" s="97">
        <f>_xlfn.NUMBERVALUE(SUBSTITUTE(MID(Data1!G5, FIND("H", Data1!G5) + 1, FIND("L", Data1!G5, FIND("H", Data1!G5)) - FIND("H", Data1!G5) - 1),"Ø","0"))</f>
        <v>82</v>
      </c>
      <c r="I8" s="97">
        <f>_xlfn.NUMBERVALUE(SUBSTITUTE(MID(Data1!H5, FIND("H", Data1!H5) + 1, FIND("L", Data1!H5, FIND("H", Data1!H5)) - FIND("H", Data1!H5) - 1),"Ø","0"))</f>
        <v>88</v>
      </c>
      <c r="J8" s="97">
        <f>_xlfn.NUMBERVALUE(SUBSTITUTE(MID(Data1!I5, FIND("H", Data1!I5) + 1, FIND("L", Data1!I5, FIND("H", Data1!I5)) - FIND("H", Data1!I5) - 1),"Ø","0"))</f>
        <v>91</v>
      </c>
      <c r="K8" s="97">
        <f>_xlfn.NUMBERVALUE(SUBSTITUTE(MID(Data1!J5, FIND("H", Data1!J5) + 1, FIND("L", Data1!J5, FIND("H", Data1!J5)) - FIND("H", Data1!J5) - 1),"Ø","0"))</f>
        <v>91</v>
      </c>
      <c r="L8" s="97">
        <f>_xlfn.NUMBERVALUE(SUBSTITUTE(MID(Data1!K5, FIND("H", Data1!K5) + 1, FIND("L", Data1!K5, FIND("H", Data1!K5)) - FIND("H", Data1!K5) - 1),"Ø","0"))</f>
        <v>85</v>
      </c>
      <c r="M8" s="97">
        <f>_xlfn.NUMBERVALUE(SUBSTITUTE(MID(Data1!L5, FIND("H", Data1!L5) + 1, FIND("L", Data1!L5, FIND("H", Data1!L5)) - FIND("H", Data1!L5) - 1),"Ø","0"))</f>
        <v>75</v>
      </c>
      <c r="N8" s="97">
        <f>_xlfn.NUMBERVALUE(SUBSTITUTE(MID(Data1!M5, FIND("H", Data1!M5) + 1, FIND("L", Data1!M5, FIND("H", Data1!M5)) - FIND("H", Data1!M5) - 1),"Ø","0"))</f>
        <v>65</v>
      </c>
      <c r="O8" s="97">
        <f>_xlfn.NUMBERVALUE(SUBSTITUTE(MID(Data1!N5, FIND("H", Data1!N5) + 1, FIND("L", Data1!N5, FIND("H", Data1!N5)) - FIND("H", Data1!N5) - 1),"Ø","0"))</f>
        <v>56</v>
      </c>
    </row>
    <row r="9" spans="2:17" x14ac:dyDescent="0.3">
      <c r="B9" s="11" t="str">
        <v>Boston</v>
      </c>
      <c r="C9" s="3" t="str">
        <f>_xlfn.XLOOKUP(B9,Data1!A6:A55,Data1!B6:B55,,0)</f>
        <v>Massachusetts</v>
      </c>
      <c r="D9" s="97">
        <f>_xlfn.NUMBERVALUE(SUBSTITUTE(MID(Data1!C6, FIND("H", Data1!C6) + 1, FIND("L", Data1!C6, FIND("H", Data1!C6)) - FIND("H", Data1!C6) - 1),"Ø","0"))</f>
        <v>36</v>
      </c>
      <c r="E9" s="97">
        <f>_xlfn.NUMBERVALUE(SUBSTITUTE(MID(Data1!D6, FIND("H", Data1!D6) + 1, FIND("L", Data1!D6, FIND("H", Data1!D6)) - FIND("H", Data1!D6) - 1),"Ø","0"))</f>
        <v>39</v>
      </c>
      <c r="F9" s="97">
        <f>_xlfn.NUMBERVALUE(SUBSTITUTE(MID(Data1!E6, FIND("H", Data1!E6) + 1, FIND("L", Data1!E6, FIND("H", Data1!E6)) - FIND("H", Data1!E6) - 1),"Ø","0"))</f>
        <v>45</v>
      </c>
      <c r="G9" s="97">
        <f>_xlfn.NUMBERVALUE(SUBSTITUTE(MID(Data1!F6, FIND("H", Data1!F6) + 1, FIND("L", Data1!F6, FIND("H", Data1!F6)) - FIND("H", Data1!F6) - 1),"Ø","0"))</f>
        <v>56</v>
      </c>
      <c r="H9" s="97">
        <f>_xlfn.NUMBERVALUE(SUBSTITUTE(MID(Data1!G6, FIND("H", Data1!G6) + 1, FIND("L", Data1!G6, FIND("H", Data1!G6)) - FIND("H", Data1!G6) - 1),"Ø","0"))</f>
        <v>66</v>
      </c>
      <c r="I9" s="97">
        <f>_xlfn.NUMBERVALUE(SUBSTITUTE(MID(Data1!H6, FIND("H", Data1!H6) + 1, FIND("L", Data1!H6, FIND("H", Data1!H6)) - FIND("H", Data1!H6) - 1),"Ø","0"))</f>
        <v>76</v>
      </c>
      <c r="J9" s="97">
        <f>_xlfn.NUMBERVALUE(SUBSTITUTE(MID(Data1!I6, FIND("H", Data1!I6) + 1, FIND("L", Data1!I6, FIND("H", Data1!I6)) - FIND("H", Data1!I6) - 1),"Ø","0"))</f>
        <v>81</v>
      </c>
      <c r="K9" s="97">
        <f>_xlfn.NUMBERVALUE(SUBSTITUTE(MID(Data1!J6, FIND("H", Data1!J6) + 1, FIND("L", Data1!J6, FIND("H", Data1!J6)) - FIND("H", Data1!J6) - 1),"Ø","0"))</f>
        <v>80</v>
      </c>
      <c r="L9" s="97">
        <f>_xlfn.NUMBERVALUE(SUBSTITUTE(MID(Data1!K6, FIND("H", Data1!K6) + 1, FIND("L", Data1!K6, FIND("H", Data1!K6)) - FIND("H", Data1!K6) - 1),"Ø","0"))</f>
        <v>72</v>
      </c>
      <c r="M9" s="97">
        <f>_xlfn.NUMBERVALUE(SUBSTITUTE(MID(Data1!L6, FIND("H", Data1!L6) + 1, FIND("L", Data1!L6, FIND("H", Data1!L6)) - FIND("H", Data1!L6) - 1),"Ø","0"))</f>
        <v>61</v>
      </c>
      <c r="N9" s="97">
        <f>_xlfn.NUMBERVALUE(SUBSTITUTE(MID(Data1!M6, FIND("H", Data1!M6) + 1, FIND("L", Data1!M6, FIND("H", Data1!M6)) - FIND("H", Data1!M6) - 1),"Ø","0"))</f>
        <v>52</v>
      </c>
      <c r="O9" s="97">
        <f>_xlfn.NUMBERVALUE(SUBSTITUTE(MID(Data1!N6, FIND("H", Data1!N6) + 1, FIND("L", Data1!N6, FIND("H", Data1!N6)) - FIND("H", Data1!N6) - 1),"Ø","0"))</f>
        <v>41</v>
      </c>
    </row>
    <row r="10" spans="2:17" x14ac:dyDescent="0.3">
      <c r="B10" s="11" t="str">
        <v>Buffalo</v>
      </c>
      <c r="C10" s="3" t="str">
        <f>_xlfn.XLOOKUP(B10,Data1!A7:A56,Data1!B7:B56,,0)</f>
        <v>New York</v>
      </c>
      <c r="D10" s="97">
        <f>_xlfn.NUMBERVALUE(SUBSTITUTE(MID(Data1!C7, FIND("H", Data1!C7) + 1, FIND("L", Data1!C7, FIND("H", Data1!C7)) - FIND("H", Data1!C7) - 1),"Ø","0"))</f>
        <v>31</v>
      </c>
      <c r="E10" s="97">
        <f>_xlfn.NUMBERVALUE(SUBSTITUTE(MID(Data1!D7, FIND("H", Data1!D7) + 1, FIND("L", Data1!D7, FIND("H", Data1!D7)) - FIND("H", Data1!D7) - 1),"Ø","0"))</f>
        <v>33</v>
      </c>
      <c r="F10" s="97">
        <f>_xlfn.NUMBERVALUE(SUBSTITUTE(MID(Data1!E7, FIND("H", Data1!E7) + 1, FIND("L", Data1!E7, FIND("H", Data1!E7)) - FIND("H", Data1!E7) - 1),"Ø","0"))</f>
        <v>42</v>
      </c>
      <c r="G10" s="97">
        <f>_xlfn.NUMBERVALUE(SUBSTITUTE(MID(Data1!F7, FIND("H", Data1!F7) + 1, FIND("L", Data1!F7, FIND("H", Data1!F7)) - FIND("H", Data1!F7) - 1),"Ø","0"))</f>
        <v>55</v>
      </c>
      <c r="H10" s="97">
        <f>_xlfn.NUMBERVALUE(SUBSTITUTE(MID(Data1!G7, FIND("H", Data1!G7) + 1, FIND("L", Data1!G7, FIND("H", Data1!G7)) - FIND("H", Data1!G7) - 1),"Ø","0"))</f>
        <v>67</v>
      </c>
      <c r="I10" s="97">
        <f>_xlfn.NUMBERVALUE(SUBSTITUTE(MID(Data1!H7, FIND("H", Data1!H7) + 1, FIND("L", Data1!H7, FIND("H", Data1!H7)) - FIND("H", Data1!H7) - 1),"Ø","0"))</f>
        <v>75</v>
      </c>
      <c r="J10" s="97">
        <f>_xlfn.NUMBERVALUE(SUBSTITUTE(MID(Data1!I7, FIND("H", Data1!I7) + 1, FIND("L", Data1!I7, FIND("H", Data1!I7)) - FIND("H", Data1!I7) - 1),"Ø","0"))</f>
        <v>80</v>
      </c>
      <c r="K10" s="97">
        <f>_xlfn.NUMBERVALUE(SUBSTITUTE(MID(Data1!J7, FIND("H", Data1!J7) + 1, FIND("L", Data1!J7, FIND("H", Data1!J7)) - FIND("H", Data1!J7) - 1),"Ø","0"))</f>
        <v>78</v>
      </c>
      <c r="L10" s="97">
        <f>_xlfn.NUMBERVALUE(SUBSTITUTE(MID(Data1!K7, FIND("H", Data1!K7) + 1, FIND("L", Data1!K7, FIND("H", Data1!K7)) - FIND("H", Data1!K7) - 1),"Ø","0"))</f>
        <v>71</v>
      </c>
      <c r="M10" s="97">
        <f>_xlfn.NUMBERVALUE(SUBSTITUTE(MID(Data1!L7, FIND("H", Data1!L7) + 1, FIND("L", Data1!L7, FIND("H", Data1!L7)) - FIND("H", Data1!L7) - 1),"Ø","0"))</f>
        <v>59</v>
      </c>
      <c r="N10" s="97">
        <f>_xlfn.NUMBERVALUE(SUBSTITUTE(MID(Data1!M7, FIND("H", Data1!M7) + 1, FIND("L", Data1!M7, FIND("H", Data1!M7)) - FIND("H", Data1!M7) - 1),"Ø","0"))</f>
        <v>48</v>
      </c>
      <c r="O10" s="97">
        <f>_xlfn.NUMBERVALUE(SUBSTITUTE(MID(Data1!N7, FIND("H", Data1!N7) + 1, FIND("L", Data1!N7, FIND("H", Data1!N7)) - FIND("H", Data1!N7) - 1),"Ø","0"))</f>
        <v>36</v>
      </c>
    </row>
    <row r="11" spans="2:17" x14ac:dyDescent="0.3">
      <c r="B11" s="11" t="str">
        <v>Charlotte</v>
      </c>
      <c r="C11" s="3" t="str">
        <f>_xlfn.XLOOKUP(B11,Data1!A8:A57,Data1!B8:B57,,0)</f>
        <v>North Carolina</v>
      </c>
      <c r="D11" s="97">
        <f>_xlfn.NUMBERVALUE(SUBSTITUTE(MID(Data1!C8, FIND("H", Data1!C8) + 1, FIND("L", Data1!C8, FIND("H", Data1!C8)) - FIND("H", Data1!C8) - 1),"Ø","0"))</f>
        <v>51</v>
      </c>
      <c r="E11" s="97">
        <f>_xlfn.NUMBERVALUE(SUBSTITUTE(MID(Data1!D8, FIND("H", Data1!D8) + 1, FIND("L", Data1!D8, FIND("H", Data1!D8)) - FIND("H", Data1!D8) - 1),"Ø","0"))</f>
        <v>55</v>
      </c>
      <c r="F11" s="97">
        <f>_xlfn.NUMBERVALUE(SUBSTITUTE(MID(Data1!E8, FIND("H", Data1!E8) + 1, FIND("L", Data1!E8, FIND("H", Data1!E8)) - FIND("H", Data1!E8) - 1),"Ø","0"))</f>
        <v>63</v>
      </c>
      <c r="G11" s="97">
        <f>_xlfn.NUMBERVALUE(SUBSTITUTE(MID(Data1!F8, FIND("H", Data1!F8) + 1, FIND("L", Data1!F8, FIND("H", Data1!F8)) - FIND("H", Data1!F8) - 1),"Ø","0"))</f>
        <v>72</v>
      </c>
      <c r="H11" s="97">
        <f>_xlfn.NUMBERVALUE(SUBSTITUTE(MID(Data1!G8, FIND("H", Data1!G8) + 1, FIND("L", Data1!G8, FIND("H", Data1!G8)) - FIND("H", Data1!G8) - 1),"Ø","0"))</f>
        <v>79</v>
      </c>
      <c r="I11" s="97">
        <f>_xlfn.NUMBERVALUE(SUBSTITUTE(MID(Data1!H8, FIND("H", Data1!H8) + 1, FIND("L", Data1!H8, FIND("H", Data1!H8)) - FIND("H", Data1!H8) - 1),"Ø","0"))</f>
        <v>86</v>
      </c>
      <c r="J11" s="97">
        <f>_xlfn.NUMBERVALUE(SUBSTITUTE(MID(Data1!I8, FIND("H", Data1!I8) + 1, FIND("L", Data1!I8, FIND("H", Data1!I8)) - FIND("H", Data1!I8) - 1),"Ø","0"))</f>
        <v>89</v>
      </c>
      <c r="K11" s="97">
        <f>_xlfn.NUMBERVALUE(SUBSTITUTE(MID(Data1!J8, FIND("H", Data1!J8) + 1, FIND("L", Data1!J8, FIND("H", Data1!J8)) - FIND("H", Data1!J8) - 1),"Ø","0"))</f>
        <v>88</v>
      </c>
      <c r="L11" s="97">
        <f>_xlfn.NUMBERVALUE(SUBSTITUTE(MID(Data1!K8, FIND("H", Data1!K8) + 1, FIND("L", Data1!K8, FIND("H", Data1!K8)) - FIND("H", Data1!K8) - 1),"Ø","0"))</f>
        <v>81</v>
      </c>
      <c r="M11" s="97">
        <f>_xlfn.NUMBERVALUE(SUBSTITUTE(MID(Data1!L8, FIND("H", Data1!L8) + 1, FIND("L", Data1!L8, FIND("H", Data1!L8)) - FIND("H", Data1!L8) - 1),"Ø","0"))</f>
        <v>72</v>
      </c>
      <c r="N11" s="97">
        <f>_xlfn.NUMBERVALUE(SUBSTITUTE(MID(Data1!M8, FIND("H", Data1!M8) + 1, FIND("L", Data1!M8, FIND("H", Data1!M8)) - FIND("H", Data1!M8) - 1),"Ø","0"))</f>
        <v>62</v>
      </c>
      <c r="O11" s="97">
        <f>_xlfn.NUMBERVALUE(SUBSTITUTE(MID(Data1!N8, FIND("H", Data1!N8) + 1, FIND("L", Data1!N8, FIND("H", Data1!N8)) - FIND("H", Data1!N8) - 1),"Ø","0"))</f>
        <v>53</v>
      </c>
    </row>
    <row r="12" spans="2:17" x14ac:dyDescent="0.3">
      <c r="B12" s="11" t="str">
        <v>Chicago</v>
      </c>
      <c r="C12" s="3" t="str">
        <f>_xlfn.XLOOKUP(B12,Data1!A9:A58,Data1!B9:B58,,0)</f>
        <v>Illinois</v>
      </c>
      <c r="D12" s="97">
        <f>_xlfn.NUMBERVALUE(SUBSTITUTE(MID(Data1!C9, FIND("H", Data1!C9) + 1, FIND("L", Data1!C9, FIND("H", Data1!C9)) - FIND("H", Data1!C9) - 1),"Ø","0"))</f>
        <v>31</v>
      </c>
      <c r="E12" s="97">
        <f>_xlfn.NUMBERVALUE(SUBSTITUTE(MID(Data1!D9, FIND("H", Data1!D9) + 1, FIND("L", Data1!D9, FIND("H", Data1!D9)) - FIND("H", Data1!D9) - 1),"Ø","0"))</f>
        <v>35</v>
      </c>
      <c r="F12" s="97">
        <f>_xlfn.NUMBERVALUE(SUBSTITUTE(MID(Data1!E9, FIND("H", Data1!E9) + 1, FIND("L", Data1!E9, FIND("H", Data1!E9)) - FIND("H", Data1!E9) - 1),"Ø","0"))</f>
        <v>47</v>
      </c>
      <c r="G12" s="97">
        <f>_xlfn.NUMBERVALUE(SUBSTITUTE(MID(Data1!F9, FIND("H", Data1!F9) + 1, FIND("L", Data1!F9, FIND("H", Data1!F9)) - FIND("H", Data1!F9) - 1),"Ø","0"))</f>
        <v>59</v>
      </c>
      <c r="H12" s="97">
        <f>_xlfn.NUMBERVALUE(SUBSTITUTE(MID(Data1!G9, FIND("H", Data1!G9) + 1, FIND("L", Data1!G9, FIND("H", Data1!G9)) - FIND("H", Data1!G9) - 1),"Ø","0"))</f>
        <v>70</v>
      </c>
      <c r="I12" s="97">
        <f>_xlfn.NUMBERVALUE(SUBSTITUTE(MID(Data1!H9, FIND("H", Data1!H9) + 1, FIND("L", Data1!H9, FIND("H", Data1!H9)) - FIND("H", Data1!H9) - 1),"Ø","0"))</f>
        <v>80</v>
      </c>
      <c r="J12" s="97">
        <f>_xlfn.NUMBERVALUE(SUBSTITUTE(MID(Data1!I9, FIND("H", Data1!I9) + 1, FIND("L", Data1!I9, FIND("H", Data1!I9)) - FIND("H", Data1!I9) - 1),"Ø","0"))</f>
        <v>84</v>
      </c>
      <c r="K12" s="97">
        <f>_xlfn.NUMBERVALUE(SUBSTITUTE(MID(Data1!J9, FIND("H", Data1!J9) + 1, FIND("L", Data1!J9, FIND("H", Data1!J9)) - FIND("H", Data1!J9) - 1),"Ø","0"))</f>
        <v>82</v>
      </c>
      <c r="L12" s="97">
        <f>_xlfn.NUMBERVALUE(SUBSTITUTE(MID(Data1!K9, FIND("H", Data1!K9) + 1, FIND("L", Data1!K9, FIND("H", Data1!K9)) - FIND("H", Data1!K9) - 1),"Ø","0"))</f>
        <v>75</v>
      </c>
      <c r="M12" s="97">
        <f>_xlfn.NUMBERVALUE(SUBSTITUTE(MID(Data1!L9, FIND("H", Data1!L9) + 1, FIND("L", Data1!L9, FIND("H", Data1!L9)) - FIND("H", Data1!L9) - 1),"Ø","0"))</f>
        <v>62</v>
      </c>
      <c r="N12" s="97">
        <f>_xlfn.NUMBERVALUE(SUBSTITUTE(MID(Data1!M9, FIND("H", Data1!M9) + 1, FIND("L", Data1!M9, FIND("H", Data1!M9)) - FIND("H", Data1!M9) - 1),"Ø","0"))</f>
        <v>48</v>
      </c>
      <c r="O12" s="97">
        <f>_xlfn.NUMBERVALUE(SUBSTITUTE(MID(Data1!N9, FIND("H", Data1!N9) + 1, FIND("L", Data1!N9, FIND("H", Data1!N9)) - FIND("H", Data1!N9) - 1),"Ø","0"))</f>
        <v>35</v>
      </c>
    </row>
    <row r="13" spans="2:17" x14ac:dyDescent="0.3">
      <c r="B13" s="11" t="str">
        <v>Cincinnati</v>
      </c>
      <c r="C13" s="3" t="str">
        <f>_xlfn.XLOOKUP(B13,Data1!A10:A59,Data1!B10:B59,,0)</f>
        <v>Ohio</v>
      </c>
      <c r="D13" s="97">
        <f>_xlfn.NUMBERVALUE(SUBSTITUTE(MID(Data1!C10, FIND("H", Data1!C10) + 1, FIND("L", Data1!C10, FIND("H", Data1!C10)) - FIND("H", Data1!C10) - 1),"Ø","0"))</f>
        <v>40</v>
      </c>
      <c r="E13" s="97">
        <f>_xlfn.NUMBERVALUE(SUBSTITUTE(MID(Data1!D10, FIND("H", Data1!D10) + 1, FIND("L", Data1!D10, FIND("H", Data1!D10)) - FIND("H", Data1!D10) - 1),"Ø","0"))</f>
        <v>45</v>
      </c>
      <c r="F13" s="97">
        <f>_xlfn.NUMBERVALUE(SUBSTITUTE(MID(Data1!E10, FIND("H", Data1!E10) + 1, FIND("L", Data1!E10, FIND("H", Data1!E10)) - FIND("H", Data1!E10) - 1),"Ø","0"))</f>
        <v>55</v>
      </c>
      <c r="G13" s="97">
        <f>_xlfn.NUMBERVALUE(SUBSTITUTE(MID(Data1!F10, FIND("H", Data1!F10) + 1, FIND("L", Data1!F10, FIND("H", Data1!F10)) - FIND("H", Data1!F10) - 1),"Ø","0"))</f>
        <v>66</v>
      </c>
      <c r="H13" s="97">
        <f>_xlfn.NUMBERVALUE(SUBSTITUTE(MID(Data1!G10, FIND("H", Data1!G10) + 1, FIND("L", Data1!G10, FIND("H", Data1!G10)) - FIND("H", Data1!G10) - 1),"Ø","0"))</f>
        <v>75</v>
      </c>
      <c r="I13" s="97">
        <f>_xlfn.NUMBERVALUE(SUBSTITUTE(MID(Data1!H10, FIND("H", Data1!H10) + 1, FIND("L", Data1!H10, FIND("H", Data1!H10)) - FIND("H", Data1!H10) - 1),"Ø","0"))</f>
        <v>83</v>
      </c>
      <c r="J13" s="97">
        <f>_xlfn.NUMBERVALUE(SUBSTITUTE(MID(Data1!I10, FIND("H", Data1!I10) + 1, FIND("L", Data1!I10, FIND("H", Data1!I10)) - FIND("H", Data1!I10) - 1),"Ø","0"))</f>
        <v>87</v>
      </c>
      <c r="K13" s="97">
        <f>_xlfn.NUMBERVALUE(SUBSTITUTE(MID(Data1!J10, FIND("H", Data1!J10) + 1, FIND("L", Data1!J10, FIND("H", Data1!J10)) - FIND("H", Data1!J10) - 1),"Ø","0"))</f>
        <v>86</v>
      </c>
      <c r="L13" s="97">
        <f>_xlfn.NUMBERVALUE(SUBSTITUTE(MID(Data1!K10, FIND("H", Data1!K10) + 1, FIND("L", Data1!K10, FIND("H", Data1!K10)) - FIND("H", Data1!K10) - 1),"Ø","0"))</f>
        <v>79</v>
      </c>
      <c r="M13" s="97">
        <f>_xlfn.NUMBERVALUE(SUBSTITUTE(MID(Data1!L10, FIND("H", Data1!L10) + 1, FIND("L", Data1!L10, FIND("H", Data1!L10)) - FIND("H", Data1!L10) - 1),"Ø","0"))</f>
        <v>68</v>
      </c>
      <c r="N13" s="97">
        <f>_xlfn.NUMBERVALUE(SUBSTITUTE(MID(Data1!M10, FIND("H", Data1!M10) + 1, FIND("L", Data1!M10, FIND("H", Data1!M10)) - FIND("H", Data1!M10) - 1),"Ø","0"))</f>
        <v>56</v>
      </c>
      <c r="O13" s="97">
        <f>_xlfn.NUMBERVALUE(SUBSTITUTE(MID(Data1!N10, FIND("H", Data1!N10) + 1, FIND("L", Data1!N10, FIND("H", Data1!N10)) - FIND("H", Data1!N10) - 1),"Ø","0"))</f>
        <v>43</v>
      </c>
    </row>
    <row r="14" spans="2:17" x14ac:dyDescent="0.3">
      <c r="B14" s="11" t="str">
        <v>Cleveland</v>
      </c>
      <c r="C14" s="3" t="str">
        <f>_xlfn.XLOOKUP(B14,Data1!A11:A60,Data1!B11:B60,,0)</f>
        <v>Ohio</v>
      </c>
      <c r="D14" s="97">
        <f>_xlfn.NUMBERVALUE(SUBSTITUTE(MID(Data1!C11, FIND("H", Data1!C11) + 1, FIND("L", Data1!C11, FIND("H", Data1!C11)) - FIND("H", Data1!C11) - 1),"Ø","0"))</f>
        <v>34</v>
      </c>
      <c r="E14" s="97">
        <f>_xlfn.NUMBERVALUE(SUBSTITUTE(MID(Data1!D11, FIND("H", Data1!D11) + 1, FIND("L", Data1!D11, FIND("H", Data1!D11)) - FIND("H", Data1!D11) - 1),"Ø","0"))</f>
        <v>38</v>
      </c>
      <c r="F14" s="97">
        <f>_xlfn.NUMBERVALUE(SUBSTITUTE(MID(Data1!E11, FIND("H", Data1!E11) + 1, FIND("L", Data1!E11, FIND("H", Data1!E11)) - FIND("H", Data1!E11) - 1),"Ø","0"))</f>
        <v>47</v>
      </c>
      <c r="G14" s="97">
        <f>_xlfn.NUMBERVALUE(SUBSTITUTE(MID(Data1!F11, FIND("H", Data1!F11) + 1, FIND("L", Data1!F11, FIND("H", Data1!F11)) - FIND("H", Data1!F11) - 1),"Ø","0"))</f>
        <v>59</v>
      </c>
      <c r="H14" s="97">
        <f>_xlfn.NUMBERVALUE(SUBSTITUTE(MID(Data1!G11, FIND("H", Data1!G11) + 1, FIND("L", Data1!G11, FIND("H", Data1!G11)) - FIND("H", Data1!G11) - 1),"Ø","0"))</f>
        <v>70</v>
      </c>
      <c r="I14" s="97">
        <f>_xlfn.NUMBERVALUE(SUBSTITUTE(MID(Data1!H11, FIND("H", Data1!H11) + 1, FIND("L", Data1!H11, FIND("H", Data1!H11)) - FIND("H", Data1!H11) - 1),"Ø","0"))</f>
        <v>79</v>
      </c>
      <c r="J14" s="97">
        <f>_xlfn.NUMBERVALUE(SUBSTITUTE(MID(Data1!I11, FIND("H", Data1!I11) + 1, FIND("L", Data1!I11, FIND("H", Data1!I11)) - FIND("H", Data1!I11) - 1),"Ø","0"))</f>
        <v>83</v>
      </c>
      <c r="K14" s="97">
        <f>_xlfn.NUMBERVALUE(SUBSTITUTE(MID(Data1!J11, FIND("H", Data1!J11) + 1, FIND("L", Data1!J11, FIND("H", Data1!J11)) - FIND("H", Data1!J11) - 1),"Ø","0"))</f>
        <v>81</v>
      </c>
      <c r="L14" s="97">
        <f>_xlfn.NUMBERVALUE(SUBSTITUTE(MID(Data1!K11, FIND("H", Data1!K11) + 1, FIND("L", Data1!K11, FIND("H", Data1!K11)) - FIND("H", Data1!K11) - 1),"Ø","0"))</f>
        <v>74</v>
      </c>
      <c r="M14" s="97">
        <f>_xlfn.NUMBERVALUE(SUBSTITUTE(MID(Data1!L11, FIND("H", Data1!L11) + 1, FIND("L", Data1!L11, FIND("H", Data1!L11)) - FIND("H", Data1!L11) - 1),"Ø","0"))</f>
        <v>62</v>
      </c>
      <c r="N14" s="97">
        <f>_xlfn.NUMBERVALUE(SUBSTITUTE(MID(Data1!M11, FIND("H", Data1!M11) + 1, FIND("L", Data1!M11, FIND("H", Data1!M11)) - FIND("H", Data1!M11) - 1),"Ø","0"))</f>
        <v>51</v>
      </c>
      <c r="O14" s="97">
        <f>_xlfn.NUMBERVALUE(SUBSTITUTE(MID(Data1!N11, FIND("H", Data1!N11) + 1, FIND("L", Data1!N11, FIND("H", Data1!N11)) - FIND("H", Data1!N11) - 1),"Ø","0"))</f>
        <v>38</v>
      </c>
    </row>
    <row r="15" spans="2:17" x14ac:dyDescent="0.3">
      <c r="B15" s="11" t="str">
        <v>Columbus</v>
      </c>
      <c r="C15" s="3" t="str">
        <f>_xlfn.XLOOKUP(B15,Data1!A12:A61,Data1!B12:B61,,0)</f>
        <v>Ohio</v>
      </c>
      <c r="D15" s="97">
        <f>_xlfn.NUMBERVALUE(SUBSTITUTE(MID(Data1!C12, FIND("H", Data1!C12) + 1, FIND("L", Data1!C12, FIND("H", Data1!C12)) - FIND("H", Data1!C12) - 1),"Ø","0"))</f>
        <v>37</v>
      </c>
      <c r="E15" s="97">
        <f>_xlfn.NUMBERVALUE(SUBSTITUTE(MID(Data1!D12, FIND("H", Data1!D12) + 1, FIND("L", Data1!D12, FIND("H", Data1!D12)) - FIND("H", Data1!D12) - 1),"Ø","0"))</f>
        <v>41</v>
      </c>
      <c r="F15" s="97">
        <f>_xlfn.NUMBERVALUE(SUBSTITUTE(MID(Data1!E12, FIND("H", Data1!E12) + 1, FIND("L", Data1!E12, FIND("H", Data1!E12)) - FIND("H", Data1!E12) - 1),"Ø","0"))</f>
        <v>51</v>
      </c>
      <c r="G15" s="97">
        <f>_xlfn.NUMBERVALUE(SUBSTITUTE(MID(Data1!F12, FIND("H", Data1!F12) + 1, FIND("L", Data1!F12, FIND("H", Data1!F12)) - FIND("H", Data1!F12) - 1),"Ø","0"))</f>
        <v>64</v>
      </c>
      <c r="H15" s="97">
        <f>_xlfn.NUMBERVALUE(SUBSTITUTE(MID(Data1!G12, FIND("H", Data1!G12) + 1, FIND("L", Data1!G12, FIND("H", Data1!G12)) - FIND("H", Data1!G12) - 1),"Ø","0"))</f>
        <v>73</v>
      </c>
      <c r="I15" s="97">
        <f>_xlfn.NUMBERVALUE(SUBSTITUTE(MID(Data1!H12, FIND("H", Data1!H12) + 1, FIND("L", Data1!H12, FIND("H", Data1!H12)) - FIND("H", Data1!H12) - 1),"Ø","0"))</f>
        <v>82</v>
      </c>
      <c r="J15" s="97">
        <f>_xlfn.NUMBERVALUE(SUBSTITUTE(MID(Data1!I12, FIND("H", Data1!I12) + 1, FIND("L", Data1!I12, FIND("H", Data1!I12)) - FIND("H", Data1!I12) - 1),"Ø","0"))</f>
        <v>85</v>
      </c>
      <c r="K15" s="97">
        <f>_xlfn.NUMBERVALUE(SUBSTITUTE(MID(Data1!J12, FIND("H", Data1!J12) + 1, FIND("L", Data1!J12, FIND("H", Data1!J12)) - FIND("H", Data1!J12) - 1),"Ø","0"))</f>
        <v>84</v>
      </c>
      <c r="L15" s="97">
        <f>_xlfn.NUMBERVALUE(SUBSTITUTE(MID(Data1!K12, FIND("H", Data1!K12) + 1, FIND("L", Data1!K12, FIND("H", Data1!K12)) - FIND("H", Data1!K12) - 1),"Ø","0"))</f>
        <v>77</v>
      </c>
      <c r="M15" s="97">
        <f>_xlfn.NUMBERVALUE(SUBSTITUTE(MID(Data1!L12, FIND("H", Data1!L12) + 1, FIND("L", Data1!L12, FIND("H", Data1!L12)) - FIND("H", Data1!L12) - 1),"Ø","0"))</f>
        <v>65</v>
      </c>
      <c r="N15" s="97">
        <f>_xlfn.NUMBERVALUE(SUBSTITUTE(MID(Data1!M12, FIND("H", Data1!M12) + 1, FIND("L", Data1!M12, FIND("H", Data1!M12)) - FIND("H", Data1!M12) - 1),"Ø","0"))</f>
        <v>53</v>
      </c>
      <c r="O15" s="97">
        <f>_xlfn.NUMBERVALUE(SUBSTITUTE(MID(Data1!N12, FIND("H", Data1!N12) + 1, FIND("L", Data1!N12, FIND("H", Data1!N12)) - FIND("H", Data1!N12) - 1),"Ø","0"))</f>
        <v>40</v>
      </c>
    </row>
    <row r="16" spans="2:17" x14ac:dyDescent="0.3">
      <c r="B16" s="11" t="str">
        <v>Dallas</v>
      </c>
      <c r="C16" s="3" t="str">
        <f>_xlfn.XLOOKUP(B16,Data1!A13:A62,Data1!B13:B62,,0)</f>
        <v>Texas</v>
      </c>
      <c r="D16" s="97">
        <f>_xlfn.NUMBERVALUE(SUBSTITUTE(MID(Data1!C13, FIND("H", Data1!C13) + 1, FIND("L", Data1!C13, FIND("H", Data1!C13)) - FIND("H", Data1!C13) - 1),"Ø","0"))</f>
        <v>57</v>
      </c>
      <c r="E16" s="97">
        <f>_xlfn.NUMBERVALUE(SUBSTITUTE(MID(Data1!D13, FIND("H", Data1!D13) + 1, FIND("L", Data1!D13, FIND("H", Data1!D13)) - FIND("H", Data1!D13) - 1),"Ø","0"))</f>
        <v>61</v>
      </c>
      <c r="F16" s="97">
        <f>_xlfn.NUMBERVALUE(SUBSTITUTE(MID(Data1!E13, FIND("H", Data1!E13) + 1, FIND("L", Data1!E13, FIND("H", Data1!E13)) - FIND("H", Data1!E13) - 1),"Ø","0"))</f>
        <v>69</v>
      </c>
      <c r="G16" s="97">
        <f>_xlfn.NUMBERVALUE(SUBSTITUTE(MID(Data1!F13, FIND("H", Data1!F13) + 1, FIND("L", Data1!F13, FIND("H", Data1!F13)) - FIND("H", Data1!F13) - 1),"Ø","0"))</f>
        <v>77</v>
      </c>
      <c r="H16" s="97">
        <f>_xlfn.NUMBERVALUE(SUBSTITUTE(MID(Data1!G13, FIND("H", Data1!G13) + 1, FIND("L", Data1!G13, FIND("H", Data1!G13)) - FIND("H", Data1!G13) - 1),"Ø","0"))</f>
        <v>84</v>
      </c>
      <c r="I16" s="97">
        <f>_xlfn.NUMBERVALUE(SUBSTITUTE(MID(Data1!H13, FIND("H", Data1!H13) + 1, FIND("L", Data1!H13, FIND("H", Data1!H13)) - FIND("H", Data1!H13) - 1),"Ø","0"))</f>
        <v>92</v>
      </c>
      <c r="J16" s="97">
        <f>_xlfn.NUMBERVALUE(SUBSTITUTE(MID(Data1!I13, FIND("H", Data1!I13) + 1, FIND("L", Data1!I13, FIND("H", Data1!I13)) - FIND("H", Data1!I13) - 1),"Ø","0"))</f>
        <v>96</v>
      </c>
      <c r="K16" s="97">
        <f>_xlfn.NUMBERVALUE(SUBSTITUTE(MID(Data1!J13, FIND("H", Data1!J13) + 1, FIND("L", Data1!J13, FIND("H", Data1!J13)) - FIND("H", Data1!J13) - 1),"Ø","0"))</f>
        <v>96</v>
      </c>
      <c r="L16" s="97">
        <f>_xlfn.NUMBERVALUE(SUBSTITUTE(MID(Data1!K13, FIND("H", Data1!K13) + 1, FIND("L", Data1!K13, FIND("H", Data1!K13)) - FIND("H", Data1!K13) - 1),"Ø","0"))</f>
        <v>89</v>
      </c>
      <c r="M16" s="97">
        <f>_xlfn.NUMBERVALUE(SUBSTITUTE(MID(Data1!L13, FIND("H", Data1!L13) + 1, FIND("L", Data1!L13, FIND("H", Data1!L13)) - FIND("H", Data1!L13) - 1),"Ø","0"))</f>
        <v>79</v>
      </c>
      <c r="N16" s="97">
        <f>_xlfn.NUMBERVALUE(SUBSTITUTE(MID(Data1!M13, FIND("H", Data1!M13) + 1, FIND("L", Data1!M13, FIND("H", Data1!M13)) - FIND("H", Data1!M13) - 1),"Ø","0"))</f>
        <v>67</v>
      </c>
      <c r="O16" s="97">
        <f>_xlfn.NUMBERVALUE(SUBSTITUTE(MID(Data1!N13, FIND("H", Data1!N13) + 1, FIND("L", Data1!N13, FIND("H", Data1!N13)) - FIND("H", Data1!N13) - 1),"Ø","0"))</f>
        <v>58</v>
      </c>
    </row>
    <row r="17" spans="2:15" x14ac:dyDescent="0.3">
      <c r="B17" s="11" t="str">
        <v>Denver</v>
      </c>
      <c r="C17" s="3" t="str">
        <f>_xlfn.XLOOKUP(B17,Data1!A14:A63,Data1!B14:B63,,0)</f>
        <v>Colorado</v>
      </c>
      <c r="D17" s="97">
        <f>_xlfn.NUMBERVALUE(SUBSTITUTE(MID(Data1!C14, FIND("H", Data1!C14) + 1, FIND("L", Data1!C14, FIND("H", Data1!C14)) - FIND("H", Data1!C14) - 1),"Ø","0"))</f>
        <v>45</v>
      </c>
      <c r="E17" s="97">
        <f>_xlfn.NUMBERVALUE(SUBSTITUTE(MID(Data1!D14, FIND("H", Data1!D14) + 1, FIND("L", Data1!D14, FIND("H", Data1!D14)) - FIND("H", Data1!D14) - 1),"Ø","0"))</f>
        <v>46</v>
      </c>
      <c r="F17" s="97">
        <f>_xlfn.NUMBERVALUE(SUBSTITUTE(MID(Data1!E14, FIND("H", Data1!E14) + 1, FIND("L", Data1!E14, FIND("H", Data1!E14)) - FIND("H", Data1!E14) - 1),"Ø","0"))</f>
        <v>54</v>
      </c>
      <c r="G17" s="97">
        <f>_xlfn.NUMBERVALUE(SUBSTITUTE(MID(Data1!F14, FIND("H", Data1!F14) + 1, FIND("L", Data1!F14, FIND("H", Data1!F14)) - FIND("H", Data1!F14) - 1),"Ø","0"))</f>
        <v>61</v>
      </c>
      <c r="H17" s="97">
        <f>_xlfn.NUMBERVALUE(SUBSTITUTE(MID(Data1!G14, FIND("H", Data1!G14) + 1, FIND("L", Data1!G14, FIND("H", Data1!G14)) - FIND("H", Data1!G14) - 1),"Ø","0"))</f>
        <v>71</v>
      </c>
      <c r="I17" s="97">
        <f>_xlfn.NUMBERVALUE(SUBSTITUTE(MID(Data1!H14, FIND("H", Data1!H14) + 1, FIND("L", Data1!H14, FIND("H", Data1!H14)) - FIND("H", Data1!H14) - 1),"Ø","0"))</f>
        <v>81</v>
      </c>
      <c r="J17" s="97">
        <f>_xlfn.NUMBERVALUE(SUBSTITUTE(MID(Data1!I14, FIND("H", Data1!I14) + 1, FIND("L", Data1!I14, FIND("H", Data1!I14)) - FIND("H", Data1!I14) - 1),"Ø","0"))</f>
        <v>88</v>
      </c>
      <c r="K17" s="97">
        <f>_xlfn.NUMBERVALUE(SUBSTITUTE(MID(Data1!J14, FIND("H", Data1!J14) + 1, FIND("L", Data1!J14, FIND("H", Data1!J14)) - FIND("H", Data1!J14) - 1),"Ø","0"))</f>
        <v>86</v>
      </c>
      <c r="L17" s="97">
        <f>_xlfn.NUMBERVALUE(SUBSTITUTE(MID(Data1!K14, FIND("H", Data1!K14) + 1, FIND("L", Data1!K14, FIND("H", Data1!K14)) - FIND("H", Data1!K14) - 1),"Ø","0"))</f>
        <v>77</v>
      </c>
      <c r="M17" s="97">
        <f>_xlfn.NUMBERVALUE(SUBSTITUTE(MID(Data1!L14, FIND("H", Data1!L14) + 1, FIND("L", Data1!L14, FIND("H", Data1!L14)) - FIND("H", Data1!L14) - 1),"Ø","0"))</f>
        <v>65</v>
      </c>
      <c r="N17" s="97">
        <f>_xlfn.NUMBERVALUE(SUBSTITUTE(MID(Data1!M14, FIND("H", Data1!M14) + 1, FIND("L", Data1!M14, FIND("H", Data1!M14)) - FIND("H", Data1!M14) - 1),"Ø","0"))</f>
        <v>52</v>
      </c>
      <c r="O17" s="97">
        <f>_xlfn.NUMBERVALUE(SUBSTITUTE(MID(Data1!N14, FIND("H", Data1!N14) + 1, FIND("L", Data1!N14, FIND("H", Data1!N14)) - FIND("H", Data1!N14) - 1),"Ø","0"))</f>
        <v>43</v>
      </c>
    </row>
    <row r="18" spans="2:15" x14ac:dyDescent="0.3">
      <c r="B18" s="11" t="str">
        <v>Detroit</v>
      </c>
      <c r="C18" s="3" t="str">
        <f>_xlfn.XLOOKUP(B18,Data1!A15:A64,Data1!B15:B64,,0)</f>
        <v>Michigan</v>
      </c>
      <c r="D18" s="97">
        <f>_xlfn.NUMBERVALUE(SUBSTITUTE(MID(Data1!C15, FIND("H", Data1!C15) + 1, FIND("L", Data1!C15, FIND("H", Data1!C15)) - FIND("H", Data1!C15) - 1),"Ø","0"))</f>
        <v>32</v>
      </c>
      <c r="E18" s="97">
        <f>_xlfn.NUMBERVALUE(SUBSTITUTE(MID(Data1!D15, FIND("H", Data1!D15) + 1, FIND("L", Data1!D15, FIND("H", Data1!D15)) - FIND("H", Data1!D15) - 1),"Ø","0"))</f>
        <v>35</v>
      </c>
      <c r="F18" s="97">
        <f>_xlfn.NUMBERVALUE(SUBSTITUTE(MID(Data1!E15, FIND("H", Data1!E15) + 1, FIND("L", Data1!E15, FIND("H", Data1!E15)) - FIND("H", Data1!E15) - 1),"Ø","0"))</f>
        <v>46</v>
      </c>
      <c r="G18" s="97">
        <f>_xlfn.NUMBERVALUE(SUBSTITUTE(MID(Data1!F15, FIND("H", Data1!F15) + 1, FIND("L", Data1!F15, FIND("H", Data1!F15)) - FIND("H", Data1!F15) - 1),"Ø","0"))</f>
        <v>59</v>
      </c>
      <c r="H18" s="97">
        <f>_xlfn.NUMBERVALUE(SUBSTITUTE(MID(Data1!G15, FIND("H", Data1!G15) + 1, FIND("L", Data1!G15, FIND("H", Data1!G15)) - FIND("H", Data1!G15) - 1),"Ø","0"))</f>
        <v>70</v>
      </c>
      <c r="I18" s="97">
        <f>_xlfn.NUMBERVALUE(SUBSTITUTE(MID(Data1!H15, FIND("H", Data1!H15) + 1, FIND("L", Data1!H15, FIND("H", Data1!H15)) - FIND("H", Data1!H15) - 1),"Ø","0"))</f>
        <v>79</v>
      </c>
      <c r="J18" s="97">
        <f>_xlfn.NUMBERVALUE(SUBSTITUTE(MID(Data1!I15, FIND("H", Data1!I15) + 1, FIND("L", Data1!I15, FIND("H", Data1!I15)) - FIND("H", Data1!I15) - 1),"Ø","0"))</f>
        <v>83</v>
      </c>
      <c r="K18" s="97">
        <f>_xlfn.NUMBERVALUE(SUBSTITUTE(MID(Data1!J15, FIND("H", Data1!J15) + 1, FIND("L", Data1!J15, FIND("H", Data1!J15)) - FIND("H", Data1!J15) - 1),"Ø","0"))</f>
        <v>81</v>
      </c>
      <c r="L18" s="97">
        <f>_xlfn.NUMBERVALUE(SUBSTITUTE(MID(Data1!K15, FIND("H", Data1!K15) + 1, FIND("L", Data1!K15, FIND("H", Data1!K15)) - FIND("H", Data1!K15) - 1),"Ø","0"))</f>
        <v>74</v>
      </c>
      <c r="M18" s="97">
        <f>_xlfn.NUMBERVALUE(SUBSTITUTE(MID(Data1!L15, FIND("H", Data1!L15) + 1, FIND("L", Data1!L15, FIND("H", Data1!L15)) - FIND("H", Data1!L15) - 1),"Ø","0"))</f>
        <v>62</v>
      </c>
      <c r="N18" s="97">
        <f>_xlfn.NUMBERVALUE(SUBSTITUTE(MID(Data1!M15, FIND("H", Data1!M15) + 1, FIND("L", Data1!M15, FIND("H", Data1!M15)) - FIND("H", Data1!M15) - 1),"Ø","0"))</f>
        <v>49</v>
      </c>
      <c r="O18" s="97">
        <f>_xlfn.NUMBERVALUE(SUBSTITUTE(MID(Data1!N15, FIND("H", Data1!N15) + 1, FIND("L", Data1!N15, FIND("H", Data1!N15)) - FIND("H", Data1!N15) - 1),"Ø","0"))</f>
        <v>36</v>
      </c>
    </row>
    <row r="19" spans="2:15" x14ac:dyDescent="0.3">
      <c r="B19" s="11" t="str">
        <v>Hartford</v>
      </c>
      <c r="C19" s="3" t="str">
        <f>_xlfn.XLOOKUP(B19,Data1!A16:A65,Data1!B16:B65,,0)</f>
        <v>Connecticut</v>
      </c>
      <c r="D19" s="97">
        <f>_xlfn.NUMBERVALUE(SUBSTITUTE(MID(Data1!C16, FIND("H", Data1!C16) + 1, FIND("L", Data1!C16, FIND("H", Data1!C16)) - FIND("H", Data1!C16) - 1),"Ø","0"))</f>
        <v>35</v>
      </c>
      <c r="E19" s="97">
        <f>_xlfn.NUMBERVALUE(SUBSTITUTE(MID(Data1!D16, FIND("H", Data1!D16) + 1, FIND("L", Data1!D16, FIND("H", Data1!D16)) - FIND("H", Data1!D16) - 1),"Ø","0"))</f>
        <v>39</v>
      </c>
      <c r="F19" s="97">
        <f>_xlfn.NUMBERVALUE(SUBSTITUTE(MID(Data1!E16, FIND("H", Data1!E16) + 1, FIND("L", Data1!E16, FIND("H", Data1!E16)) - FIND("H", Data1!E16) - 1),"Ø","0"))</f>
        <v>48</v>
      </c>
      <c r="G19" s="97">
        <f>_xlfn.NUMBERVALUE(SUBSTITUTE(MID(Data1!F16, FIND("H", Data1!F16) + 1, FIND("L", Data1!F16, FIND("H", Data1!F16)) - FIND("H", Data1!F16) - 1),"Ø","0"))</f>
        <v>61</v>
      </c>
      <c r="H19" s="97">
        <f>_xlfn.NUMBERVALUE(SUBSTITUTE(MID(Data1!G16, FIND("H", Data1!G16) + 1, FIND("L", Data1!G16, FIND("H", Data1!G16)) - FIND("H", Data1!G16) - 1),"Ø","0"))</f>
        <v>71</v>
      </c>
      <c r="I19" s="97">
        <f>_xlfn.NUMBERVALUE(SUBSTITUTE(MID(Data1!H16, FIND("H", Data1!H16) + 1, FIND("L", Data1!H16, FIND("H", Data1!H16)) - FIND("H", Data1!H16) - 1),"Ø","0"))</f>
        <v>80</v>
      </c>
      <c r="J19" s="97">
        <f>_xlfn.NUMBERVALUE(SUBSTITUTE(MID(Data1!I16, FIND("H", Data1!I16) + 1, FIND("L", Data1!I16, FIND("H", Data1!I16)) - FIND("H", Data1!I16) - 1),"Ø","0"))</f>
        <v>85</v>
      </c>
      <c r="K19" s="97">
        <f>_xlfn.NUMBERVALUE(SUBSTITUTE(MID(Data1!J16, FIND("H", Data1!J16) + 1, FIND("L", Data1!J16, FIND("H", Data1!J16)) - FIND("H", Data1!J16) - 1),"Ø","0"))</f>
        <v>83</v>
      </c>
      <c r="L19" s="97">
        <f>_xlfn.NUMBERVALUE(SUBSTITUTE(MID(Data1!K16, FIND("H", Data1!K16) + 1, FIND("L", Data1!K16, FIND("H", Data1!K16)) - FIND("H", Data1!K16) - 1),"Ø","0"))</f>
        <v>75</v>
      </c>
      <c r="M19" s="97">
        <f>_xlfn.NUMBERVALUE(SUBSTITUTE(MID(Data1!L16, FIND("H", Data1!L16) + 1, FIND("L", Data1!L16, FIND("H", Data1!L16)) - FIND("H", Data1!L16) - 1),"Ø","0"))</f>
        <v>63</v>
      </c>
      <c r="N19" s="97">
        <f>_xlfn.NUMBERVALUE(SUBSTITUTE(MID(Data1!M16, FIND("H", Data1!M16) + 1, FIND("L", Data1!M16, FIND("H", Data1!M16)) - FIND("H", Data1!M16) - 1),"Ø","0"))</f>
        <v>52</v>
      </c>
      <c r="O19" s="97">
        <f>_xlfn.NUMBERVALUE(SUBSTITUTE(MID(Data1!N16, FIND("H", Data1!N16) + 1, FIND("L", Data1!N16, FIND("H", Data1!N16)) - FIND("H", Data1!N16) - 1),"Ø","0"))</f>
        <v>40</v>
      </c>
    </row>
    <row r="20" spans="2:15" x14ac:dyDescent="0.3">
      <c r="B20" s="11" t="str">
        <v>Houston</v>
      </c>
      <c r="C20" s="3" t="str">
        <f>_xlfn.XLOOKUP(B20,Data1!A17:A66,Data1!B17:B66,,0)</f>
        <v>Texas</v>
      </c>
      <c r="D20" s="97">
        <f>_xlfn.NUMBERVALUE(SUBSTITUTE(MID(Data1!C17, FIND("H", Data1!C17) + 1, FIND("L", Data1!C17, FIND("H", Data1!C17)) - FIND("H", Data1!C17) - 1),"Ø","0"))</f>
        <v>63</v>
      </c>
      <c r="E20" s="97">
        <f>_xlfn.NUMBERVALUE(SUBSTITUTE(MID(Data1!D17, FIND("H", Data1!D17) + 1, FIND("L", Data1!D17, FIND("H", Data1!D17)) - FIND("H", Data1!D17) - 1),"Ø","0"))</f>
        <v>66</v>
      </c>
      <c r="F20" s="97">
        <f>_xlfn.NUMBERVALUE(SUBSTITUTE(MID(Data1!E17, FIND("H", Data1!E17) + 1, FIND("L", Data1!E17, FIND("H", Data1!E17)) - FIND("H", Data1!E17) - 1),"Ø","0"))</f>
        <v>73</v>
      </c>
      <c r="G20" s="97">
        <f>_xlfn.NUMBERVALUE(SUBSTITUTE(MID(Data1!F17, FIND("H", Data1!F17) + 1, FIND("L", Data1!F17, FIND("H", Data1!F17)) - FIND("H", Data1!F17) - 1),"Ø","0"))</f>
        <v>80</v>
      </c>
      <c r="H20" s="97">
        <f>_xlfn.NUMBERVALUE(SUBSTITUTE(MID(Data1!G17, FIND("H", Data1!G17) + 1, FIND("L", Data1!G17, FIND("H", Data1!G17)) - FIND("H", Data1!G17) - 1),"Ø","0"))</f>
        <v>86</v>
      </c>
      <c r="I20" s="97">
        <f>_xlfn.NUMBERVALUE(SUBSTITUTE(MID(Data1!H17, FIND("H", Data1!H17) + 1, FIND("L", Data1!H17, FIND("H", Data1!H17)) - FIND("H", Data1!H17) - 1),"Ø","0"))</f>
        <v>91</v>
      </c>
      <c r="J20" s="97">
        <f>_xlfn.NUMBERVALUE(SUBSTITUTE(MID(Data1!I17, FIND("H", Data1!I17) + 1, FIND("L", Data1!I17, FIND("H", Data1!I17)) - FIND("H", Data1!I17) - 1),"Ø","0"))</f>
        <v>94</v>
      </c>
      <c r="K20" s="97">
        <f>_xlfn.NUMBERVALUE(SUBSTITUTE(MID(Data1!J17, FIND("H", Data1!J17) + 1, FIND("L", Data1!J17, FIND("H", Data1!J17)) - FIND("H", Data1!J17) - 1),"Ø","0"))</f>
        <v>95</v>
      </c>
      <c r="L20" s="97">
        <f>_xlfn.NUMBERVALUE(SUBSTITUTE(MID(Data1!K17, FIND("H", Data1!K17) + 1, FIND("L", Data1!K17, FIND("H", Data1!K17)) - FIND("H", Data1!K17) - 1),"Ø","0"))</f>
        <v>90</v>
      </c>
      <c r="M20" s="97">
        <f>_xlfn.NUMBERVALUE(SUBSTITUTE(MID(Data1!L17, FIND("H", Data1!L17) + 1, FIND("L", Data1!L17, FIND("H", Data1!L17)) - FIND("H", Data1!L17) - 1),"Ø","0"))</f>
        <v>82</v>
      </c>
      <c r="N20" s="97">
        <f>_xlfn.NUMBERVALUE(SUBSTITUTE(MID(Data1!M17, FIND("H", Data1!M17) + 1, FIND("L", Data1!M17, FIND("H", Data1!M17)) - FIND("H", Data1!M17) - 1),"Ø","0"))</f>
        <v>73</v>
      </c>
      <c r="O20" s="97">
        <f>_xlfn.NUMBERVALUE(SUBSTITUTE(MID(Data1!N17, FIND("H", Data1!N17) + 1, FIND("L", Data1!N17, FIND("H", Data1!N17)) - FIND("H", Data1!N17) - 1),"Ø","0"))</f>
        <v>64</v>
      </c>
    </row>
    <row r="21" spans="2:15" x14ac:dyDescent="0.3">
      <c r="B21" s="11" t="str">
        <v>Indianapolis</v>
      </c>
      <c r="C21" s="3" t="str">
        <f>_xlfn.XLOOKUP(B21,Data1!A18:A67,Data1!B18:B67,,0)</f>
        <v>Indiana</v>
      </c>
      <c r="D21" s="97">
        <f>_xlfn.NUMBERVALUE(SUBSTITUTE(MID(Data1!C18, FIND("H", Data1!C18) + 1, FIND("L", Data1!C18, FIND("H", Data1!C18)) - FIND("H", Data1!C18) - 1),"Ø","0"))</f>
        <v>36</v>
      </c>
      <c r="E21" s="97">
        <f>_xlfn.NUMBERVALUE(SUBSTITUTE(MID(Data1!D18, FIND("H", Data1!D18) + 1, FIND("L", Data1!D18, FIND("H", Data1!D18)) - FIND("H", Data1!D18) - 1),"Ø","0"))</f>
        <v>40</v>
      </c>
      <c r="F21" s="97">
        <f>_xlfn.NUMBERVALUE(SUBSTITUTE(MID(Data1!E18, FIND("H", Data1!E18) + 1, FIND("L", Data1!E18, FIND("H", Data1!E18)) - FIND("H", Data1!E18) - 1),"Ø","0"))</f>
        <v>52</v>
      </c>
      <c r="G21" s="97">
        <f>_xlfn.NUMBERVALUE(SUBSTITUTE(MID(Data1!F18, FIND("H", Data1!F18) + 1, FIND("L", Data1!F18, FIND("H", Data1!F18)) - FIND("H", Data1!F18) - 1),"Ø","0"))</f>
        <v>63</v>
      </c>
      <c r="H21" s="97">
        <f>_xlfn.NUMBERVALUE(SUBSTITUTE(MID(Data1!G18, FIND("H", Data1!G18) + 1, FIND("L", Data1!G18, FIND("H", Data1!G18)) - FIND("H", Data1!G18) - 1),"Ø","0"))</f>
        <v>73</v>
      </c>
      <c r="I21" s="97">
        <f>_xlfn.NUMBERVALUE(SUBSTITUTE(MID(Data1!H18, FIND("H", Data1!H18) + 1, FIND("L", Data1!H18, FIND("H", Data1!H18)) - FIND("H", Data1!H18) - 1),"Ø","0"))</f>
        <v>82</v>
      </c>
      <c r="J21" s="97">
        <f>_xlfn.NUMBERVALUE(SUBSTITUTE(MID(Data1!I18, FIND("H", Data1!I18) + 1, FIND("L", Data1!I18, FIND("H", Data1!I18)) - FIND("H", Data1!I18) - 1),"Ø","0"))</f>
        <v>85</v>
      </c>
      <c r="K21" s="97">
        <f>_xlfn.NUMBERVALUE(SUBSTITUTE(MID(Data1!J18, FIND("H", Data1!J18) + 1, FIND("L", Data1!J18, FIND("H", Data1!J18)) - FIND("H", Data1!J18) - 1),"Ø","0"))</f>
        <v>84</v>
      </c>
      <c r="L21" s="97">
        <f>_xlfn.NUMBERVALUE(SUBSTITUTE(MID(Data1!K18, FIND("H", Data1!K18) + 1, FIND("L", Data1!K18, FIND("H", Data1!K18)) - FIND("H", Data1!K18) - 1),"Ø","0"))</f>
        <v>78</v>
      </c>
      <c r="M21" s="97">
        <f>_xlfn.NUMBERVALUE(SUBSTITUTE(MID(Data1!L18, FIND("H", Data1!L18) + 1, FIND("L", Data1!L18, FIND("H", Data1!L18)) - FIND("H", Data1!L18) - 1),"Ø","0"))</f>
        <v>65</v>
      </c>
      <c r="N21" s="97">
        <f>_xlfn.NUMBERVALUE(SUBSTITUTE(MID(Data1!M18, FIND("H", Data1!M18) + 1, FIND("L", Data1!M18, FIND("H", Data1!M18)) - FIND("H", Data1!M18) - 1),"Ø","0"))</f>
        <v>52</v>
      </c>
      <c r="O21" s="97">
        <f>_xlfn.NUMBERVALUE(SUBSTITUTE(MID(Data1!N18, FIND("H", Data1!N18) + 1, FIND("L", Data1!N18, FIND("H", Data1!N18)) - FIND("H", Data1!N18) - 1),"Ø","0"))</f>
        <v>39</v>
      </c>
    </row>
    <row r="22" spans="2:15" x14ac:dyDescent="0.3">
      <c r="B22" s="11" t="str">
        <v>Jacksonville</v>
      </c>
      <c r="C22" s="3" t="str">
        <f>_xlfn.XLOOKUP(B22,Data1!A19:A68,Data1!B19:B68,,0)</f>
        <v>Florida</v>
      </c>
      <c r="D22" s="97">
        <f>_xlfn.NUMBERVALUE(SUBSTITUTE(MID(Data1!C19, FIND("H", Data1!C19) + 1, FIND("L", Data1!C19, FIND("H", Data1!C19)) - FIND("H", Data1!C19) - 1),"Ø","0"))</f>
        <v>65</v>
      </c>
      <c r="E22" s="97">
        <f>_xlfn.NUMBERVALUE(SUBSTITUTE(MID(Data1!D19, FIND("H", Data1!D19) + 1, FIND("L", Data1!D19, FIND("H", Data1!D19)) - FIND("H", Data1!D19) - 1),"Ø","0"))</f>
        <v>68</v>
      </c>
      <c r="F22" s="97">
        <f>_xlfn.NUMBERVALUE(SUBSTITUTE(MID(Data1!E19, FIND("H", Data1!E19) + 1, FIND("L", Data1!E19, FIND("H", Data1!E19)) - FIND("H", Data1!E19) - 1),"Ø","0"))</f>
        <v>74</v>
      </c>
      <c r="G22" s="97">
        <f>_xlfn.NUMBERVALUE(SUBSTITUTE(MID(Data1!F19, FIND("H", Data1!F19) + 1, FIND("L", Data1!F19, FIND("H", Data1!F19)) - FIND("H", Data1!F19) - 1),"Ø","0"))</f>
        <v>79</v>
      </c>
      <c r="H22" s="97">
        <f>_xlfn.NUMBERVALUE(SUBSTITUTE(MID(Data1!G19, FIND("H", Data1!G19) + 1, FIND("L", Data1!G19, FIND("H", Data1!G19)) - FIND("H", Data1!G19) - 1),"Ø","0"))</f>
        <v>86</v>
      </c>
      <c r="I22" s="97">
        <f>_xlfn.NUMBERVALUE(SUBSTITUTE(MID(Data1!H19, FIND("H", Data1!H19) + 1, FIND("L", Data1!H19, FIND("H", Data1!H19)) - FIND("H", Data1!H19) - 1),"Ø","0"))</f>
        <v>90</v>
      </c>
      <c r="J22" s="97">
        <f>_xlfn.NUMBERVALUE(SUBSTITUTE(MID(Data1!I19, FIND("H", Data1!I19) + 1, FIND("L", Data1!I19, FIND("H", Data1!I19)) - FIND("H", Data1!I19) - 1),"Ø","0"))</f>
        <v>92</v>
      </c>
      <c r="K22" s="97">
        <f>_xlfn.NUMBERVALUE(SUBSTITUTE(MID(Data1!J19, FIND("H", Data1!J19) + 1, FIND("L", Data1!J19, FIND("H", Data1!J19)) - FIND("H", Data1!J19) - 1),"Ø","0"))</f>
        <v>91</v>
      </c>
      <c r="L22" s="97">
        <f>_xlfn.NUMBERVALUE(SUBSTITUTE(MID(Data1!K19, FIND("H", Data1!K19) + 1, FIND("L", Data1!K19, FIND("H", Data1!K19)) - FIND("H", Data1!K19) - 1),"Ø","0"))</f>
        <v>87</v>
      </c>
      <c r="M22" s="97">
        <f>_xlfn.NUMBERVALUE(SUBSTITUTE(MID(Data1!L19, FIND("H", Data1!L19) + 1, FIND("L", Data1!L19, FIND("H", Data1!L19)) - FIND("H", Data1!L19) - 1),"Ø","0"))</f>
        <v>80</v>
      </c>
      <c r="N22" s="97">
        <f>_xlfn.NUMBERVALUE(SUBSTITUTE(MID(Data1!M19, FIND("H", Data1!M19) + 1, FIND("L", Data1!M19, FIND("H", Data1!M19)) - FIND("H", Data1!M19) - 1),"Ø","0"))</f>
        <v>74</v>
      </c>
      <c r="O22" s="97">
        <f>_xlfn.NUMBERVALUE(SUBSTITUTE(MID(Data1!N19, FIND("H", Data1!N19) + 1, FIND("L", Data1!N19, FIND("H", Data1!N19)) - FIND("H", Data1!N19) - 1),"Ø","0"))</f>
        <v>67</v>
      </c>
    </row>
    <row r="23" spans="2:15" x14ac:dyDescent="0.3">
      <c r="B23" s="11" t="str">
        <v>Kansas City</v>
      </c>
      <c r="C23" s="3" t="str">
        <f>_xlfn.XLOOKUP(B23,Data1!A20:A69,Data1!B20:B69,,0)</f>
        <v>Missouri</v>
      </c>
      <c r="D23" s="97">
        <f>_xlfn.NUMBERVALUE(SUBSTITUTE(MID(Data1!C20, FIND("H", Data1!C20) + 1, FIND("L", Data1!C20, FIND("H", Data1!C20)) - FIND("H", Data1!C20) - 1),"Ø","0"))</f>
        <v>40</v>
      </c>
      <c r="E23" s="97">
        <f>_xlfn.NUMBERVALUE(SUBSTITUTE(MID(Data1!D20, FIND("H", Data1!D20) + 1, FIND("L", Data1!D20, FIND("H", Data1!D20)) - FIND("H", Data1!D20) - 1),"Ø","0"))</f>
        <v>45</v>
      </c>
      <c r="F23" s="97">
        <f>_xlfn.NUMBERVALUE(SUBSTITUTE(MID(Data1!E20, FIND("H", Data1!E20) + 1, FIND("L", Data1!E20, FIND("H", Data1!E20)) - FIND("H", Data1!E20) - 1),"Ø","0"))</f>
        <v>56</v>
      </c>
      <c r="G23" s="97">
        <f>_xlfn.NUMBERVALUE(SUBSTITUTE(MID(Data1!F20, FIND("H", Data1!F20) + 1, FIND("L", Data1!F20, FIND("H", Data1!F20)) - FIND("H", Data1!F20) - 1),"Ø","0"))</f>
        <v>67</v>
      </c>
      <c r="H23" s="97">
        <f>_xlfn.NUMBERVALUE(SUBSTITUTE(MID(Data1!G20, FIND("H", Data1!G20) + 1, FIND("L", Data1!G20, FIND("H", Data1!G20)) - FIND("H", Data1!G20) - 1),"Ø","0"))</f>
        <v>76</v>
      </c>
      <c r="I23" s="97">
        <f>_xlfn.NUMBERVALUE(SUBSTITUTE(MID(Data1!H20, FIND("H", Data1!H20) + 1, FIND("L", Data1!H20, FIND("H", Data1!H20)) - FIND("H", Data1!H20) - 1),"Ø","0"))</f>
        <v>85</v>
      </c>
      <c r="J23" s="97">
        <f>_xlfn.NUMBERVALUE(SUBSTITUTE(MID(Data1!I20, FIND("H", Data1!I20) + 1, FIND("L", Data1!I20, FIND("H", Data1!I20)) - FIND("H", Data1!I20) - 1),"Ø","0"))</f>
        <v>90</v>
      </c>
      <c r="K23" s="97">
        <f>_xlfn.NUMBERVALUE(SUBSTITUTE(MID(Data1!J20, FIND("H", Data1!J20) + 1, FIND("L", Data1!J20, FIND("H", Data1!J20)) - FIND("H", Data1!J20) - 1),"Ø","0"))</f>
        <v>89</v>
      </c>
      <c r="L23" s="97">
        <f>_xlfn.NUMBERVALUE(SUBSTITUTE(MID(Data1!K20, FIND("H", Data1!K20) + 1, FIND("L", Data1!K20, FIND("H", Data1!K20)) - FIND("H", Data1!K20) - 1),"Ø","0"))</f>
        <v>80</v>
      </c>
      <c r="M23" s="97">
        <f>_xlfn.NUMBERVALUE(SUBSTITUTE(MID(Data1!L20, FIND("H", Data1!L20) + 1, FIND("L", Data1!L20, FIND("H", Data1!L20)) - FIND("H", Data1!L20) - 1),"Ø","0"))</f>
        <v>68</v>
      </c>
      <c r="N23" s="97">
        <f>_xlfn.NUMBERVALUE(SUBSTITUTE(MID(Data1!M20, FIND("H", Data1!M20) + 1, FIND("L", Data1!M20, FIND("H", Data1!M20)) - FIND("H", Data1!M20) - 1),"Ø","0"))</f>
        <v>54</v>
      </c>
      <c r="O23" s="97">
        <f>_xlfn.NUMBERVALUE(SUBSTITUTE(MID(Data1!N20, FIND("H", Data1!N20) + 1, FIND("L", Data1!N20, FIND("H", Data1!N20)) - FIND("H", Data1!N20) - 1),"Ø","0"))</f>
        <v>42</v>
      </c>
    </row>
    <row r="24" spans="2:15" x14ac:dyDescent="0.3">
      <c r="B24" s="11" t="str">
        <v>Las Vegas</v>
      </c>
      <c r="C24" s="3" t="str">
        <f>_xlfn.XLOOKUP(B24,Data1!A21:A70,Data1!B21:B70,,0)</f>
        <v>Nevada</v>
      </c>
      <c r="D24" s="97">
        <f>_xlfn.NUMBERVALUE(SUBSTITUTE(MID(Data1!C21, FIND("H", Data1!C21) + 1, FIND("L", Data1!C21, FIND("H", Data1!C21)) - FIND("H", Data1!C21) - 1),"Ø","0"))</f>
        <v>58</v>
      </c>
      <c r="E24" s="97">
        <f>_xlfn.NUMBERVALUE(SUBSTITUTE(MID(Data1!D21, FIND("H", Data1!D21) + 1, FIND("L", Data1!D21, FIND("H", Data1!D21)) - FIND("H", Data1!D21) - 1),"Ø","0"))</f>
        <v>63</v>
      </c>
      <c r="F24" s="97">
        <f>_xlfn.NUMBERVALUE(SUBSTITUTE(MID(Data1!E21, FIND("H", Data1!E21) + 1, FIND("L", Data1!E21, FIND("H", Data1!E21)) - FIND("H", Data1!E21) - 1),"Ø","0"))</f>
        <v>70</v>
      </c>
      <c r="G24" s="97">
        <f>_xlfn.NUMBERVALUE(SUBSTITUTE(MID(Data1!F21, FIND("H", Data1!F21) + 1, FIND("L", Data1!F21, FIND("H", Data1!F21)) - FIND("H", Data1!F21) - 1),"Ø","0"))</f>
        <v>78</v>
      </c>
      <c r="H24" s="97">
        <f>_xlfn.NUMBERVALUE(SUBSTITUTE(MID(Data1!G21, FIND("H", Data1!G21) + 1, FIND("L", Data1!G21, FIND("H", Data1!G21)) - FIND("H", Data1!G21) - 1),"Ø","0"))</f>
        <v>89</v>
      </c>
      <c r="I24" s="97">
        <f>_xlfn.NUMBERVALUE(SUBSTITUTE(MID(Data1!H21, FIND("H", Data1!H21) + 1, FIND("L", Data1!H21, FIND("H", Data1!H21)) - FIND("H", Data1!H21) - 1),"Ø","0"))</f>
        <v>99</v>
      </c>
      <c r="J24" s="97">
        <f>_xlfn.NUMBERVALUE(SUBSTITUTE(MID(Data1!I21, FIND("H", Data1!I21) + 1, FIND("L", Data1!I21, FIND("H", Data1!I21)) - FIND("H", Data1!I21) - 1),"Ø","0"))</f>
        <v>104</v>
      </c>
      <c r="K24" s="97">
        <f>_xlfn.NUMBERVALUE(SUBSTITUTE(MID(Data1!J21, FIND("H", Data1!J21) + 1, FIND("L", Data1!J21, FIND("H", Data1!J21)) - FIND("H", Data1!J21) - 1),"Ø","0"))</f>
        <v>102</v>
      </c>
      <c r="L24" s="97">
        <f>_xlfn.NUMBERVALUE(SUBSTITUTE(MID(Data1!K21, FIND("H", Data1!K21) + 1, FIND("L", Data1!K21, FIND("H", Data1!K21)) - FIND("H", Data1!K21) - 1),"Ø","0"))</f>
        <v>94</v>
      </c>
      <c r="M24" s="97">
        <f>_xlfn.NUMBERVALUE(SUBSTITUTE(MID(Data1!L21, FIND("H", Data1!L21) + 1, FIND("L", Data1!L21, FIND("H", Data1!L21)) - FIND("H", Data1!L21) - 1),"Ø","0"))</f>
        <v>81</v>
      </c>
      <c r="N24" s="97">
        <f>_xlfn.NUMBERVALUE(SUBSTITUTE(MID(Data1!M21, FIND("H", Data1!M21) + 1, FIND("L", Data1!M21, FIND("H", Data1!M21)) - FIND("H", Data1!M21) - 1),"Ø","0"))</f>
        <v>66</v>
      </c>
      <c r="O24" s="97">
        <f>_xlfn.NUMBERVALUE(SUBSTITUTE(MID(Data1!N21, FIND("H", Data1!N21) + 1, FIND("L", Data1!N21, FIND("H", Data1!N21)) - FIND("H", Data1!N21) - 1),"Ø","0"))</f>
        <v>57</v>
      </c>
    </row>
    <row r="25" spans="2:15" x14ac:dyDescent="0.3">
      <c r="B25" s="11" t="str">
        <v>Los Angeles</v>
      </c>
      <c r="C25" s="3" t="str">
        <f>_xlfn.XLOOKUP(B25,Data1!A22:A71,Data1!B22:B71,,0)</f>
        <v>California</v>
      </c>
      <c r="D25" s="97">
        <f>_xlfn.NUMBERVALUE(SUBSTITUTE(MID(Data1!C22, FIND("H", Data1!C22) + 1, FIND("L", Data1!C22, FIND("H", Data1!C22)) - FIND("H", Data1!C22) - 1),"Ø","0"))</f>
        <v>68</v>
      </c>
      <c r="E25" s="97">
        <f>_xlfn.NUMBERVALUE(SUBSTITUTE(MID(Data1!D22, FIND("H", Data1!D22) + 1, FIND("L", Data1!D22, FIND("H", Data1!D22)) - FIND("H", Data1!D22) - 1),"Ø","0"))</f>
        <v>69</v>
      </c>
      <c r="F25" s="97">
        <f>_xlfn.NUMBERVALUE(SUBSTITUTE(MID(Data1!E22, FIND("H", Data1!E22) + 1, FIND("L", Data1!E22, FIND("H", Data1!E22)) - FIND("H", Data1!E22) - 1),"Ø","0"))</f>
        <v>70</v>
      </c>
      <c r="G25" s="97">
        <f>_xlfn.NUMBERVALUE(SUBSTITUTE(MID(Data1!F22, FIND("H", Data1!F22) + 1, FIND("L", Data1!F22, FIND("H", Data1!F22)) - FIND("H", Data1!F22) - 1),"Ø","0"))</f>
        <v>73</v>
      </c>
      <c r="H25" s="97">
        <f>_xlfn.NUMBERVALUE(SUBSTITUTE(MID(Data1!G22, FIND("H", Data1!G22) + 1, FIND("L", Data1!G22, FIND("H", Data1!G22)) - FIND("H", Data1!G22) - 1),"Ø","0"))</f>
        <v>75</v>
      </c>
      <c r="I25" s="97">
        <f>_xlfn.NUMBERVALUE(SUBSTITUTE(MID(Data1!H22, FIND("H", Data1!H22) + 1, FIND("L", Data1!H22, FIND("H", Data1!H22)) - FIND("H", Data1!H22) - 1),"Ø","0"))</f>
        <v>78</v>
      </c>
      <c r="J25" s="97">
        <f>_xlfn.NUMBERVALUE(SUBSTITUTE(MID(Data1!I22, FIND("H", Data1!I22) + 1, FIND("L", Data1!I22, FIND("H", Data1!I22)) - FIND("H", Data1!I22) - 1),"Ø","0"))</f>
        <v>83</v>
      </c>
      <c r="K25" s="97">
        <f>_xlfn.NUMBERVALUE(SUBSTITUTE(MID(Data1!J22, FIND("H", Data1!J22) + 1, FIND("L", Data1!J22, FIND("H", Data1!J22)) - FIND("H", Data1!J22) - 1),"Ø","0"))</f>
        <v>84</v>
      </c>
      <c r="L25" s="97">
        <f>_xlfn.NUMBERVALUE(SUBSTITUTE(MID(Data1!K22, FIND("H", Data1!K22) + 1, FIND("L", Data1!K22, FIND("H", Data1!K22)) - FIND("H", Data1!K22) - 1),"Ø","0"))</f>
        <v>83</v>
      </c>
      <c r="M25" s="97">
        <f>_xlfn.NUMBERVALUE(SUBSTITUTE(MID(Data1!L22, FIND("H", Data1!L22) + 1, FIND("L", Data1!L22, FIND("H", Data1!L22)) - FIND("H", Data1!L22) - 1),"Ø","0"))</f>
        <v>79</v>
      </c>
      <c r="N25" s="97">
        <f>_xlfn.NUMBERVALUE(SUBSTITUTE(MID(Data1!M22, FIND("H", Data1!M22) + 1, FIND("L", Data1!M22, FIND("H", Data1!M22)) - FIND("H", Data1!M22) - 1),"Ø","0"))</f>
        <v>73</v>
      </c>
      <c r="O25" s="97">
        <f>_xlfn.NUMBERVALUE(SUBSTITUTE(MID(Data1!N22, FIND("H", Data1!N22) + 1, FIND("L", Data1!N22, FIND("H", Data1!N22)) - FIND("H", Data1!N22) - 1),"Ø","0"))</f>
        <v>68</v>
      </c>
    </row>
    <row r="26" spans="2:15" x14ac:dyDescent="0.3">
      <c r="B26" s="11" t="str">
        <v>Louisville</v>
      </c>
      <c r="C26" s="3" t="str">
        <f>_xlfn.XLOOKUP(B26,Data1!A23:A72,Data1!B23:B72,,0)</f>
        <v>Kentucky</v>
      </c>
      <c r="D26" s="97">
        <f>_xlfn.NUMBERVALUE(SUBSTITUTE(MID(Data1!C23, FIND("H", Data1!C23) + 1, FIND("L", Data1!C23, FIND("H", Data1!C23)) - FIND("H", Data1!C23) - 1),"Ø","0"))</f>
        <v>43</v>
      </c>
      <c r="E26" s="97">
        <f>_xlfn.NUMBERVALUE(SUBSTITUTE(MID(Data1!D23, FIND("H", Data1!D23) + 1, FIND("L", Data1!D23, FIND("H", Data1!D23)) - FIND("H", Data1!D23) - 1),"Ø","0"))</f>
        <v>48</v>
      </c>
      <c r="F26" s="97">
        <f>_xlfn.NUMBERVALUE(SUBSTITUTE(MID(Data1!E23, FIND("H", Data1!E23) + 1, FIND("L", Data1!E23, FIND("H", Data1!E23)) - FIND("H", Data1!E23) - 1),"Ø","0"))</f>
        <v>58</v>
      </c>
      <c r="G26" s="97">
        <f>_xlfn.NUMBERVALUE(SUBSTITUTE(MID(Data1!F23, FIND("H", Data1!F23) + 1, FIND("L", Data1!F23, FIND("H", Data1!F23)) - FIND("H", Data1!F23) - 1),"Ø","0"))</f>
        <v>69</v>
      </c>
      <c r="H26" s="97">
        <f>_xlfn.NUMBERVALUE(SUBSTITUTE(MID(Data1!G23, FIND("H", Data1!G23) + 1, FIND("L", Data1!G23, FIND("H", Data1!G23)) - FIND("H", Data1!G23) - 1),"Ø","0"))</f>
        <v>77</v>
      </c>
      <c r="I26" s="97">
        <f>_xlfn.NUMBERVALUE(SUBSTITUTE(MID(Data1!H23, FIND("H", Data1!H23) + 1, FIND("L", Data1!H23, FIND("H", Data1!H23)) - FIND("H", Data1!H23) - 1),"Ø","0"))</f>
        <v>85</v>
      </c>
      <c r="J26" s="97">
        <f>_xlfn.NUMBERVALUE(SUBSTITUTE(MID(Data1!I23, FIND("H", Data1!I23) + 1, FIND("L", Data1!I23, FIND("H", Data1!I23)) - FIND("H", Data1!I23) - 1),"Ø","0"))</f>
        <v>89</v>
      </c>
      <c r="K26" s="97">
        <f>_xlfn.NUMBERVALUE(SUBSTITUTE(MID(Data1!J23, FIND("H", Data1!J23) + 1, FIND("L", Data1!J23, FIND("H", Data1!J23)) - FIND("H", Data1!J23) - 1),"Ø","0"))</f>
        <v>88</v>
      </c>
      <c r="L26" s="97">
        <f>_xlfn.NUMBERVALUE(SUBSTITUTE(MID(Data1!K23, FIND("H", Data1!K23) + 1, FIND("L", Data1!K23, FIND("H", Data1!K23)) - FIND("H", Data1!K23) - 1),"Ø","0"))</f>
        <v>82</v>
      </c>
      <c r="M26" s="97">
        <f>_xlfn.NUMBERVALUE(SUBSTITUTE(MID(Data1!L23, FIND("H", Data1!L23) + 1, FIND("L", Data1!L23, FIND("H", Data1!L23)) - FIND("H", Data1!L23) - 1),"Ø","0"))</f>
        <v>70</v>
      </c>
      <c r="N26" s="97">
        <f>_xlfn.NUMBERVALUE(SUBSTITUTE(MID(Data1!M23, FIND("H", Data1!M23) + 1, FIND("L", Data1!M23, FIND("H", Data1!M23)) - FIND("H", Data1!M23) - 1),"Ø","0"))</f>
        <v>58</v>
      </c>
      <c r="O26" s="97">
        <f>_xlfn.NUMBERVALUE(SUBSTITUTE(MID(Data1!N23, FIND("H", Data1!N23) + 1, FIND("L", Data1!N23, FIND("H", Data1!N23)) - FIND("H", Data1!N23) - 1),"Ø","0"))</f>
        <v>46</v>
      </c>
    </row>
    <row r="27" spans="2:15" x14ac:dyDescent="0.3">
      <c r="B27" s="11" t="str">
        <v>Memphis</v>
      </c>
      <c r="C27" s="3" t="str">
        <f>_xlfn.XLOOKUP(B27,Data1!A24:A73,Data1!B24:B73,,0)</f>
        <v>Tennessee</v>
      </c>
      <c r="D27" s="97">
        <f>_xlfn.NUMBERVALUE(SUBSTITUTE(MID(Data1!C24, FIND("H", Data1!C24) + 1, FIND("L", Data1!C24, FIND("H", Data1!C24)) - FIND("H", Data1!C24) - 1),"Ø","0"))</f>
        <v>50</v>
      </c>
      <c r="E27" s="97">
        <f>_xlfn.NUMBERVALUE(SUBSTITUTE(MID(Data1!D24, FIND("H", Data1!D24) + 1, FIND("L", Data1!D24, FIND("H", Data1!D24)) - FIND("H", Data1!D24) - 1),"Ø","0"))</f>
        <v>55</v>
      </c>
      <c r="F27" s="97">
        <f>_xlfn.NUMBERVALUE(SUBSTITUTE(MID(Data1!E24, FIND("H", Data1!E24) + 1, FIND("L", Data1!E24, FIND("H", Data1!E24)) - FIND("H", Data1!E24) - 1),"Ø","0"))</f>
        <v>64</v>
      </c>
      <c r="G27" s="97">
        <f>_xlfn.NUMBERVALUE(SUBSTITUTE(MID(Data1!F24, FIND("H", Data1!F24) + 1, FIND("L", Data1!F24, FIND("H", Data1!F24)) - FIND("H", Data1!F24) - 1),"Ø","0"))</f>
        <v>73</v>
      </c>
      <c r="H27" s="97">
        <f>_xlfn.NUMBERVALUE(SUBSTITUTE(MID(Data1!G24, FIND("H", Data1!G24) + 1, FIND("L", Data1!G24, FIND("H", Data1!G24)) - FIND("H", Data1!G24) - 1),"Ø","0"))</f>
        <v>81</v>
      </c>
      <c r="I27" s="97">
        <f>_xlfn.NUMBERVALUE(SUBSTITUTE(MID(Data1!H24, FIND("H", Data1!H24) + 1, FIND("L", Data1!H24, FIND("H", Data1!H24)) - FIND("H", Data1!H24) - 1),"Ø","0"))</f>
        <v>89</v>
      </c>
      <c r="J27" s="97">
        <f>_xlfn.NUMBERVALUE(SUBSTITUTE(MID(Data1!I24, FIND("H", Data1!I24) + 1, FIND("L", Data1!I24, FIND("H", Data1!I24)) - FIND("H", Data1!I24) - 1),"Ø","0"))</f>
        <v>92</v>
      </c>
      <c r="K27" s="97">
        <f>_xlfn.NUMBERVALUE(SUBSTITUTE(MID(Data1!J24, FIND("H", Data1!J24) + 1, FIND("L", Data1!J24, FIND("H", Data1!J24)) - FIND("H", Data1!J24) - 1),"Ø","0"))</f>
        <v>91</v>
      </c>
      <c r="L27" s="97">
        <f>_xlfn.NUMBERVALUE(SUBSTITUTE(MID(Data1!K24, FIND("H", Data1!K24) + 1, FIND("L", Data1!K24, FIND("H", Data1!K24)) - FIND("H", Data1!K24) - 1),"Ø","0"))</f>
        <v>85</v>
      </c>
      <c r="M27" s="97">
        <f>_xlfn.NUMBERVALUE(SUBSTITUTE(MID(Data1!L24, FIND("H", Data1!L24) + 1, FIND("L", Data1!L24, FIND("H", Data1!L24)) - FIND("H", Data1!L24) - 1),"Ø","0"))</f>
        <v>74</v>
      </c>
      <c r="N27" s="97">
        <f>_xlfn.NUMBERVALUE(SUBSTITUTE(MID(Data1!M24, FIND("H", Data1!M24) + 1, FIND("L", Data1!M24, FIND("H", Data1!M24)) - FIND("H", Data1!M24) - 1),"Ø","0"))</f>
        <v>63</v>
      </c>
      <c r="O27" s="97">
        <f>_xlfn.NUMBERVALUE(SUBSTITUTE(MID(Data1!N24, FIND("H", Data1!N24) + 1, FIND("L", Data1!N24, FIND("H", Data1!N24)) - FIND("H", Data1!N24) - 1),"Ø","0"))</f>
        <v>52</v>
      </c>
    </row>
    <row r="28" spans="2:15" x14ac:dyDescent="0.3">
      <c r="B28" s="11" t="str">
        <v>Miami</v>
      </c>
      <c r="C28" s="3" t="str">
        <f>_xlfn.XLOOKUP(B28,Data1!A25:A74,Data1!B25:B74,,0)</f>
        <v>Florida</v>
      </c>
      <c r="D28" s="97">
        <f>_xlfn.NUMBERVALUE(SUBSTITUTE(MID(Data1!C25, FIND("H", Data1!C25) + 1, FIND("L", Data1!C25, FIND("H", Data1!C25)) - FIND("H", Data1!C25) - 1),"Ø","0"))</f>
        <v>76</v>
      </c>
      <c r="E28" s="97">
        <f>_xlfn.NUMBERVALUE(SUBSTITUTE(MID(Data1!D25, FIND("H", Data1!D25) + 1, FIND("L", Data1!D25, FIND("H", Data1!D25)) - FIND("H", Data1!D25) - 1),"Ø","0"))</f>
        <v>78</v>
      </c>
      <c r="F28" s="97">
        <f>_xlfn.NUMBERVALUE(SUBSTITUTE(MID(Data1!E25, FIND("H", Data1!E25) + 1, FIND("L", Data1!E25, FIND("H", Data1!E25)) - FIND("H", Data1!E25) - 1),"Ø","0"))</f>
        <v>80</v>
      </c>
      <c r="G28" s="97">
        <f>_xlfn.NUMBERVALUE(SUBSTITUTE(MID(Data1!F25, FIND("H", Data1!F25) + 1, FIND("L", Data1!F25, FIND("H", Data1!F25)) - FIND("H", Data1!F25) - 1),"Ø","0"))</f>
        <v>83</v>
      </c>
      <c r="H28" s="97">
        <f>_xlfn.NUMBERVALUE(SUBSTITUTE(MID(Data1!G25, FIND("H", Data1!G25) + 1, FIND("L", Data1!G25, FIND("H", Data1!G25)) - FIND("H", Data1!G25) - 1),"Ø","0"))</f>
        <v>87</v>
      </c>
      <c r="I28" s="97">
        <f>_xlfn.NUMBERVALUE(SUBSTITUTE(MID(Data1!H25, FIND("H", Data1!H25) + 1, FIND("L", Data1!H25, FIND("H", Data1!H25)) - FIND("H", Data1!H25) - 1),"Ø","0"))</f>
        <v>90</v>
      </c>
      <c r="J28" s="97">
        <f>_xlfn.NUMBERVALUE(SUBSTITUTE(MID(Data1!I25, FIND("H", Data1!I25) + 1, FIND("L", Data1!I25, FIND("H", Data1!I25)) - FIND("H", Data1!I25) - 1),"Ø","0"))</f>
        <v>91</v>
      </c>
      <c r="K28" s="97">
        <f>_xlfn.NUMBERVALUE(SUBSTITUTE(MID(Data1!J25, FIND("H", Data1!J25) + 1, FIND("L", Data1!J25, FIND("H", Data1!J25)) - FIND("H", Data1!J25) - 1),"Ø","0"))</f>
        <v>91</v>
      </c>
      <c r="L28" s="97">
        <f>_xlfn.NUMBERVALUE(SUBSTITUTE(MID(Data1!K25, FIND("H", Data1!K25) + 1, FIND("L", Data1!K25, FIND("H", Data1!K25)) - FIND("H", Data1!K25) - 1),"Ø","0"))</f>
        <v>89</v>
      </c>
      <c r="M28" s="97">
        <f>_xlfn.NUMBERVALUE(SUBSTITUTE(MID(Data1!L25, FIND("H", Data1!L25) + 1, FIND("L", Data1!L25, FIND("H", Data1!L25)) - FIND("H", Data1!L25) - 1),"Ø","0"))</f>
        <v>86</v>
      </c>
      <c r="N28" s="97">
        <f>_xlfn.NUMBERVALUE(SUBSTITUTE(MID(Data1!M25, FIND("H", Data1!M25) + 1, FIND("L", Data1!M25, FIND("H", Data1!M25)) - FIND("H", Data1!M25) - 1),"Ø","0"))</f>
        <v>82</v>
      </c>
      <c r="O28" s="97">
        <f>_xlfn.NUMBERVALUE(SUBSTITUTE(MID(Data1!N25, FIND("H", Data1!N25) + 1, FIND("L", Data1!N25, FIND("H", Data1!N25)) - FIND("H", Data1!N25) - 1),"Ø","0"))</f>
        <v>78</v>
      </c>
    </row>
    <row r="29" spans="2:15" x14ac:dyDescent="0.3">
      <c r="B29" s="11" t="str">
        <v>Milwaukee</v>
      </c>
      <c r="C29" s="3" t="str">
        <f>_xlfn.XLOOKUP(B29,Data1!A26:A75,Data1!B26:B75,,0)</f>
        <v>Wisconsin</v>
      </c>
      <c r="D29" s="97">
        <f>_xlfn.NUMBERVALUE(SUBSTITUTE(MID(Data1!C26, FIND("H", Data1!C26) + 1, FIND("L", Data1!C26, FIND("H", Data1!C26)) - FIND("H", Data1!C26) - 1),"Ø","0"))</f>
        <v>29</v>
      </c>
      <c r="E29" s="97">
        <f>_xlfn.NUMBERVALUE(SUBSTITUTE(MID(Data1!D26, FIND("H", Data1!D26) + 1, FIND("L", Data1!D26, FIND("H", Data1!D26)) - FIND("H", Data1!D26) - 1),"Ø","0"))</f>
        <v>33</v>
      </c>
      <c r="F29" s="97">
        <f>_xlfn.NUMBERVALUE(SUBSTITUTE(MID(Data1!E26, FIND("H", Data1!E26) + 1, FIND("L", Data1!E26, FIND("H", Data1!E26)) - FIND("H", Data1!E26) - 1),"Ø","0"))</f>
        <v>42</v>
      </c>
      <c r="G29" s="97">
        <f>_xlfn.NUMBERVALUE(SUBSTITUTE(MID(Data1!F26, FIND("H", Data1!F26) + 1, FIND("L", Data1!F26, FIND("H", Data1!F26)) - FIND("H", Data1!F26) - 1),"Ø","0"))</f>
        <v>54</v>
      </c>
      <c r="H29" s="97">
        <f>_xlfn.NUMBERVALUE(SUBSTITUTE(MID(Data1!G26, FIND("H", Data1!G26) + 1, FIND("L", Data1!G26, FIND("H", Data1!G26)) - FIND("H", Data1!G26) - 1),"Ø","0"))</f>
        <v>65</v>
      </c>
      <c r="I29" s="97">
        <f>_xlfn.NUMBERVALUE(SUBSTITUTE(MID(Data1!H26, FIND("H", Data1!H26) + 1, FIND("L", Data1!H26, FIND("H", Data1!H26)) - FIND("H", Data1!H26) - 1),"Ø","0"))</f>
        <v>75</v>
      </c>
      <c r="J29" s="97">
        <f>_xlfn.NUMBERVALUE(SUBSTITUTE(MID(Data1!I26, FIND("H", Data1!I26) + 1, FIND("L", Data1!I26, FIND("H", Data1!I26)) - FIND("H", Data1!I26) - 1),"Ø","0"))</f>
        <v>80</v>
      </c>
      <c r="K29" s="97">
        <f>_xlfn.NUMBERVALUE(SUBSTITUTE(MID(Data1!J26, FIND("H", Data1!J26) + 1, FIND("L", Data1!J26, FIND("H", Data1!J26)) - FIND("H", Data1!J26) - 1),"Ø","0"))</f>
        <v>79</v>
      </c>
      <c r="L29" s="97">
        <f>_xlfn.NUMBERVALUE(SUBSTITUTE(MID(Data1!K26, FIND("H", Data1!K26) + 1, FIND("L", Data1!K26, FIND("H", Data1!K26)) - FIND("H", Data1!K26) - 1),"Ø","0"))</f>
        <v>71</v>
      </c>
      <c r="M29" s="97">
        <f>_xlfn.NUMBERVALUE(SUBSTITUTE(MID(Data1!L26, FIND("H", Data1!L26) + 1, FIND("L", Data1!L26, FIND("H", Data1!L26)) - FIND("H", Data1!L26) - 1),"Ø","0"))</f>
        <v>59</v>
      </c>
      <c r="N29" s="97">
        <f>_xlfn.NUMBERVALUE(SUBSTITUTE(MID(Data1!M26, FIND("H", Data1!M26) + 1, FIND("L", Data1!M26, FIND("H", Data1!M26)) - FIND("H", Data1!M26) - 1),"Ø","0"))</f>
        <v>46</v>
      </c>
      <c r="O29" s="97">
        <f>_xlfn.NUMBERVALUE(SUBSTITUTE(MID(Data1!N26, FIND("H", Data1!N26) + 1, FIND("L", Data1!N26, FIND("H", Data1!N26)) - FIND("H", Data1!N26) - 1),"Ø","0"))</f>
        <v>33</v>
      </c>
    </row>
    <row r="30" spans="2:15" x14ac:dyDescent="0.3">
      <c r="B30" s="11" t="str">
        <v>Minneapolis</v>
      </c>
      <c r="C30" s="3" t="str">
        <f>_xlfn.XLOOKUP(B30,Data1!A27:A76,Data1!B27:B76,,0)</f>
        <v>Minnesota</v>
      </c>
      <c r="D30" s="97">
        <f>_xlfn.NUMBERVALUE(SUBSTITUTE(MID(Data1!C27, FIND("H", Data1!C27) + 1, FIND("L", Data1!C27, FIND("H", Data1!C27)) - FIND("H", Data1!C27) - 1),"Ø","0"))</f>
        <v>24</v>
      </c>
      <c r="E30" s="97">
        <f>_xlfn.NUMBERVALUE(SUBSTITUTE(MID(Data1!D27, FIND("H", Data1!D27) + 1, FIND("L", Data1!D27, FIND("H", Data1!D27)) - FIND("H", Data1!D27) - 1),"Ø","0"))</f>
        <v>29</v>
      </c>
      <c r="F30" s="97">
        <f>_xlfn.NUMBERVALUE(SUBSTITUTE(MID(Data1!E27, FIND("H", Data1!E27) + 1, FIND("L", Data1!E27, FIND("H", Data1!E27)) - FIND("H", Data1!E27) - 1),"Ø","0"))</f>
        <v>41</v>
      </c>
      <c r="G30" s="97">
        <f>_xlfn.NUMBERVALUE(SUBSTITUTE(MID(Data1!F27, FIND("H", Data1!F27) + 1, FIND("L", Data1!F27, FIND("H", Data1!F27)) - FIND("H", Data1!F27) - 1),"Ø","0"))</f>
        <v>58</v>
      </c>
      <c r="H30" s="97">
        <f>_xlfn.NUMBERVALUE(SUBSTITUTE(MID(Data1!G27, FIND("H", Data1!G27) + 1, FIND("L", Data1!G27, FIND("H", Data1!G27)) - FIND("H", Data1!G27) - 1),"Ø","0"))</f>
        <v>69</v>
      </c>
      <c r="I30" s="97">
        <f>_xlfn.NUMBERVALUE(SUBSTITUTE(MID(Data1!H27, FIND("H", Data1!H27) + 1, FIND("L", Data1!H27, FIND("H", Data1!H27)) - FIND("H", Data1!H27) - 1),"Ø","0"))</f>
        <v>79</v>
      </c>
      <c r="J30" s="97">
        <f>_xlfn.NUMBERVALUE(SUBSTITUTE(MID(Data1!I27, FIND("H", Data1!I27) + 1, FIND("L", Data1!I27, FIND("H", Data1!I27)) - FIND("H", Data1!I27) - 1),"Ø","0"))</f>
        <v>83</v>
      </c>
      <c r="K30" s="97">
        <f>_xlfn.NUMBERVALUE(SUBSTITUTE(MID(Data1!J27, FIND("H", Data1!J27) + 1, FIND("L", Data1!J27, FIND("H", Data1!J27)) - FIND("H", Data1!J27) - 1),"Ø","0"))</f>
        <v>81</v>
      </c>
      <c r="L30" s="97">
        <f>_xlfn.NUMBERVALUE(SUBSTITUTE(MID(Data1!K27, FIND("H", Data1!K27) + 1, FIND("L", Data1!K27, FIND("H", Data1!K27)) - FIND("H", Data1!K27) - 1),"Ø","0"))</f>
        <v>72</v>
      </c>
      <c r="M30" s="97">
        <f>_xlfn.NUMBERVALUE(SUBSTITUTE(MID(Data1!L27, FIND("H", Data1!L27) + 1, FIND("L", Data1!L27, FIND("H", Data1!L27)) - FIND("H", Data1!L27) - 1),"Ø","0"))</f>
        <v>58</v>
      </c>
      <c r="N30" s="97">
        <f>_xlfn.NUMBERVALUE(SUBSTITUTE(MID(Data1!M27, FIND("H", Data1!M27) + 1, FIND("L", Data1!M27, FIND("H", Data1!M27)) - FIND("H", Data1!M27) - 1),"Ø","0"))</f>
        <v>41</v>
      </c>
      <c r="O30" s="97">
        <f>_xlfn.NUMBERVALUE(SUBSTITUTE(MID(Data1!N27, FIND("H", Data1!N27) + 1, FIND("L", Data1!N27, FIND("H", Data1!N27)) - FIND("H", Data1!N27) - 1),"Ø","0"))</f>
        <v>27</v>
      </c>
    </row>
    <row r="31" spans="2:15" x14ac:dyDescent="0.3">
      <c r="B31" s="11" t="str">
        <v>Nashville</v>
      </c>
      <c r="C31" s="3" t="str">
        <f>_xlfn.XLOOKUP(B31,Data1!A28:A77,Data1!B28:B77,,0)</f>
        <v>Tennessee</v>
      </c>
      <c r="D31" s="97">
        <f>_xlfn.NUMBERVALUE(SUBSTITUTE(MID(Data1!C28, FIND("H", Data1!C28) + 1, FIND("L", Data1!C28, FIND("H", Data1!C28)) - FIND("H", Data1!C28) - 1),"Ø","0"))</f>
        <v>47</v>
      </c>
      <c r="E31" s="97">
        <f>_xlfn.NUMBERVALUE(SUBSTITUTE(MID(Data1!D28, FIND("H", Data1!D28) + 1, FIND("L", Data1!D28, FIND("H", Data1!D28)) - FIND("H", Data1!D28) - 1),"Ø","0"))</f>
        <v>52</v>
      </c>
      <c r="F31" s="97">
        <f>_xlfn.NUMBERVALUE(SUBSTITUTE(MID(Data1!E28, FIND("H", Data1!E28) + 1, FIND("L", Data1!E28, FIND("H", Data1!E28)) - FIND("H", Data1!E28) - 1),"Ø","0"))</f>
        <v>61</v>
      </c>
      <c r="G31" s="97">
        <f>_xlfn.NUMBERVALUE(SUBSTITUTE(MID(Data1!F28, FIND("H", Data1!F28) + 1, FIND("L", Data1!F28, FIND("H", Data1!F28)) - FIND("H", Data1!F28) - 1),"Ø","0"))</f>
        <v>71</v>
      </c>
      <c r="H31" s="97">
        <f>_xlfn.NUMBERVALUE(SUBSTITUTE(MID(Data1!G28, FIND("H", Data1!G28) + 1, FIND("L", Data1!G28, FIND("H", Data1!G28)) - FIND("H", Data1!G28) - 1),"Ø","0"))</f>
        <v>78</v>
      </c>
      <c r="I31" s="97">
        <f>_xlfn.NUMBERVALUE(SUBSTITUTE(MID(Data1!H28, FIND("H", Data1!H28) + 1, FIND("L", Data1!H28, FIND("H", Data1!H28)) - FIND("H", Data1!H28) - 1),"Ø","0"))</f>
        <v>86</v>
      </c>
      <c r="J31" s="97">
        <f>_xlfn.NUMBERVALUE(SUBSTITUTE(MID(Data1!I28, FIND("H", Data1!I28) + 1, FIND("L", Data1!I28, FIND("H", Data1!I28)) - FIND("H", Data1!I28) - 1),"Ø","0"))</f>
        <v>89</v>
      </c>
      <c r="K31" s="97">
        <f>_xlfn.NUMBERVALUE(SUBSTITUTE(MID(Data1!J28, FIND("H", Data1!J28) + 1, FIND("L", Data1!J28, FIND("H", Data1!J28)) - FIND("H", Data1!J28) - 1),"Ø","0"))</f>
        <v>89</v>
      </c>
      <c r="L31" s="97">
        <f>_xlfn.NUMBERVALUE(SUBSTITUTE(MID(Data1!K28, FIND("H", Data1!K28) + 1, FIND("L", Data1!K28, FIND("H", Data1!K28)) - FIND("H", Data1!K28) - 1),"Ø","0"))</f>
        <v>82</v>
      </c>
      <c r="M31" s="97">
        <f>_xlfn.NUMBERVALUE(SUBSTITUTE(MID(Data1!L28, FIND("H", Data1!L28) + 1, FIND("L", Data1!L28, FIND("H", Data1!L28)) - FIND("H", Data1!L28) - 1),"Ø","0"))</f>
        <v>72</v>
      </c>
      <c r="N31" s="97">
        <f>_xlfn.NUMBERVALUE(SUBSTITUTE(MID(Data1!M28, FIND("H", Data1!M28) + 1, FIND("L", Data1!M28, FIND("H", Data1!M28)) - FIND("H", Data1!M28) - 1),"Ø","0"))</f>
        <v>60</v>
      </c>
      <c r="O31" s="97">
        <f>_xlfn.NUMBERVALUE(SUBSTITUTE(MID(Data1!N28, FIND("H", Data1!N28) + 1, FIND("L", Data1!N28, FIND("H", Data1!N28)) - FIND("H", Data1!N28) - 1),"Ø","0"))</f>
        <v>50</v>
      </c>
    </row>
    <row r="32" spans="2:15" x14ac:dyDescent="0.3">
      <c r="B32" s="11" t="str">
        <v>New Orleans</v>
      </c>
      <c r="C32" s="3" t="str">
        <f>_xlfn.XLOOKUP(B32,Data1!A29:A78,Data1!B29:B78,,0)</f>
        <v>Louisiana</v>
      </c>
      <c r="D32" s="97">
        <f>_xlfn.NUMBERVALUE(SUBSTITUTE(MID(Data1!C29, FIND("H", Data1!C29) + 1, FIND("L", Data1!C29, FIND("H", Data1!C29)) - FIND("H", Data1!C29) - 1),"Ø","0"))</f>
        <v>62</v>
      </c>
      <c r="E32" s="97">
        <f>_xlfn.NUMBERVALUE(SUBSTITUTE(MID(Data1!D29, FIND("H", Data1!D29) + 1, FIND("L", Data1!D29, FIND("H", Data1!D29)) - FIND("H", Data1!D29) - 1),"Ø","0"))</f>
        <v>65</v>
      </c>
      <c r="F32" s="97">
        <f>_xlfn.NUMBERVALUE(SUBSTITUTE(MID(Data1!E29, FIND("H", Data1!E29) + 1, FIND("L", Data1!E29, FIND("H", Data1!E29)) - FIND("H", Data1!E29) - 1),"Ø","0"))</f>
        <v>72</v>
      </c>
      <c r="G32" s="97">
        <f>_xlfn.NUMBERVALUE(SUBSTITUTE(MID(Data1!F29, FIND("H", Data1!F29) + 1, FIND("L", Data1!F29, FIND("H", Data1!F29)) - FIND("H", Data1!F29) - 1),"Ø","0"))</f>
        <v>78</v>
      </c>
      <c r="H32" s="97">
        <f>_xlfn.NUMBERVALUE(SUBSTITUTE(MID(Data1!G29, FIND("H", Data1!G29) + 1, FIND("L", Data1!G29, FIND("H", Data1!G29)) - FIND("H", Data1!G29) - 1),"Ø","0"))</f>
        <v>85</v>
      </c>
      <c r="I32" s="97">
        <f>_xlfn.NUMBERVALUE(SUBSTITUTE(MID(Data1!H29, FIND("H", Data1!H29) + 1, FIND("L", Data1!H29, FIND("H", Data1!H29)) - FIND("H", Data1!H29) - 1),"Ø","0"))</f>
        <v>90</v>
      </c>
      <c r="J32" s="97">
        <f>_xlfn.NUMBERVALUE(SUBSTITUTE(MID(Data1!I29, FIND("H", Data1!I29) + 1, FIND("L", Data1!I29, FIND("H", Data1!I29)) - FIND("H", Data1!I29) - 1),"Ø","0"))</f>
        <v>91</v>
      </c>
      <c r="K32" s="97">
        <f>_xlfn.NUMBERVALUE(SUBSTITUTE(MID(Data1!J29, FIND("H", Data1!J29) + 1, FIND("L", Data1!J29, FIND("H", Data1!J29)) - FIND("H", Data1!J29) - 1),"Ø","0"))</f>
        <v>91</v>
      </c>
      <c r="L32" s="97">
        <f>_xlfn.NUMBERVALUE(SUBSTITUTE(MID(Data1!K29, FIND("H", Data1!K29) + 1, FIND("L", Data1!K29, FIND("H", Data1!K29)) - FIND("H", Data1!K29) - 1),"Ø","0"))</f>
        <v>88</v>
      </c>
      <c r="M32" s="97">
        <f>_xlfn.NUMBERVALUE(SUBSTITUTE(MID(Data1!L29, FIND("H", Data1!L29) + 1, FIND("L", Data1!L29, FIND("H", Data1!L29)) - FIND("H", Data1!L29) - 1),"Ø","0"))</f>
        <v>80</v>
      </c>
      <c r="N32" s="97">
        <f>_xlfn.NUMBERVALUE(SUBSTITUTE(MID(Data1!M29, FIND("H", Data1!M29) + 1, FIND("L", Data1!M29, FIND("H", Data1!M29)) - FIND("H", Data1!M29) - 1),"Ø","0"))</f>
        <v>72</v>
      </c>
      <c r="O32" s="97">
        <f>_xlfn.NUMBERVALUE(SUBSTITUTE(MID(Data1!N29, FIND("H", Data1!N29) + 1, FIND("L", Data1!N29, FIND("H", Data1!N29)) - FIND("H", Data1!N29) - 1),"Ø","0"))</f>
        <v>64</v>
      </c>
    </row>
    <row r="33" spans="2:15" x14ac:dyDescent="0.3">
      <c r="B33" s="11" t="str">
        <v>New York</v>
      </c>
      <c r="C33" s="3" t="str">
        <f>_xlfn.XLOOKUP(B33,Data1!A30:A79,Data1!B30:B79,,0)</f>
        <v>New York</v>
      </c>
      <c r="D33" s="97">
        <f>_xlfn.NUMBERVALUE(SUBSTITUTE(MID(Data1!C30, FIND("H", Data1!C30) + 1, FIND("L", Data1!C30, FIND("H", Data1!C30)) - FIND("H", Data1!C30) - 1),"Ø","0"))</f>
        <v>38</v>
      </c>
      <c r="E33" s="97">
        <f>_xlfn.NUMBERVALUE(SUBSTITUTE(MID(Data1!D30, FIND("H", Data1!D30) + 1, FIND("L", Data1!D30, FIND("H", Data1!D30)) - FIND("H", Data1!D30) - 1),"Ø","0"))</f>
        <v>42</v>
      </c>
      <c r="F33" s="97">
        <f>_xlfn.NUMBERVALUE(SUBSTITUTE(MID(Data1!E30, FIND("H", Data1!E30) + 1, FIND("L", Data1!E30, FIND("H", Data1!E30)) - FIND("H", Data1!E30) - 1),"Ø","0"))</f>
        <v>50</v>
      </c>
      <c r="G33" s="97">
        <f>_xlfn.NUMBERVALUE(SUBSTITUTE(MID(Data1!F30, FIND("H", Data1!F30) + 1, FIND("L", Data1!F30, FIND("H", Data1!F30)) - FIND("H", Data1!F30) - 1),"Ø","0"))</f>
        <v>61</v>
      </c>
      <c r="H33" s="97">
        <f>_xlfn.NUMBERVALUE(SUBSTITUTE(MID(Data1!G30, FIND("H", Data1!G30) + 1, FIND("L", Data1!G30, FIND("H", Data1!G30)) - FIND("H", Data1!G30) - 1),"Ø","0"))</f>
        <v>71</v>
      </c>
      <c r="I33" s="97">
        <f>_xlfn.NUMBERVALUE(SUBSTITUTE(MID(Data1!H30, FIND("H", Data1!H30) + 1, FIND("L", Data1!H30, FIND("H", Data1!H30)) - FIND("H", Data1!H30) - 1),"Ø","0"))</f>
        <v>79</v>
      </c>
      <c r="J33" s="97">
        <f>_xlfn.NUMBERVALUE(SUBSTITUTE(MID(Data1!I30, FIND("H", Data1!I30) + 1, FIND("L", Data1!I30, FIND("H", Data1!I30)) - FIND("H", Data1!I30) - 1),"Ø","0"))</f>
        <v>84</v>
      </c>
      <c r="K33" s="97">
        <f>_xlfn.NUMBERVALUE(SUBSTITUTE(MID(Data1!J30, FIND("H", Data1!J30) + 1, FIND("L", Data1!J30, FIND("H", Data1!J30)) - FIND("H", Data1!J30) - 1),"Ø","0"))</f>
        <v>83</v>
      </c>
      <c r="L33" s="97">
        <f>_xlfn.NUMBERVALUE(SUBSTITUTE(MID(Data1!K30, FIND("H", Data1!K30) + 1, FIND("L", Data1!K30, FIND("H", Data1!K30)) - FIND("H", Data1!K30) - 1),"Ø","0"))</f>
        <v>75</v>
      </c>
      <c r="M33" s="97">
        <f>_xlfn.NUMBERVALUE(SUBSTITUTE(MID(Data1!L30, FIND("H", Data1!L30) + 1, FIND("L", Data1!L30, FIND("H", Data1!L30)) - FIND("H", Data1!L30) - 1),"Ø","0"))</f>
        <v>64</v>
      </c>
      <c r="N33" s="97">
        <f>_xlfn.NUMBERVALUE(SUBSTITUTE(MID(Data1!M30, FIND("H", Data1!M30) + 1, FIND("L", Data1!M30, FIND("H", Data1!M30)) - FIND("H", Data1!M30) - 1),"Ø","0"))</f>
        <v>54</v>
      </c>
      <c r="O33" s="97">
        <f>_xlfn.NUMBERVALUE(SUBSTITUTE(MID(Data1!N30, FIND("H", Data1!N30) + 1, FIND("L", Data1!N30, FIND("H", Data1!N30)) - FIND("H", Data1!N30) - 1),"Ø","0"))</f>
        <v>43</v>
      </c>
    </row>
    <row r="34" spans="2:15" x14ac:dyDescent="0.3">
      <c r="B34" s="11" t="str">
        <v>Oklahoma City</v>
      </c>
      <c r="C34" s="3" t="str">
        <f>_xlfn.XLOOKUP(B34,Data1!A31:A80,Data1!B31:B80,,0)</f>
        <v>Oklahoma</v>
      </c>
      <c r="D34" s="97">
        <f>_xlfn.NUMBERVALUE(SUBSTITUTE(MID(Data1!C31, FIND("H", Data1!C31) + 1, FIND("L", Data1!C31, FIND("H", Data1!C31)) - FIND("H", Data1!C31) - 1),"Ø","0"))</f>
        <v>50</v>
      </c>
      <c r="E34" s="97">
        <f>_xlfn.NUMBERVALUE(SUBSTITUTE(MID(Data1!D31, FIND("H", Data1!D31) + 1, FIND("L", Data1!D31, FIND("H", Data1!D31)) - FIND("H", Data1!D31) - 1),"Ø","0"))</f>
        <v>55</v>
      </c>
      <c r="F34" s="97">
        <f>_xlfn.NUMBERVALUE(SUBSTITUTE(MID(Data1!E31, FIND("H", Data1!E31) + 1, FIND("L", Data1!E31, FIND("H", Data1!E31)) - FIND("H", Data1!E31) - 1),"Ø","0"))</f>
        <v>63</v>
      </c>
      <c r="G34" s="97">
        <f>_xlfn.NUMBERVALUE(SUBSTITUTE(MID(Data1!F31, FIND("H", Data1!F31) + 1, FIND("L", Data1!F31, FIND("H", Data1!F31)) - FIND("H", Data1!F31) - 1),"Ø","0"))</f>
        <v>72</v>
      </c>
      <c r="H34" s="97">
        <f>_xlfn.NUMBERVALUE(SUBSTITUTE(MID(Data1!G31, FIND("H", Data1!G31) + 1, FIND("L", Data1!G31, FIND("H", Data1!G31)) - FIND("H", Data1!G31) - 1),"Ø","0"))</f>
        <v>80</v>
      </c>
      <c r="I34" s="97">
        <f>_xlfn.NUMBERVALUE(SUBSTITUTE(MID(Data1!H31, FIND("H", Data1!H31) + 1, FIND("L", Data1!H31, FIND("H", Data1!H31)) - FIND("H", Data1!H31) - 1),"Ø","0"))</f>
        <v>88</v>
      </c>
      <c r="J34" s="97">
        <f>_xlfn.NUMBERVALUE(SUBSTITUTE(MID(Data1!I31, FIND("H", Data1!I31) + 1, FIND("L", Data1!I31, FIND("H", Data1!I31)) - FIND("H", Data1!I31) - 1),"Ø","0"))</f>
        <v>94</v>
      </c>
      <c r="K34" s="97">
        <f>_xlfn.NUMBERVALUE(SUBSTITUTE(MID(Data1!J31, FIND("H", Data1!J31) + 1, FIND("L", Data1!J31, FIND("H", Data1!J31)) - FIND("H", Data1!J31) - 1),"Ø","0"))</f>
        <v>93</v>
      </c>
      <c r="L34" s="97">
        <f>_xlfn.NUMBERVALUE(SUBSTITUTE(MID(Data1!K31, FIND("H", Data1!K31) + 1, FIND("L", Data1!K31, FIND("H", Data1!K31)) - FIND("H", Data1!K31) - 1),"Ø","0"))</f>
        <v>85</v>
      </c>
      <c r="M34" s="97">
        <f>_xlfn.NUMBERVALUE(SUBSTITUTE(MID(Data1!L31, FIND("H", Data1!L31) + 1, FIND("L", Data1!L31, FIND("H", Data1!L31)) - FIND("H", Data1!L31) - 1),"Ø","0"))</f>
        <v>73</v>
      </c>
      <c r="N34" s="97">
        <f>_xlfn.NUMBERVALUE(SUBSTITUTE(MID(Data1!M31, FIND("H", Data1!M31) + 1, FIND("L", Data1!M31, FIND("H", Data1!M31)) - FIND("H", Data1!M31) - 1),"Ø","0"))</f>
        <v>62</v>
      </c>
      <c r="O34" s="97">
        <f>_xlfn.NUMBERVALUE(SUBSTITUTE(MID(Data1!N31, FIND("H", Data1!N31) + 1, FIND("L", Data1!N31, FIND("H", Data1!N31)) - FIND("H", Data1!N31) - 1),"Ø","0"))</f>
        <v>51</v>
      </c>
    </row>
    <row r="35" spans="2:15" x14ac:dyDescent="0.3">
      <c r="B35" s="11" t="str">
        <v>Orlando</v>
      </c>
      <c r="C35" s="3" t="str">
        <f>_xlfn.XLOOKUP(B35,Data1!A32:A81,Data1!B32:B81,,0)</f>
        <v>Florida</v>
      </c>
      <c r="D35" s="97">
        <f>_xlfn.NUMBERVALUE(SUBSTITUTE(MID(Data1!C32, FIND("H", Data1!C32) + 1, FIND("L", Data1!C32, FIND("H", Data1!C32)) - FIND("H", Data1!C32) - 1),"Ø","0"))</f>
        <v>71</v>
      </c>
      <c r="E35" s="97">
        <f>_xlfn.NUMBERVALUE(SUBSTITUTE(MID(Data1!D32, FIND("H", Data1!D32) + 1, FIND("L", Data1!D32, FIND("H", Data1!D32)) - FIND("H", Data1!D32) - 1),"Ø","0"))</f>
        <v>74</v>
      </c>
      <c r="F35" s="97">
        <f>_xlfn.NUMBERVALUE(SUBSTITUTE(MID(Data1!E32, FIND("H", Data1!E32) + 1, FIND("L", Data1!E32, FIND("H", Data1!E32)) - FIND("H", Data1!E32) - 1),"Ø","0"))</f>
        <v>78</v>
      </c>
      <c r="G35" s="97">
        <f>_xlfn.NUMBERVALUE(SUBSTITUTE(MID(Data1!F32, FIND("H", Data1!F32) + 1, FIND("L", Data1!F32, FIND("H", Data1!F32)) - FIND("H", Data1!F32) - 1),"Ø","0"))</f>
        <v>83</v>
      </c>
      <c r="H35" s="97">
        <f>_xlfn.NUMBERVALUE(SUBSTITUTE(MID(Data1!G32, FIND("H", Data1!G32) + 1, FIND("L", Data1!G32, FIND("H", Data1!G32)) - FIND("H", Data1!G32) - 1),"Ø","0"))</f>
        <v>88</v>
      </c>
      <c r="I35" s="97">
        <f>_xlfn.NUMBERVALUE(SUBSTITUTE(MID(Data1!H32, FIND("H", Data1!H32) + 1, FIND("L", Data1!H32, FIND("H", Data1!H32)) - FIND("H", Data1!H32) - 1),"Ø","0"))</f>
        <v>91</v>
      </c>
      <c r="J35" s="97">
        <f>_xlfn.NUMBERVALUE(SUBSTITUTE(MID(Data1!I32, FIND("H", Data1!I32) + 1, FIND("L", Data1!I32, FIND("H", Data1!I32)) - FIND("H", Data1!I32) - 1),"Ø","0"))</f>
        <v>92</v>
      </c>
      <c r="K35" s="97">
        <f>_xlfn.NUMBERVALUE(SUBSTITUTE(MID(Data1!J32, FIND("H", Data1!J32) + 1, FIND("L", Data1!J32, FIND("H", Data1!J32)) - FIND("H", Data1!J32) - 1),"Ø","0"))</f>
        <v>92</v>
      </c>
      <c r="L35" s="97">
        <f>_xlfn.NUMBERVALUE(SUBSTITUTE(MID(Data1!K32, FIND("H", Data1!K32) + 1, FIND("L", Data1!K32, FIND("H", Data1!K32)) - FIND("H", Data1!K32) - 1),"Ø","0"))</f>
        <v>90</v>
      </c>
      <c r="M35" s="97">
        <f>_xlfn.NUMBERVALUE(SUBSTITUTE(MID(Data1!L32, FIND("H", Data1!L32) + 1, FIND("L", Data1!L32, FIND("H", Data1!L32)) - FIND("H", Data1!L32) - 1),"Ø","0"))</f>
        <v>85</v>
      </c>
      <c r="N35" s="97">
        <f>_xlfn.NUMBERVALUE(SUBSTITUTE(MID(Data1!M32, FIND("H", Data1!M32) + 1, FIND("L", Data1!M32, FIND("H", Data1!M32)) - FIND("H", Data1!M32) - 1),"Ø","0"))</f>
        <v>78</v>
      </c>
      <c r="O35" s="97">
        <f>_xlfn.NUMBERVALUE(SUBSTITUTE(MID(Data1!N32, FIND("H", Data1!N32) + 1, FIND("L", Data1!N32, FIND("H", Data1!N32)) - FIND("H", Data1!N32) - 1),"Ø","0"))</f>
        <v>73</v>
      </c>
    </row>
    <row r="36" spans="2:15" x14ac:dyDescent="0.3">
      <c r="B36" s="11" t="str">
        <v>Philadelphia</v>
      </c>
      <c r="C36" s="3" t="str">
        <f>_xlfn.XLOOKUP(B36,Data1!A33:A82,Data1!B33:B82,,0)</f>
        <v>Pennsylvania</v>
      </c>
      <c r="D36" s="97">
        <f>_xlfn.NUMBERVALUE(SUBSTITUTE(MID(Data1!C33, FIND("H", Data1!C33) + 1, FIND("L", Data1!C33, FIND("H", Data1!C33)) - FIND("H", Data1!C33) - 1),"Ø","0"))</f>
        <v>40</v>
      </c>
      <c r="E36" s="97">
        <f>_xlfn.NUMBERVALUE(SUBSTITUTE(MID(Data1!D33, FIND("H", Data1!D33) + 1, FIND("L", Data1!D33, FIND("H", Data1!D33)) - FIND("H", Data1!D33) - 1),"Ø","0"))</f>
        <v>44</v>
      </c>
      <c r="F36" s="97">
        <f>_xlfn.NUMBERVALUE(SUBSTITUTE(MID(Data1!E33, FIND("H", Data1!E33) + 1, FIND("L", Data1!E33, FIND("H", Data1!E33)) - FIND("H", Data1!E33) - 1),"Ø","0"))</f>
        <v>53</v>
      </c>
      <c r="G36" s="97">
        <f>_xlfn.NUMBERVALUE(SUBSTITUTE(MID(Data1!F33, FIND("H", Data1!F33) + 1, FIND("L", Data1!F33, FIND("H", Data1!F33)) - FIND("H", Data1!F33) - 1),"Ø","0"))</f>
        <v>64</v>
      </c>
      <c r="H36" s="97">
        <f>_xlfn.NUMBERVALUE(SUBSTITUTE(MID(Data1!G33, FIND("H", Data1!G33) + 1, FIND("L", Data1!G33, FIND("H", Data1!G33)) - FIND("H", Data1!G33) - 1),"Ø","0"))</f>
        <v>74</v>
      </c>
      <c r="I36" s="97">
        <f>_xlfn.NUMBERVALUE(SUBSTITUTE(MID(Data1!H33, FIND("H", Data1!H33) + 1, FIND("L", Data1!H33, FIND("H", Data1!H33)) - FIND("H", Data1!H33) - 1),"Ø","0"))</f>
        <v>83</v>
      </c>
      <c r="J36" s="97">
        <f>_xlfn.NUMBERVALUE(SUBSTITUTE(MID(Data1!I33, FIND("H", Data1!I33) + 1, FIND("L", Data1!I33, FIND("H", Data1!I33)) - FIND("H", Data1!I33) - 1),"Ø","0"))</f>
        <v>87</v>
      </c>
      <c r="K36" s="97">
        <f>_xlfn.NUMBERVALUE(SUBSTITUTE(MID(Data1!J33, FIND("H", Data1!J33) + 1, FIND("L", Data1!J33, FIND("H", Data1!J33)) - FIND("H", Data1!J33) - 1),"Ø","0"))</f>
        <v>85</v>
      </c>
      <c r="L36" s="97">
        <f>_xlfn.NUMBERVALUE(SUBSTITUTE(MID(Data1!K33, FIND("H", Data1!K33) + 1, FIND("L", Data1!K33, FIND("H", Data1!K33)) - FIND("H", Data1!K33) - 1),"Ø","0"))</f>
        <v>78</v>
      </c>
      <c r="M36" s="97">
        <f>_xlfn.NUMBERVALUE(SUBSTITUTE(MID(Data1!L33, FIND("H", Data1!L33) + 1, FIND("L", Data1!L33, FIND("H", Data1!L33)) - FIND("H", Data1!L33) - 1),"Ø","0"))</f>
        <v>67</v>
      </c>
      <c r="N36" s="97">
        <f>_xlfn.NUMBERVALUE(SUBSTITUTE(MID(Data1!M33, FIND("H", Data1!M33) + 1, FIND("L", Data1!M33, FIND("H", Data1!M33)) - FIND("H", Data1!M33) - 1),"Ø","0"))</f>
        <v>56</v>
      </c>
      <c r="O36" s="97">
        <f>_xlfn.NUMBERVALUE(SUBSTITUTE(MID(Data1!N33, FIND("H", Data1!N33) + 1, FIND("L", Data1!N33, FIND("H", Data1!N33)) - FIND("H", Data1!N33) - 1),"Ø","0"))</f>
        <v>45</v>
      </c>
    </row>
    <row r="37" spans="2:15" x14ac:dyDescent="0.3">
      <c r="B37" s="11" t="str">
        <v>Phoenix</v>
      </c>
      <c r="C37" s="3" t="str">
        <f>_xlfn.XLOOKUP(B37,Data1!A34:A83,Data1!B34:B83,,0)</f>
        <v>Arizona</v>
      </c>
      <c r="D37" s="97">
        <f>_xlfn.NUMBERVALUE(SUBSTITUTE(MID(Data1!C34, FIND("H", Data1!C34) + 1, FIND("L", Data1!C34, FIND("H", Data1!C34)) - FIND("H", Data1!C34) - 1),"Ø","0"))</f>
        <v>69</v>
      </c>
      <c r="E37" s="97">
        <f>_xlfn.NUMBERVALUE(SUBSTITUTE(MID(Data1!D34, FIND("H", Data1!D34) + 1, FIND("L", Data1!D34, FIND("H", Data1!D34)) - FIND("H", Data1!D34) - 1),"Ø","0"))</f>
        <v>72</v>
      </c>
      <c r="F37" s="97">
        <f>_xlfn.NUMBERVALUE(SUBSTITUTE(MID(Data1!E34, FIND("H", Data1!E34) + 1, FIND("L", Data1!E34, FIND("H", Data1!E34)) - FIND("H", Data1!E34) - 1),"Ø","0"))</f>
        <v>78</v>
      </c>
      <c r="G37" s="97">
        <f>_xlfn.NUMBERVALUE(SUBSTITUTE(MID(Data1!F34, FIND("H", Data1!F34) + 1, FIND("L", Data1!F34, FIND("H", Data1!F34)) - FIND("H", Data1!F34) - 1),"Ø","0"))</f>
        <v>86</v>
      </c>
      <c r="H37" s="97">
        <f>_xlfn.NUMBERVALUE(SUBSTITUTE(MID(Data1!G34, FIND("H", Data1!G34) + 1, FIND("L", Data1!G34, FIND("H", Data1!G34)) - FIND("H", Data1!G34) - 1),"Ø","0"))</f>
        <v>95</v>
      </c>
      <c r="I37" s="97">
        <f>_xlfn.NUMBERVALUE(SUBSTITUTE(MID(Data1!H34, FIND("H", Data1!H34) + 1, FIND("L", Data1!H34, FIND("H", Data1!H34)) - FIND("H", Data1!H34) - 1),"Ø","0"))</f>
        <v>104</v>
      </c>
      <c r="J37" s="97">
        <f>_xlfn.NUMBERVALUE(SUBSTITUTE(MID(Data1!I34, FIND("H", Data1!I34) + 1, FIND("L", Data1!I34, FIND("H", Data1!I34)) - FIND("H", Data1!I34) - 1),"Ø","0"))</f>
        <v>106</v>
      </c>
      <c r="K37" s="97">
        <f>_xlfn.NUMBERVALUE(SUBSTITUTE(MID(Data1!J34, FIND("H", Data1!J34) + 1, FIND("L", Data1!J34, FIND("H", Data1!J34)) - FIND("H", Data1!J34) - 1),"Ø","0"))</f>
        <v>104</v>
      </c>
      <c r="L37" s="97">
        <f>_xlfn.NUMBERVALUE(SUBSTITUTE(MID(Data1!K34, FIND("H", Data1!K34) + 1, FIND("L", Data1!K34, FIND("H", Data1!K34)) - FIND("H", Data1!K34) - 1),"Ø","0"))</f>
        <v>100</v>
      </c>
      <c r="M37" s="97">
        <f>_xlfn.NUMBERVALUE(SUBSTITUTE(MID(Data1!L34, FIND("H", Data1!L34) + 1, FIND("L", Data1!L34, FIND("H", Data1!L34)) - FIND("H", Data1!L34) - 1),"Ø","0"))</f>
        <v>89</v>
      </c>
      <c r="N37" s="97">
        <f>_xlfn.NUMBERVALUE(SUBSTITUTE(MID(Data1!M34, FIND("H", Data1!M34) + 1, FIND("L", Data1!M34, FIND("H", Data1!M34)) - FIND("H", Data1!M34) - 1),"Ø","0"))</f>
        <v>76</v>
      </c>
      <c r="O37" s="97">
        <f>_xlfn.NUMBERVALUE(SUBSTITUTE(MID(Data1!N34, FIND("H", Data1!N34) + 1, FIND("L", Data1!N34, FIND("H", Data1!N34)) - FIND("H", Data1!N34) - 1),"Ø","0"))</f>
        <v>67</v>
      </c>
    </row>
    <row r="38" spans="2:15" x14ac:dyDescent="0.3">
      <c r="B38" s="11" t="str">
        <v>Pittsburgh</v>
      </c>
      <c r="C38" s="3" t="str">
        <f>_xlfn.XLOOKUP(B38,Data1!A35:A84,Data1!B35:B84,,0)</f>
        <v>Pennsylvania</v>
      </c>
      <c r="D38" s="97">
        <f>_xlfn.NUMBERVALUE(SUBSTITUTE(MID(Data1!C35, FIND("H", Data1!C35) + 1, FIND("L", Data1!C35, FIND("H", Data1!C35)) - FIND("H", Data1!C35) - 1),"Ø","0"))</f>
        <v>36</v>
      </c>
      <c r="E38" s="97">
        <f>_xlfn.NUMBERVALUE(SUBSTITUTE(MID(Data1!D35, FIND("H", Data1!D35) + 1, FIND("L", Data1!D35, FIND("H", Data1!D35)) - FIND("H", Data1!D35) - 1),"Ø","0"))</f>
        <v>39</v>
      </c>
      <c r="F38" s="97">
        <f>_xlfn.NUMBERVALUE(SUBSTITUTE(MID(Data1!E35, FIND("H", Data1!E35) + 1, FIND("L", Data1!E35, FIND("H", Data1!E35)) - FIND("H", Data1!E35) - 1),"Ø","0"))</f>
        <v>49</v>
      </c>
      <c r="G38" s="97">
        <f>_xlfn.NUMBERVALUE(SUBSTITUTE(MID(Data1!F35, FIND("H", Data1!F35) + 1, FIND("L", Data1!F35, FIND("H", Data1!F35)) - FIND("H", Data1!F35) - 1),"Ø","0"))</f>
        <v>62</v>
      </c>
      <c r="H38" s="97">
        <f>_xlfn.NUMBERVALUE(SUBSTITUTE(MID(Data1!G35, FIND("H", Data1!G35) + 1, FIND("L", Data1!G35, FIND("H", Data1!G35)) - FIND("H", Data1!G35) - 1),"Ø","0"))</f>
        <v>71</v>
      </c>
      <c r="I38" s="97">
        <f>_xlfn.NUMBERVALUE(SUBSTITUTE(MID(Data1!H35, FIND("H", Data1!H35) + 1, FIND("L", Data1!H35, FIND("H", Data1!H35)) - FIND("H", Data1!H35) - 1),"Ø","0"))</f>
        <v>79</v>
      </c>
      <c r="J38" s="97">
        <f>_xlfn.NUMBERVALUE(SUBSTITUTE(MID(Data1!I35, FIND("H", Data1!I35) + 1, FIND("L", Data1!I35, FIND("H", Data1!I35)) - FIND("H", Data1!I35) - 1),"Ø","0"))</f>
        <v>83</v>
      </c>
      <c r="K38" s="97">
        <f>_xlfn.NUMBERVALUE(SUBSTITUTE(MID(Data1!J35, FIND("H", Data1!J35) + 1, FIND("L", Data1!J35, FIND("H", Data1!J35)) - FIND("H", Data1!J35) - 1),"Ø","0"))</f>
        <v>81</v>
      </c>
      <c r="L38" s="97">
        <f>_xlfn.NUMBERVALUE(SUBSTITUTE(MID(Data1!K35, FIND("H", Data1!K35) + 1, FIND("L", Data1!K35, FIND("H", Data1!K35)) - FIND("H", Data1!K35) - 1),"Ø","0"))</f>
        <v>74</v>
      </c>
      <c r="M38" s="97">
        <f>_xlfn.NUMBERVALUE(SUBSTITUTE(MID(Data1!L35, FIND("H", Data1!L35) + 1, FIND("L", Data1!L35, FIND("H", Data1!L35)) - FIND("H", Data1!L35) - 1),"Ø","0"))</f>
        <v>63</v>
      </c>
      <c r="N38" s="97">
        <f>_xlfn.NUMBERVALUE(SUBSTITUTE(MID(Data1!M35, FIND("H", Data1!M35) + 1, FIND("L", Data1!M35, FIND("H", Data1!M35)) - FIND("H", Data1!M35) - 1),"Ø","0"))</f>
        <v>51</v>
      </c>
      <c r="O38" s="97">
        <f>_xlfn.NUMBERVALUE(SUBSTITUTE(MID(Data1!N35, FIND("H", Data1!N35) + 1, FIND("L", Data1!N35, FIND("H", Data1!N35)) - FIND("H", Data1!N35) - 1),"Ø","0"))</f>
        <v>39</v>
      </c>
    </row>
    <row r="39" spans="2:15" x14ac:dyDescent="0.3">
      <c r="B39" s="11" t="str">
        <v>Portland</v>
      </c>
      <c r="C39" s="3" t="str">
        <f>_xlfn.XLOOKUP(B39,Data1!A36:A85,Data1!B36:B85,,0)</f>
        <v>Oregon</v>
      </c>
      <c r="D39" s="97">
        <f>_xlfn.NUMBERVALUE(SUBSTITUTE(MID(Data1!C36, FIND("H", Data1!C36) + 1, FIND("L", Data1!C36, FIND("H", Data1!C36)) - FIND("H", Data1!C36) - 1),"Ø","0"))</f>
        <v>47</v>
      </c>
      <c r="E39" s="97">
        <f>_xlfn.NUMBERVALUE(SUBSTITUTE(MID(Data1!D36, FIND("H", Data1!D36) + 1, FIND("L", Data1!D36, FIND("H", Data1!D36)) - FIND("H", Data1!D36) - 1),"Ø","0"))</f>
        <v>51</v>
      </c>
      <c r="F39" s="97">
        <f>_xlfn.NUMBERVALUE(SUBSTITUTE(MID(Data1!E36, FIND("H", Data1!E36) + 1, FIND("L", Data1!E36, FIND("H", Data1!E36)) - FIND("H", Data1!E36) - 1),"Ø","0"))</f>
        <v>57</v>
      </c>
      <c r="G39" s="97">
        <f>_xlfn.NUMBERVALUE(SUBSTITUTE(MID(Data1!F36, FIND("H", Data1!F36) + 1, FIND("L", Data1!F36, FIND("H", Data1!F36)) - FIND("H", Data1!F36) - 1),"Ø","0"))</f>
        <v>62</v>
      </c>
      <c r="H39" s="97">
        <f>_xlfn.NUMBERVALUE(SUBSTITUTE(MID(Data1!G36, FIND("H", Data1!G36) + 1, FIND("L", Data1!G36, FIND("H", Data1!G36)) - FIND("H", Data1!G36) - 1),"Ø","0"))</f>
        <v>69</v>
      </c>
      <c r="I39" s="97">
        <f>_xlfn.NUMBERVALUE(SUBSTITUTE(MID(Data1!H36, FIND("H", Data1!H36) + 1, FIND("L", Data1!H36, FIND("H", Data1!H36)) - FIND("H", Data1!H36) - 1),"Ø","0"))</f>
        <v>73</v>
      </c>
      <c r="J39" s="97">
        <f>_xlfn.NUMBERVALUE(SUBSTITUTE(MID(Data1!I36, FIND("H", Data1!I36) + 1, FIND("L", Data1!I36, FIND("H", Data1!I36)) - FIND("H", Data1!I36) - 1),"Ø","0"))</f>
        <v>81</v>
      </c>
      <c r="K39" s="97">
        <f>_xlfn.NUMBERVALUE(SUBSTITUTE(MID(Data1!J36, FIND("H", Data1!J36) + 1, FIND("L", Data1!J36, FIND("H", Data1!J36)) - FIND("H", Data1!J36) - 1),"Ø","0"))</f>
        <v>81</v>
      </c>
      <c r="L39" s="97">
        <f>_xlfn.NUMBERVALUE(SUBSTITUTE(MID(Data1!K36, FIND("H", Data1!K36) + 1, FIND("L", Data1!K36, FIND("H", Data1!K36)) - FIND("H", Data1!K36) - 1),"Ø","0"))</f>
        <v>75</v>
      </c>
      <c r="M39" s="97">
        <f>_xlfn.NUMBERVALUE(SUBSTITUTE(MID(Data1!L36, FIND("H", Data1!L36) + 1, FIND("L", Data1!L36, FIND("H", Data1!L36)) - FIND("H", Data1!L36) - 1),"Ø","0"))</f>
        <v>64</v>
      </c>
      <c r="N39" s="97">
        <f>_xlfn.NUMBERVALUE(SUBSTITUTE(MID(Data1!M36, FIND("H", Data1!M36) + 1, FIND("L", Data1!M36, FIND("H", Data1!M36)) - FIND("H", Data1!M36) - 1),"Ø","0"))</f>
        <v>52</v>
      </c>
      <c r="O39" s="97">
        <f>_xlfn.NUMBERVALUE(SUBSTITUTE(MID(Data1!N36, FIND("H", Data1!N36) + 1, FIND("L", Data1!N36, FIND("H", Data1!N36)) - FIND("H", Data1!N36) - 1),"Ø","0"))</f>
        <v>45</v>
      </c>
    </row>
    <row r="40" spans="2:15" x14ac:dyDescent="0.3">
      <c r="B40" s="11" t="str">
        <v>Providence</v>
      </c>
      <c r="C40" s="3" t="str">
        <f>_xlfn.XLOOKUP(B40,Data1!A37:A86,Data1!B37:B86,,0)</f>
        <v>Rhode Island</v>
      </c>
      <c r="D40" s="97">
        <f>_xlfn.NUMBERVALUE(SUBSTITUTE(MID(Data1!C37, FIND("H", Data1!C37) + 1, FIND("L", Data1!C37, FIND("H", Data1!C37)) - FIND("H", Data1!C37) - 1),"Ø","0"))</f>
        <v>37</v>
      </c>
      <c r="E40" s="97">
        <f>_xlfn.NUMBERVALUE(SUBSTITUTE(MID(Data1!D37, FIND("H", Data1!D37) + 1, FIND("L", Data1!D37, FIND("H", Data1!D37)) - FIND("H", Data1!D37) - 1),"Ø","0"))</f>
        <v>40</v>
      </c>
      <c r="F40" s="97">
        <f>_xlfn.NUMBERVALUE(SUBSTITUTE(MID(Data1!E37, FIND("H", Data1!E37) + 1, FIND("L", Data1!E37, FIND("H", Data1!E37)) - FIND("H", Data1!E37) - 1),"Ø","0"))</f>
        <v>48</v>
      </c>
      <c r="G40" s="97">
        <f>_xlfn.NUMBERVALUE(SUBSTITUTE(MID(Data1!F37, FIND("H", Data1!F37) + 1, FIND("L", Data1!F37, FIND("H", Data1!F37)) - FIND("H", Data1!F37) - 1),"Ø","0"))</f>
        <v>59</v>
      </c>
      <c r="H40" s="97">
        <f>_xlfn.NUMBERVALUE(SUBSTITUTE(MID(Data1!G37, FIND("H", Data1!G37) + 1, FIND("L", Data1!G37, FIND("H", Data1!G37)) - FIND("H", Data1!G37) - 1),"Ø","0"))</f>
        <v>68</v>
      </c>
      <c r="I40" s="97">
        <f>_xlfn.NUMBERVALUE(SUBSTITUTE(MID(Data1!H37, FIND("H", Data1!H37) + 1, FIND("L", Data1!H37, FIND("H", Data1!H37)) - FIND("H", Data1!H37) - 1),"Ø","0"))</f>
        <v>78</v>
      </c>
      <c r="J40" s="97">
        <f>_xlfn.NUMBERVALUE(SUBSTITUTE(MID(Data1!I37, FIND("H", Data1!I37) + 1, FIND("L", Data1!I37, FIND("H", Data1!I37)) - FIND("H", Data1!I37) - 1),"Ø","0"))</f>
        <v>83</v>
      </c>
      <c r="K40" s="97">
        <f>_xlfn.NUMBERVALUE(SUBSTITUTE(MID(Data1!J37, FIND("H", Data1!J37) + 1, FIND("L", Data1!J37, FIND("H", Data1!J37)) - FIND("H", Data1!J37) - 1),"Ø","0"))</f>
        <v>81</v>
      </c>
      <c r="L40" s="97">
        <f>_xlfn.NUMBERVALUE(SUBSTITUTE(MID(Data1!K37, FIND("H", Data1!K37) + 1, FIND("L", Data1!K37, FIND("H", Data1!K37)) - FIND("H", Data1!K37) - 1),"Ø","0"))</f>
        <v>74</v>
      </c>
      <c r="M40" s="97">
        <f>_xlfn.NUMBERVALUE(SUBSTITUTE(MID(Data1!L37, FIND("H", Data1!L37) + 1, FIND("L", Data1!L37, FIND("H", Data1!L37)) - FIND("H", Data1!L37) - 1),"Ø","0"))</f>
        <v>63</v>
      </c>
      <c r="N40" s="97">
        <f>_xlfn.NUMBERVALUE(SUBSTITUTE(MID(Data1!M37, FIND("H", Data1!M37) + 1, FIND("L", Data1!M37, FIND("H", Data1!M37)) - FIND("H", Data1!M37) - 1),"Ø","0"))</f>
        <v>53</v>
      </c>
      <c r="O40" s="97">
        <f>_xlfn.NUMBERVALUE(SUBSTITUTE(MID(Data1!N37, FIND("H", Data1!N37) + 1, FIND("L", Data1!N37, FIND("H", Data1!N37)) - FIND("H", Data1!N37) - 1),"Ø","0"))</f>
        <v>42</v>
      </c>
    </row>
    <row r="41" spans="2:15" x14ac:dyDescent="0.3">
      <c r="B41" s="11" t="str">
        <v>Raleigh</v>
      </c>
      <c r="C41" s="3" t="str">
        <f>_xlfn.XLOOKUP(B41,Data1!A38:A87,Data1!B38:B87,,0)</f>
        <v>North Carolina</v>
      </c>
      <c r="D41" s="97">
        <f>_xlfn.NUMBERVALUE(SUBSTITUTE(MID(Data1!C38, FIND("H", Data1!C38) + 1, FIND("L", Data1!C38, FIND("H", Data1!C38)) - FIND("H", Data1!C38) - 1),"Ø","0"))</f>
        <v>51</v>
      </c>
      <c r="E41" s="97">
        <f>_xlfn.NUMBERVALUE(SUBSTITUTE(MID(Data1!D38, FIND("H", Data1!D38) + 1, FIND("L", Data1!D38, FIND("H", Data1!D38)) - FIND("H", Data1!D38) - 1),"Ø","0"))</f>
        <v>55</v>
      </c>
      <c r="F41" s="97">
        <f>_xlfn.NUMBERVALUE(SUBSTITUTE(MID(Data1!E38, FIND("H", Data1!E38) + 1, FIND("L", Data1!E38, FIND("H", Data1!E38)) - FIND("H", Data1!E38) - 1),"Ø","0"))</f>
        <v>63</v>
      </c>
      <c r="G41" s="97">
        <f>_xlfn.NUMBERVALUE(SUBSTITUTE(MID(Data1!F38, FIND("H", Data1!F38) + 1, FIND("L", Data1!F38, FIND("H", Data1!F38)) - FIND("H", Data1!F38) - 1),"Ø","0"))</f>
        <v>72</v>
      </c>
      <c r="H41" s="97">
        <f>_xlfn.NUMBERVALUE(SUBSTITUTE(MID(Data1!G38, FIND("H", Data1!G38) + 1, FIND("L", Data1!G38, FIND("H", Data1!G38)) - FIND("H", Data1!G38) - 1),"Ø","0"))</f>
        <v>80</v>
      </c>
      <c r="I41" s="97">
        <f>_xlfn.NUMBERVALUE(SUBSTITUTE(MID(Data1!H38, FIND("H", Data1!H38) + 1, FIND("L", Data1!H38, FIND("H", Data1!H38)) - FIND("H", Data1!H38) - 1),"Ø","0"))</f>
        <v>87</v>
      </c>
      <c r="J41" s="97">
        <f>_xlfn.NUMBERVALUE(SUBSTITUTE(MID(Data1!I38, FIND("H", Data1!I38) + 1, FIND("L", Data1!I38, FIND("H", Data1!I38)) - FIND("H", Data1!I38) - 1),"Ø","0"))</f>
        <v>90</v>
      </c>
      <c r="K41" s="97">
        <f>_xlfn.NUMBERVALUE(SUBSTITUTE(MID(Data1!J38, FIND("H", Data1!J38) + 1, FIND("L", Data1!J38, FIND("H", Data1!J38)) - FIND("H", Data1!J38) - 1),"Ø","0"))</f>
        <v>89</v>
      </c>
      <c r="L41" s="97">
        <f>_xlfn.NUMBERVALUE(SUBSTITUTE(MID(Data1!K38, FIND("H", Data1!K38) + 1, FIND("L", Data1!K38, FIND("H", Data1!K38)) - FIND("H", Data1!K38) - 1),"Ø","0"))</f>
        <v>82</v>
      </c>
      <c r="M41" s="97">
        <f>_xlfn.NUMBERVALUE(SUBSTITUTE(MID(Data1!L38, FIND("H", Data1!L38) + 1, FIND("L", Data1!L38, FIND("H", Data1!L38)) - FIND("H", Data1!L38) - 1),"Ø","0"))</f>
        <v>73</v>
      </c>
      <c r="N41" s="97">
        <f>_xlfn.NUMBERVALUE(SUBSTITUTE(MID(Data1!M38, FIND("H", Data1!M38) + 1, FIND("L", Data1!M38, FIND("H", Data1!M38)) - FIND("H", Data1!M38) - 1),"Ø","0"))</f>
        <v>63</v>
      </c>
      <c r="O41" s="97">
        <f>_xlfn.NUMBERVALUE(SUBSTITUTE(MID(Data1!N38, FIND("H", Data1!N38) + 1, FIND("L", Data1!N38, FIND("H", Data1!N38)) - FIND("H", Data1!N38) - 1),"Ø","0"))</f>
        <v>54</v>
      </c>
    </row>
    <row r="42" spans="2:15" x14ac:dyDescent="0.3">
      <c r="B42" s="11" t="str">
        <v>Richmond</v>
      </c>
      <c r="C42" s="3" t="str">
        <f>_xlfn.XLOOKUP(B42,Data1!A39:A88,Data1!B39:B88,,0)</f>
        <v>Virginia</v>
      </c>
      <c r="D42" s="97">
        <f>_xlfn.NUMBERVALUE(SUBSTITUTE(MID(Data1!C39, FIND("H", Data1!C39) + 1, FIND("L", Data1!C39, FIND("H", Data1!C39)) - FIND("H", Data1!C39) - 1),"Ø","0"))</f>
        <v>47</v>
      </c>
      <c r="E42" s="97">
        <f>_xlfn.NUMBERVALUE(SUBSTITUTE(MID(Data1!D39, FIND("H", Data1!D39) + 1, FIND("L", Data1!D39, FIND("H", Data1!D39)) - FIND("H", Data1!D39) - 1),"Ø","0"))</f>
        <v>51</v>
      </c>
      <c r="F42" s="97">
        <f>_xlfn.NUMBERVALUE(SUBSTITUTE(MID(Data1!E39, FIND("H", Data1!E39) + 1, FIND("L", Data1!E39, FIND("H", Data1!E39)) - FIND("H", Data1!E39) - 1),"Ø","0"))</f>
        <v>60</v>
      </c>
      <c r="G42" s="97">
        <f>_xlfn.NUMBERVALUE(SUBSTITUTE(MID(Data1!F39, FIND("H", Data1!F39) + 1, FIND("L", Data1!F39, FIND("H", Data1!F39)) - FIND("H", Data1!F39) - 1),"Ø","0"))</f>
        <v>70</v>
      </c>
      <c r="H42" s="97">
        <f>_xlfn.NUMBERVALUE(SUBSTITUTE(MID(Data1!G39, FIND("H", Data1!G39) + 1, FIND("L", Data1!G39, FIND("H", Data1!G39)) - FIND("H", Data1!G39) - 1),"Ø","0"))</f>
        <v>78</v>
      </c>
      <c r="I42" s="97">
        <f>_xlfn.NUMBERVALUE(SUBSTITUTE(MID(Data1!H39, FIND("H", Data1!H39) + 1, FIND("L", Data1!H39, FIND("H", Data1!H39)) - FIND("H", Data1!H39) - 1),"Ø","0"))</f>
        <v>86</v>
      </c>
      <c r="J42" s="97">
        <f>_xlfn.NUMBERVALUE(SUBSTITUTE(MID(Data1!I39, FIND("H", Data1!I39) + 1, FIND("L", Data1!I39, FIND("H", Data1!I39)) - FIND("H", Data1!I39) - 1),"Ø","0"))</f>
        <v>90</v>
      </c>
      <c r="K42" s="97">
        <f>_xlfn.NUMBERVALUE(SUBSTITUTE(MID(Data1!J39, FIND("H", Data1!J39) + 1, FIND("L", Data1!J39, FIND("H", Data1!J39)) - FIND("H", Data1!J39) - 1),"Ø","0"))</f>
        <v>88</v>
      </c>
      <c r="L42" s="97">
        <f>_xlfn.NUMBERVALUE(SUBSTITUTE(MID(Data1!K39, FIND("H", Data1!K39) + 1, FIND("L", Data1!K39, FIND("H", Data1!K39)) - FIND("H", Data1!K39) - 1),"Ø","0"))</f>
        <v>81</v>
      </c>
      <c r="M42" s="97">
        <f>_xlfn.NUMBERVALUE(SUBSTITUTE(MID(Data1!L39, FIND("H", Data1!L39) + 1, FIND("L", Data1!L39, FIND("H", Data1!L39)) - FIND("H", Data1!L39) - 1),"Ø","0"))</f>
        <v>71</v>
      </c>
      <c r="N42" s="97">
        <f>_xlfn.NUMBERVALUE(SUBSTITUTE(MID(Data1!M39, FIND("H", Data1!M39) + 1, FIND("L", Data1!M39, FIND("H", Data1!M39)) - FIND("H", Data1!M39) - 1),"Ø","0"))</f>
        <v>61</v>
      </c>
      <c r="O42" s="97">
        <f>_xlfn.NUMBERVALUE(SUBSTITUTE(MID(Data1!N39, FIND("H", Data1!N39) + 1, FIND("L", Data1!N39, FIND("H", Data1!N39)) - FIND("H", Data1!N39) - 1),"Ø","0"))</f>
        <v>51</v>
      </c>
    </row>
    <row r="43" spans="2:15" x14ac:dyDescent="0.3">
      <c r="B43" s="11" t="str">
        <v>Riverside</v>
      </c>
      <c r="C43" s="3" t="str">
        <f>_xlfn.XLOOKUP(B43,Data1!A40:A89,Data1!B40:B89,,0)</f>
        <v>California</v>
      </c>
      <c r="D43" s="97">
        <f>_xlfn.NUMBERVALUE(SUBSTITUTE(MID(Data1!C40, FIND("H", Data1!C40) + 1, FIND("L", Data1!C40, FIND("H", Data1!C40)) - FIND("H", Data1!C40) - 1),"Ø","0"))</f>
        <v>69</v>
      </c>
      <c r="E43" s="97">
        <f>_xlfn.NUMBERVALUE(SUBSTITUTE(MID(Data1!D40, FIND("H", Data1!D40) + 1, FIND("L", Data1!D40, FIND("H", Data1!D40)) - FIND("H", Data1!D40) - 1),"Ø","0"))</f>
        <v>70</v>
      </c>
      <c r="F43" s="97">
        <f>_xlfn.NUMBERVALUE(SUBSTITUTE(MID(Data1!E40, FIND("H", Data1!E40) + 1, FIND("L", Data1!E40, FIND("H", Data1!E40)) - FIND("H", Data1!E40) - 1),"Ø","0"))</f>
        <v>73</v>
      </c>
      <c r="G43" s="97">
        <f>_xlfn.NUMBERVALUE(SUBSTITUTE(MID(Data1!F40, FIND("H", Data1!F40) + 1, FIND("L", Data1!F40, FIND("H", Data1!F40)) - FIND("H", Data1!F40) - 1),"Ø","0"))</f>
        <v>78</v>
      </c>
      <c r="H43" s="97">
        <f>_xlfn.NUMBERVALUE(SUBSTITUTE(MID(Data1!G40, FIND("H", Data1!G40) + 1, FIND("L", Data1!G40, FIND("H", Data1!G40)) - FIND("H", Data1!G40) - 1),"Ø","0"))</f>
        <v>83</v>
      </c>
      <c r="I43" s="97">
        <f>_xlfn.NUMBERVALUE(SUBSTITUTE(MID(Data1!H40, FIND("H", Data1!H40) + 1, FIND("L", Data1!H40, FIND("H", Data1!H40)) - FIND("H", Data1!H40) - 1),"Ø","0"))</f>
        <v>89</v>
      </c>
      <c r="J43" s="97">
        <f>_xlfn.NUMBERVALUE(SUBSTITUTE(MID(Data1!I40, FIND("H", Data1!I40) + 1, FIND("L", Data1!I40, FIND("H", Data1!I40)) - FIND("H", Data1!I40) - 1),"Ø","0"))</f>
        <v>95</v>
      </c>
      <c r="K43" s="97">
        <f>_xlfn.NUMBERVALUE(SUBSTITUTE(MID(Data1!J40, FIND("H", Data1!J40) + 1, FIND("L", Data1!J40, FIND("H", Data1!J40)) - FIND("H", Data1!J40) - 1),"Ø","0"))</f>
        <v>96</v>
      </c>
      <c r="L43" s="97">
        <f>_xlfn.NUMBERVALUE(SUBSTITUTE(MID(Data1!K40, FIND("H", Data1!K40) + 1, FIND("L", Data1!K40, FIND("H", Data1!K40)) - FIND("H", Data1!K40) - 1),"Ø","0"))</f>
        <v>92</v>
      </c>
      <c r="M43" s="97">
        <f>_xlfn.NUMBERVALUE(SUBSTITUTE(MID(Data1!L40, FIND("H", Data1!L40) + 1, FIND("L", Data1!L40, FIND("H", Data1!L40)) - FIND("H", Data1!L40) - 1),"Ø","0"))</f>
        <v>83</v>
      </c>
      <c r="N43" s="97">
        <f>_xlfn.NUMBERVALUE(SUBSTITUTE(MID(Data1!M40, FIND("H", Data1!M40) + 1, FIND("L", Data1!M40, FIND("H", Data1!M40)) - FIND("H", Data1!M40) - 1),"Ø","0"))</f>
        <v>75</v>
      </c>
      <c r="O43" s="97">
        <f>_xlfn.NUMBERVALUE(SUBSTITUTE(MID(Data1!N40, FIND("H", Data1!N40) + 1, FIND("L", Data1!N40, FIND("H", Data1!N40)) - FIND("H", Data1!N40) - 1),"Ø","0"))</f>
        <v>69</v>
      </c>
    </row>
    <row r="44" spans="2:15" x14ac:dyDescent="0.3">
      <c r="B44" s="11" t="str">
        <v>Rochester</v>
      </c>
      <c r="C44" s="3" t="str">
        <f>_xlfn.XLOOKUP(B44,Data1!A41:A90,Data1!B41:B90,,0)</f>
        <v>New York</v>
      </c>
      <c r="D44" s="97">
        <f>_xlfn.NUMBERVALUE(SUBSTITUTE(MID(Data1!C41, FIND("H", Data1!C41) + 1, FIND("L", Data1!C41, FIND("H", Data1!C41)) - FIND("H", Data1!C41) - 1),"Ø","0"))</f>
        <v>32</v>
      </c>
      <c r="E44" s="97">
        <f>_xlfn.NUMBERVALUE(SUBSTITUTE(MID(Data1!D41, FIND("H", Data1!D41) + 1, FIND("L", Data1!D41, FIND("H", Data1!D41)) - FIND("H", Data1!D41) - 1),"Ø","0"))</f>
        <v>34</v>
      </c>
      <c r="F44" s="97">
        <f>_xlfn.NUMBERVALUE(SUBSTITUTE(MID(Data1!E41, FIND("H", Data1!E41) + 1, FIND("L", Data1!E41, FIND("H", Data1!E41)) - FIND("H", Data1!E41) - 1),"Ø","0"))</f>
        <v>43</v>
      </c>
      <c r="G44" s="97">
        <f>_xlfn.NUMBERVALUE(SUBSTITUTE(MID(Data1!F41, FIND("H", Data1!F41) + 1, FIND("L", Data1!F41, FIND("H", Data1!F41)) - FIND("H", Data1!F41) - 1),"Ø","0"))</f>
        <v>56</v>
      </c>
      <c r="H44" s="97">
        <f>_xlfn.NUMBERVALUE(SUBSTITUTE(MID(Data1!G41, FIND("H", Data1!G41) + 1, FIND("L", Data1!G41, FIND("H", Data1!G41)) - FIND("H", Data1!G41) - 1),"Ø","0"))</f>
        <v>68</v>
      </c>
      <c r="I44" s="97">
        <f>_xlfn.NUMBERVALUE(SUBSTITUTE(MID(Data1!H41, FIND("H", Data1!H41) + 1, FIND("L", Data1!H41, FIND("H", Data1!H41)) - FIND("H", Data1!H41) - 1),"Ø","0"))</f>
        <v>77</v>
      </c>
      <c r="J44" s="97">
        <f>_xlfn.NUMBERVALUE(SUBSTITUTE(MID(Data1!I41, FIND("H", Data1!I41) + 1, FIND("L", Data1!I41, FIND("H", Data1!I41)) - FIND("H", Data1!I41) - 1),"Ø","0"))</f>
        <v>81</v>
      </c>
      <c r="K44" s="97">
        <f>_xlfn.NUMBERVALUE(SUBSTITUTE(MID(Data1!J41, FIND("H", Data1!J41) + 1, FIND("L", Data1!J41, FIND("H", Data1!J41)) - FIND("H", Data1!J41) - 1),"Ø","0"))</f>
        <v>79</v>
      </c>
      <c r="L44" s="97">
        <f>_xlfn.NUMBERVALUE(SUBSTITUTE(MID(Data1!K41, FIND("H", Data1!K41) + 1, FIND("L", Data1!K41, FIND("H", Data1!K41)) - FIND("H", Data1!K41) - 1),"Ø","0"))</f>
        <v>72</v>
      </c>
      <c r="M44" s="97">
        <f>_xlfn.NUMBERVALUE(SUBSTITUTE(MID(Data1!L41, FIND("H", Data1!L41) + 1, FIND("L", Data1!L41, FIND("H", Data1!L41)) - FIND("H", Data1!L41) - 1),"Ø","0"))</f>
        <v>60</v>
      </c>
      <c r="N44" s="97">
        <f>_xlfn.NUMBERVALUE(SUBSTITUTE(MID(Data1!M41, FIND("H", Data1!M41) + 1, FIND("L", Data1!M41, FIND("H", Data1!M41)) - FIND("H", Data1!M41) - 1),"Ø","0"))</f>
        <v>48</v>
      </c>
      <c r="O44" s="97">
        <f>_xlfn.NUMBERVALUE(SUBSTITUTE(MID(Data1!N41, FIND("H", Data1!N41) + 1, FIND("L", Data1!N41, FIND("H", Data1!N41)) - FIND("H", Data1!N41) - 1),"Ø","0"))</f>
        <v>37</v>
      </c>
    </row>
    <row r="45" spans="2:15" x14ac:dyDescent="0.3">
      <c r="B45" s="11" t="str">
        <v>Sacramento</v>
      </c>
      <c r="C45" s="3" t="str">
        <f>_xlfn.XLOOKUP(B45,Data1!A42:A91,Data1!B42:B91,,0)</f>
        <v>California</v>
      </c>
      <c r="D45" s="97">
        <f>_xlfn.NUMBERVALUE(SUBSTITUTE(MID(Data1!C42, FIND("H", Data1!C42) + 1, FIND("L", Data1!C42, FIND("H", Data1!C42)) - FIND("H", Data1!C42) - 1),"Ø","0"))</f>
        <v>54</v>
      </c>
      <c r="E45" s="97">
        <f>_xlfn.NUMBERVALUE(SUBSTITUTE(MID(Data1!D42, FIND("H", Data1!D42) + 1, FIND("L", Data1!D42, FIND("H", Data1!D42)) - FIND("H", Data1!D42) - 1),"Ø","0"))</f>
        <v>60</v>
      </c>
      <c r="F45" s="97">
        <f>_xlfn.NUMBERVALUE(SUBSTITUTE(MID(Data1!E42, FIND("H", Data1!E42) + 1, FIND("L", Data1!E42, FIND("H", Data1!E42)) - FIND("H", Data1!E42) - 1),"Ø","0"))</f>
        <v>65</v>
      </c>
      <c r="G45" s="97">
        <f>_xlfn.NUMBERVALUE(SUBSTITUTE(MID(Data1!F42, FIND("H", Data1!F42) + 1, FIND("L", Data1!F42, FIND("H", Data1!F42)) - FIND("H", Data1!F42) - 1),"Ø","0"))</f>
        <v>71</v>
      </c>
      <c r="H45" s="97">
        <f>_xlfn.NUMBERVALUE(SUBSTITUTE(MID(Data1!G42, FIND("H", Data1!G42) + 1, FIND("L", Data1!G42, FIND("H", Data1!G42)) - FIND("H", Data1!G42) - 1),"Ø","0"))</f>
        <v>80</v>
      </c>
      <c r="I45" s="97">
        <f>_xlfn.NUMBERVALUE(SUBSTITUTE(MID(Data1!H42, FIND("H", Data1!H42) + 1, FIND("L", Data1!H42, FIND("H", Data1!H42)) - FIND("H", Data1!H42) - 1),"Ø","0"))</f>
        <v>87</v>
      </c>
      <c r="J45" s="97">
        <f>_xlfn.NUMBERVALUE(SUBSTITUTE(MID(Data1!I42, FIND("H", Data1!I42) + 1, FIND("L", Data1!I42, FIND("H", Data1!I42)) - FIND("H", Data1!I42) - 1),"Ø","0"))</f>
        <v>92</v>
      </c>
      <c r="K45" s="97">
        <f>_xlfn.NUMBERVALUE(SUBSTITUTE(MID(Data1!J42, FIND("H", Data1!J42) + 1, FIND("L", Data1!J42, FIND("H", Data1!J42)) - FIND("H", Data1!J42) - 1),"Ø","0"))</f>
        <v>91</v>
      </c>
      <c r="L45" s="97">
        <f>_xlfn.NUMBERVALUE(SUBSTITUTE(MID(Data1!K42, FIND("H", Data1!K42) + 1, FIND("L", Data1!K42, FIND("H", Data1!K42)) - FIND("H", Data1!K42) - 1),"Ø","0"))</f>
        <v>87</v>
      </c>
      <c r="M45" s="97">
        <f>_xlfn.NUMBERVALUE(SUBSTITUTE(MID(Data1!L42, FIND("H", Data1!L42) + 1, FIND("L", Data1!L42, FIND("H", Data1!L42)) - FIND("H", Data1!L42) - 1),"Ø","0"))</f>
        <v>78</v>
      </c>
      <c r="N45" s="97">
        <f>_xlfn.NUMBERVALUE(SUBSTITUTE(MID(Data1!M42, FIND("H", Data1!M42) + 1, FIND("L", Data1!M42, FIND("H", Data1!M42)) - FIND("H", Data1!M42) - 1),"Ø","0"))</f>
        <v>64</v>
      </c>
      <c r="O45" s="97">
        <f>_xlfn.NUMBERVALUE(SUBSTITUTE(MID(Data1!N42, FIND("H", Data1!N42) + 1, FIND("L", Data1!N42, FIND("H", Data1!N42)) - FIND("H", Data1!N42) - 1),"Ø","0"))</f>
        <v>54</v>
      </c>
    </row>
    <row r="46" spans="2:15" x14ac:dyDescent="0.3">
      <c r="B46" s="11" t="str">
        <v>Salt Lake City</v>
      </c>
      <c r="C46" s="3" t="str">
        <f>_xlfn.XLOOKUP(B46,Data1!A43:A92,Data1!B43:B92,,0)</f>
        <v>Utah</v>
      </c>
      <c r="D46" s="97">
        <f>_xlfn.NUMBERVALUE(SUBSTITUTE(MID(Data1!C43, FIND("H", Data1!C43) + 1, FIND("L", Data1!C43, FIND("H", Data1!C43)) - FIND("H", Data1!C43) - 1),"Ø","0"))</f>
        <v>37</v>
      </c>
      <c r="E46" s="97">
        <f>_xlfn.NUMBERVALUE(SUBSTITUTE(MID(Data1!D43, FIND("H", Data1!D43) + 1, FIND("L", Data1!D43, FIND("H", Data1!D43)) - FIND("H", Data1!D43) - 1),"Ø","0"))</f>
        <v>43</v>
      </c>
      <c r="F46" s="97">
        <f>_xlfn.NUMBERVALUE(SUBSTITUTE(MID(Data1!E43, FIND("H", Data1!E43) + 1, FIND("L", Data1!E43, FIND("H", Data1!E43)) - FIND("H", Data1!E43) - 1),"Ø","0"))</f>
        <v>54</v>
      </c>
      <c r="G46" s="97">
        <f>_xlfn.NUMBERVALUE(SUBSTITUTE(MID(Data1!F43, FIND("H", Data1!F43) + 1, FIND("L", Data1!F43, FIND("H", Data1!F43)) - FIND("H", Data1!F43) - 1),"Ø","0"))</f>
        <v>62</v>
      </c>
      <c r="H46" s="97">
        <f>_xlfn.NUMBERVALUE(SUBSTITUTE(MID(Data1!G43, FIND("H", Data1!G43) + 1, FIND("L", Data1!G43, FIND("H", Data1!G43)) - FIND("H", Data1!G43) - 1),"Ø","0"))</f>
        <v>72</v>
      </c>
      <c r="I46" s="97">
        <f>_xlfn.NUMBERVALUE(SUBSTITUTE(MID(Data1!H43, FIND("H", Data1!H43) + 1, FIND("L", Data1!H43, FIND("H", Data1!H43)) - FIND("H", Data1!H43) - 1),"Ø","0"))</f>
        <v>83</v>
      </c>
      <c r="J46" s="97">
        <f>_xlfn.NUMBERVALUE(SUBSTITUTE(MID(Data1!I43, FIND("H", Data1!I43) + 1, FIND("L", Data1!I43, FIND("H", Data1!I43)) - FIND("H", Data1!I43) - 1),"Ø","0"))</f>
        <v>93</v>
      </c>
      <c r="K46" s="97">
        <f>_xlfn.NUMBERVALUE(SUBSTITUTE(MID(Data1!J43, FIND("H", Data1!J43) + 1, FIND("L", Data1!J43, FIND("H", Data1!J43)) - FIND("H", Data1!J43) - 1),"Ø","0"))</f>
        <v>91</v>
      </c>
      <c r="L46" s="97">
        <f>_xlfn.NUMBERVALUE(SUBSTITUTE(MID(Data1!K43, FIND("H", Data1!K43) + 1, FIND("L", Data1!K43, FIND("H", Data1!K43)) - FIND("H", Data1!K43) - 1),"Ø","0"))</f>
        <v>79</v>
      </c>
      <c r="M46" s="97">
        <f>_xlfn.NUMBERVALUE(SUBSTITUTE(MID(Data1!L43, FIND("H", Data1!L43) + 1, FIND("L", Data1!L43, FIND("H", Data1!L43)) - FIND("H", Data1!L43) - 1),"Ø","0"))</f>
        <v>65</v>
      </c>
      <c r="N46" s="97">
        <f>_xlfn.NUMBERVALUE(SUBSTITUTE(MID(Data1!M43, FIND("H", Data1!M43) + 1, FIND("L", Data1!M43, FIND("H", Data1!M43)) - FIND("H", Data1!M43) - 1),"Ø","0"))</f>
        <v>49</v>
      </c>
      <c r="O46" s="97">
        <f>_xlfn.NUMBERVALUE(SUBSTITUTE(MID(Data1!N43, FIND("H", Data1!N43) + 1, FIND("L", Data1!N43, FIND("H", Data1!N43)) - FIND("H", Data1!N43) - 1),"Ø","0"))</f>
        <v>38</v>
      </c>
    </row>
    <row r="47" spans="2:15" x14ac:dyDescent="0.3">
      <c r="B47" s="11" t="str">
        <v>San Antonio</v>
      </c>
      <c r="C47" s="3" t="str">
        <f>_xlfn.XLOOKUP(B47,Data1!A44:A93,Data1!B44:B93,,0)</f>
        <v>Texas</v>
      </c>
      <c r="D47" s="97">
        <f>_xlfn.NUMBERVALUE(SUBSTITUTE(MID(Data1!C44, FIND("H", Data1!C44) + 1, FIND("L", Data1!C44, FIND("H", Data1!C44)) - FIND("H", Data1!C44) - 1),"Ø","0"))</f>
        <v>63</v>
      </c>
      <c r="E47" s="97">
        <f>_xlfn.NUMBERVALUE(SUBSTITUTE(MID(Data1!D44, FIND("H", Data1!D44) + 1, FIND("L", Data1!D44, FIND("H", Data1!D44)) - FIND("H", Data1!D44) - 1),"Ø","0"))</f>
        <v>67</v>
      </c>
      <c r="F47" s="97">
        <f>_xlfn.NUMBERVALUE(SUBSTITUTE(MID(Data1!E44, FIND("H", Data1!E44) + 1, FIND("L", Data1!E44, FIND("H", Data1!E44)) - FIND("H", Data1!E44) - 1),"Ø","0"))</f>
        <v>74</v>
      </c>
      <c r="G47" s="97">
        <f>_xlfn.NUMBERVALUE(SUBSTITUTE(MID(Data1!F44, FIND("H", Data1!F44) + 1, FIND("L", Data1!F44, FIND("H", Data1!F44)) - FIND("H", Data1!F44) - 1),"Ø","0"))</f>
        <v>81</v>
      </c>
      <c r="H47" s="97">
        <f>_xlfn.NUMBERVALUE(SUBSTITUTE(MID(Data1!G44, FIND("H", Data1!G44) + 1, FIND("L", Data1!G44, FIND("H", Data1!G44)) - FIND("H", Data1!G44) - 1),"Ø","0"))</f>
        <v>87</v>
      </c>
      <c r="I47" s="97">
        <f>_xlfn.NUMBERVALUE(SUBSTITUTE(MID(Data1!H44, FIND("H", Data1!H44) + 1, FIND("L", Data1!H44, FIND("H", Data1!H44)) - FIND("H", Data1!H44) - 1),"Ø","0"))</f>
        <v>92</v>
      </c>
      <c r="J47" s="97">
        <f>_xlfn.NUMBERVALUE(SUBSTITUTE(MID(Data1!I44, FIND("H", Data1!I44) + 1, FIND("L", Data1!I44, FIND("H", Data1!I44)) - FIND("H", Data1!I44) - 1),"Ø","0"))</f>
        <v>95</v>
      </c>
      <c r="K47" s="97">
        <f>_xlfn.NUMBERVALUE(SUBSTITUTE(MID(Data1!J44, FIND("H", Data1!J44) + 1, FIND("L", Data1!J44, FIND("H", Data1!J44)) - FIND("H", Data1!J44) - 1),"Ø","0"))</f>
        <v>96</v>
      </c>
      <c r="L47" s="97">
        <f>_xlfn.NUMBERVALUE(SUBSTITUTE(MID(Data1!K44, FIND("H", Data1!K44) + 1, FIND("L", Data1!K44, FIND("H", Data1!K44)) - FIND("H", Data1!K44) - 1),"Ø","0"))</f>
        <v>90</v>
      </c>
      <c r="M47" s="97">
        <f>_xlfn.NUMBERVALUE(SUBSTITUTE(MID(Data1!L44, FIND("H", Data1!L44) + 1, FIND("L", Data1!L44, FIND("H", Data1!L44)) - FIND("H", Data1!L44) - 1),"Ø","0"))</f>
        <v>82</v>
      </c>
      <c r="N47" s="97">
        <f>_xlfn.NUMBERVALUE(SUBSTITUTE(MID(Data1!M44, FIND("H", Data1!M44) + 1, FIND("L", Data1!M44, FIND("H", Data1!M44)) - FIND("H", Data1!M44) - 1),"Ø","0"))</f>
        <v>72</v>
      </c>
      <c r="O47" s="97">
        <f>_xlfn.NUMBERVALUE(SUBSTITUTE(MID(Data1!N44, FIND("H", Data1!N44) + 1, FIND("L", Data1!N44, FIND("H", Data1!N44)) - FIND("H", Data1!N44) - 1),"Ø","0"))</f>
        <v>64</v>
      </c>
    </row>
    <row r="48" spans="2:15" x14ac:dyDescent="0.3">
      <c r="B48" s="11" t="str">
        <v>San Diego</v>
      </c>
      <c r="C48" s="3" t="str">
        <f>_xlfn.XLOOKUP(B48,Data1!A45:A94,Data1!B45:B94,,0)</f>
        <v>California</v>
      </c>
      <c r="D48" s="97">
        <f>_xlfn.NUMBERVALUE(SUBSTITUTE(MID(Data1!C45, FIND("H", Data1!C45) + 1, FIND("L", Data1!C45, FIND("H", Data1!C45)) - FIND("H", Data1!C45) - 1),"Ø","0"))</f>
        <v>65</v>
      </c>
      <c r="E48" s="97">
        <f>_xlfn.NUMBERVALUE(SUBSTITUTE(MID(Data1!D45, FIND("H", Data1!D45) + 1, FIND("L", Data1!D45, FIND("H", Data1!D45)) - FIND("H", Data1!D45) - 1),"Ø","0"))</f>
        <v>65</v>
      </c>
      <c r="F48" s="97">
        <f>_xlfn.NUMBERVALUE(SUBSTITUTE(MID(Data1!E45, FIND("H", Data1!E45) + 1, FIND("L", Data1!E45, FIND("H", Data1!E45)) - FIND("H", Data1!E45) - 1),"Ø","0"))</f>
        <v>66</v>
      </c>
      <c r="G48" s="97">
        <f>_xlfn.NUMBERVALUE(SUBSTITUTE(MID(Data1!F45, FIND("H", Data1!F45) + 1, FIND("L", Data1!F45, FIND("H", Data1!F45)) - FIND("H", Data1!F45) - 1),"Ø","0"))</f>
        <v>68</v>
      </c>
      <c r="H48" s="97">
        <f>_xlfn.NUMBERVALUE(SUBSTITUTE(MID(Data1!G45, FIND("H", Data1!G45) + 1, FIND("L", Data1!G45, FIND("H", Data1!G45)) - FIND("H", Data1!G45) - 1),"Ø","0"))</f>
        <v>69</v>
      </c>
      <c r="I48" s="97">
        <f>_xlfn.NUMBERVALUE(SUBSTITUTE(MID(Data1!H45, FIND("H", Data1!H45) + 1, FIND("L", Data1!H45, FIND("H", Data1!H45)) - FIND("H", Data1!H45) - 1),"Ø","0"))</f>
        <v>71</v>
      </c>
      <c r="J48" s="97">
        <f>_xlfn.NUMBERVALUE(SUBSTITUTE(MID(Data1!I45, FIND("H", Data1!I45) + 1, FIND("L", Data1!I45, FIND("H", Data1!I45)) - FIND("H", Data1!I45) - 1),"Ø","0"))</f>
        <v>75</v>
      </c>
      <c r="K48" s="97">
        <f>_xlfn.NUMBERVALUE(SUBSTITUTE(MID(Data1!J45, FIND("H", Data1!J45) + 1, FIND("L", Data1!J45, FIND("H", Data1!J45)) - FIND("H", Data1!J45) - 1),"Ø","0"))</f>
        <v>76</v>
      </c>
      <c r="L48" s="97">
        <f>_xlfn.NUMBERVALUE(SUBSTITUTE(MID(Data1!K45, FIND("H", Data1!K45) + 1, FIND("L", Data1!K45, FIND("H", Data1!K45)) - FIND("H", Data1!K45) - 1),"Ø","0"))</f>
        <v>76</v>
      </c>
      <c r="M48" s="97">
        <f>_xlfn.NUMBERVALUE(SUBSTITUTE(MID(Data1!L45, FIND("H", Data1!L45) + 1, FIND("L", Data1!L45, FIND("H", Data1!L45)) - FIND("H", Data1!L45) - 1),"Ø","0"))</f>
        <v>73</v>
      </c>
      <c r="N48" s="97">
        <f>_xlfn.NUMBERVALUE(SUBSTITUTE(MID(Data1!M45, FIND("H", Data1!M45) + 1, FIND("L", Data1!M45, FIND("H", Data1!M45)) - FIND("H", Data1!M45) - 1),"Ø","0"))</f>
        <v>69</v>
      </c>
      <c r="O48" s="97">
        <f>_xlfn.NUMBERVALUE(SUBSTITUTE(MID(Data1!N45, FIND("H", Data1!N45) + 1, FIND("L", Data1!N45, FIND("H", Data1!N45)) - FIND("H", Data1!N45) - 1),"Ø","0"))</f>
        <v>65</v>
      </c>
    </row>
    <row r="49" spans="2:15" x14ac:dyDescent="0.3">
      <c r="B49" s="11" t="str">
        <v>San Francisco</v>
      </c>
      <c r="C49" s="3" t="str">
        <f>_xlfn.XLOOKUP(B49,Data1!A46:A95,Data1!B46:B95,,0)</f>
        <v>California</v>
      </c>
      <c r="D49" s="97">
        <f>_xlfn.NUMBERVALUE(SUBSTITUTE(MID(Data1!C46, FIND("H", Data1!C46) + 1, FIND("L", Data1!C46, FIND("H", Data1!C46)) - FIND("H", Data1!C46) - 1),"Ø","0"))</f>
        <v>57</v>
      </c>
      <c r="E49" s="97">
        <f>_xlfn.NUMBERVALUE(SUBSTITUTE(MID(Data1!D46, FIND("H", Data1!D46) + 1, FIND("L", Data1!D46, FIND("H", Data1!D46)) - FIND("H", Data1!D46) - 1),"Ø","0"))</f>
        <v>60</v>
      </c>
      <c r="F49" s="97">
        <f>_xlfn.NUMBERVALUE(SUBSTITUTE(MID(Data1!E46, FIND("H", Data1!E46) + 1, FIND("L", Data1!E46, FIND("H", Data1!E46)) - FIND("H", Data1!E46) - 1),"Ø","0"))</f>
        <v>62</v>
      </c>
      <c r="G49" s="97">
        <f>_xlfn.NUMBERVALUE(SUBSTITUTE(MID(Data1!F46, FIND("H", Data1!F46) + 1, FIND("L", Data1!F46, FIND("H", Data1!F46)) - FIND("H", Data1!F46) - 1),"Ø","0"))</f>
        <v>63</v>
      </c>
      <c r="H49" s="97">
        <f>_xlfn.NUMBERVALUE(SUBSTITUTE(MID(Data1!G46, FIND("H", Data1!G46) + 1, FIND("L", Data1!G46, FIND("H", Data1!G46)) - FIND("H", Data1!G46) - 1),"Ø","0"))</f>
        <v>64</v>
      </c>
      <c r="I49" s="97">
        <f>_xlfn.NUMBERVALUE(SUBSTITUTE(MID(Data1!H46, FIND("H", Data1!H46) + 1, FIND("L", Data1!H46, FIND("H", Data1!H46)) - FIND("H", Data1!H46) - 1),"Ø","0"))</f>
        <v>66</v>
      </c>
      <c r="J49" s="97">
        <f>_xlfn.NUMBERVALUE(SUBSTITUTE(MID(Data1!I46, FIND("H", Data1!I46) + 1, FIND("L", Data1!I46, FIND("H", Data1!I46)) - FIND("H", Data1!I46) - 1),"Ø","0"))</f>
        <v>67</v>
      </c>
      <c r="K49" s="97">
        <f>_xlfn.NUMBERVALUE(SUBSTITUTE(MID(Data1!J46, FIND("H", Data1!J46) + 1, FIND("L", Data1!J46, FIND("H", Data1!J46)) - FIND("H", Data1!J46) - 1),"Ø","0"))</f>
        <v>68</v>
      </c>
      <c r="L49" s="97">
        <f>_xlfn.NUMBERVALUE(SUBSTITUTE(MID(Data1!K46, FIND("H", Data1!K46) + 1, FIND("L", Data1!K46, FIND("H", Data1!K46)) - FIND("H", Data1!K46) - 1),"Ø","0"))</f>
        <v>70</v>
      </c>
      <c r="M49" s="97">
        <f>_xlfn.NUMBERVALUE(SUBSTITUTE(MID(Data1!L46, FIND("H", Data1!L46) + 1, FIND("L", Data1!L46, FIND("H", Data1!L46)) - FIND("H", Data1!L46) - 1),"Ø","0"))</f>
        <v>69</v>
      </c>
      <c r="N49" s="97">
        <f>_xlfn.NUMBERVALUE(SUBSTITUTE(MID(Data1!M46, FIND("H", Data1!M46) + 1, FIND("L", Data1!M46, FIND("H", Data1!M46)) - FIND("H", Data1!M46) - 1),"Ø","0"))</f>
        <v>63</v>
      </c>
      <c r="O49" s="97">
        <f>_xlfn.NUMBERVALUE(SUBSTITUTE(MID(Data1!N46, FIND("H", Data1!N46) + 1, FIND("L", Data1!N46, FIND("H", Data1!N46)) - FIND("H", Data1!N46) - 1),"Ø","0"))</f>
        <v>57</v>
      </c>
    </row>
    <row r="50" spans="2:15" x14ac:dyDescent="0.3">
      <c r="B50" s="11" t="str">
        <v>San Jose</v>
      </c>
      <c r="C50" s="3" t="str">
        <f>_xlfn.XLOOKUP(B50,Data1!A47:A96,Data1!B47:B96,,0)</f>
        <v>California</v>
      </c>
      <c r="D50" s="97">
        <f>_xlfn.NUMBERVALUE(SUBSTITUTE(MID(Data1!C47, FIND("H", Data1!C47) + 1, FIND("L", Data1!C47, FIND("H", Data1!C47)) - FIND("H", Data1!C47) - 1),"Ø","0"))</f>
        <v>58</v>
      </c>
      <c r="E50" s="97">
        <f>_xlfn.NUMBERVALUE(SUBSTITUTE(MID(Data1!D47, FIND("H", Data1!D47) + 1, FIND("L", Data1!D47, FIND("H", Data1!D47)) - FIND("H", Data1!D47) - 1),"Ø","0"))</f>
        <v>62</v>
      </c>
      <c r="F50" s="97">
        <f>_xlfn.NUMBERVALUE(SUBSTITUTE(MID(Data1!E47, FIND("H", Data1!E47) + 1, FIND("L", Data1!E47, FIND("H", Data1!E47)) - FIND("H", Data1!E47) - 1),"Ø","0"))</f>
        <v>66</v>
      </c>
      <c r="G50" s="97">
        <f>_xlfn.NUMBERVALUE(SUBSTITUTE(MID(Data1!F47, FIND("H", Data1!F47) + 1, FIND("L", Data1!F47, FIND("H", Data1!F47)) - FIND("H", Data1!F47) - 1),"Ø","0"))</f>
        <v>69</v>
      </c>
      <c r="H50" s="97">
        <f>_xlfn.NUMBERVALUE(SUBSTITUTE(MID(Data1!G47, FIND("H", Data1!G47) + 1, FIND("L", Data1!G47, FIND("H", Data1!G47)) - FIND("H", Data1!G47) - 1),"Ø","0"))</f>
        <v>74</v>
      </c>
      <c r="I50" s="97">
        <f>_xlfn.NUMBERVALUE(SUBSTITUTE(MID(Data1!H47, FIND("H", Data1!H47) + 1, FIND("L", Data1!H47, FIND("H", Data1!H47)) - FIND("H", Data1!H47) - 1),"Ø","0"))</f>
        <v>79</v>
      </c>
      <c r="J50" s="97">
        <f>_xlfn.NUMBERVALUE(SUBSTITUTE(MID(Data1!I47, FIND("H", Data1!I47) + 1, FIND("L", Data1!I47, FIND("H", Data1!I47)) - FIND("H", Data1!I47) - 1),"Ø","0"))</f>
        <v>82</v>
      </c>
      <c r="K50" s="97">
        <f>_xlfn.NUMBERVALUE(SUBSTITUTE(MID(Data1!J47, FIND("H", Data1!J47) + 1, FIND("L", Data1!J47, FIND("H", Data1!J47)) - FIND("H", Data1!J47) - 1),"Ø","0"))</f>
        <v>82</v>
      </c>
      <c r="L50" s="97">
        <f>_xlfn.NUMBERVALUE(SUBSTITUTE(MID(Data1!K47, FIND("H", Data1!K47) + 1, FIND("L", Data1!K47, FIND("H", Data1!K47)) - FIND("H", Data1!K47) - 1),"Ø","0"))</f>
        <v>80</v>
      </c>
      <c r="M50" s="97">
        <f>_xlfn.NUMBERVALUE(SUBSTITUTE(MID(Data1!L47, FIND("H", Data1!L47) + 1, FIND("L", Data1!L47, FIND("H", Data1!L47)) - FIND("H", Data1!L47) - 1),"Ø","0"))</f>
        <v>74</v>
      </c>
      <c r="N50" s="97">
        <f>_xlfn.NUMBERVALUE(SUBSTITUTE(MID(Data1!M47, FIND("H", Data1!M47) + 1, FIND("L", Data1!M47, FIND("H", Data1!M47)) - FIND("H", Data1!M47) - 1),"Ø","0"))</f>
        <v>64</v>
      </c>
      <c r="O50" s="97">
        <f>_xlfn.NUMBERVALUE(SUBSTITUTE(MID(Data1!N47, FIND("H", Data1!N47) + 1, FIND("L", Data1!N47, FIND("H", Data1!N47)) - FIND("H", Data1!N47) - 1),"Ø","0"))</f>
        <v>58</v>
      </c>
    </row>
    <row r="51" spans="2:15" x14ac:dyDescent="0.3">
      <c r="B51" s="11" t="str">
        <v>Seattle</v>
      </c>
      <c r="C51" s="3" t="str">
        <f>_xlfn.XLOOKUP(B51,Data1!A48:A97,Data1!B48:B97,,0)</f>
        <v>Washington</v>
      </c>
      <c r="D51" s="97">
        <f>_xlfn.NUMBERVALUE(SUBSTITUTE(MID(Data1!C48, FIND("H", Data1!C48) + 1, FIND("L", Data1!C48, FIND("H", Data1!C48)) - FIND("H", Data1!C48) - 1),"Ø","0"))</f>
        <v>49</v>
      </c>
      <c r="E51" s="97">
        <f>_xlfn.NUMBERVALUE(SUBSTITUTE(MID(Data1!D48, FIND("H", Data1!D48) + 1, FIND("L", Data1!D48, FIND("H", Data1!D48)) - FIND("H", Data1!D48) - 1),"Ø","0"))</f>
        <v>51</v>
      </c>
      <c r="F51" s="97">
        <f>_xlfn.NUMBERVALUE(SUBSTITUTE(MID(Data1!E48, FIND("H", Data1!E48) + 1, FIND("L", Data1!E48, FIND("H", Data1!E48)) - FIND("H", Data1!E48) - 1),"Ø","0"))</f>
        <v>55</v>
      </c>
      <c r="G51" s="97">
        <f>_xlfn.NUMBERVALUE(SUBSTITUTE(MID(Data1!F48, FIND("H", Data1!F48) + 1, FIND("L", Data1!F48, FIND("H", Data1!F48)) - FIND("H", Data1!F48) - 1),"Ø","0"))</f>
        <v>60</v>
      </c>
      <c r="H51" s="97">
        <f>_xlfn.NUMBERVALUE(SUBSTITUTE(MID(Data1!G48, FIND("H", Data1!G48) + 1, FIND("L", Data1!G48, FIND("H", Data1!G48)) - FIND("H", Data1!G48) - 1),"Ø","0"))</f>
        <v>66</v>
      </c>
      <c r="I51" s="97">
        <f>_xlfn.NUMBERVALUE(SUBSTITUTE(MID(Data1!H48, FIND("H", Data1!H48) + 1, FIND("L", Data1!H48, FIND("H", Data1!H48)) - FIND("H", Data1!H48) - 1),"Ø","0"))</f>
        <v>71</v>
      </c>
      <c r="J51" s="97">
        <f>_xlfn.NUMBERVALUE(SUBSTITUTE(MID(Data1!I48, FIND("H", Data1!I48) + 1, FIND("L", Data1!I48, FIND("H", Data1!I48)) - FIND("H", Data1!I48) - 1),"Ø","0"))</f>
        <v>76</v>
      </c>
      <c r="K51" s="97">
        <f>_xlfn.NUMBERVALUE(SUBSTITUTE(MID(Data1!J48, FIND("H", Data1!J48) + 1, FIND("L", Data1!J48, FIND("H", Data1!J48)) - FIND("H", Data1!J48) - 1),"Ø","0"))</f>
        <v>76</v>
      </c>
      <c r="L51" s="97">
        <f>_xlfn.NUMBERVALUE(SUBSTITUTE(MID(Data1!K48, FIND("H", Data1!K48) + 1, FIND("L", Data1!K48, FIND("H", Data1!K48)) - FIND("H", Data1!K48) - 1),"Ø","0"))</f>
        <v>71</v>
      </c>
      <c r="M51" s="97">
        <f>_xlfn.NUMBERVALUE(SUBSTITUTE(MID(Data1!L48, FIND("H", Data1!L48) + 1, FIND("L", Data1!L48, FIND("H", Data1!L48)) - FIND("H", Data1!L48) - 1),"Ø","0"))</f>
        <v>61</v>
      </c>
      <c r="N51" s="97">
        <f>_xlfn.NUMBERVALUE(SUBSTITUTE(MID(Data1!M48, FIND("H", Data1!M48) + 1, FIND("L", Data1!M48, FIND("H", Data1!M48)) - FIND("H", Data1!M48) - 1),"Ø","0"))</f>
        <v>52</v>
      </c>
      <c r="O51" s="97">
        <f>_xlfn.NUMBERVALUE(SUBSTITUTE(MID(Data1!N48, FIND("H", Data1!N48) + 1, FIND("L", Data1!N48, FIND("H", Data1!N48)) - FIND("H", Data1!N48) - 1),"Ø","0"))</f>
        <v>47</v>
      </c>
    </row>
    <row r="52" spans="2:15" x14ac:dyDescent="0.3">
      <c r="B52" s="11" t="str">
        <v>St. Louis</v>
      </c>
      <c r="C52" s="3" t="str">
        <f>_xlfn.XLOOKUP(B52,Data1!A49:A98,Data1!B49:B98,,0)</f>
        <v>Missouri</v>
      </c>
      <c r="D52" s="97">
        <f>_xlfn.NUMBERVALUE(SUBSTITUTE(MID(Data1!C49, FIND("H", Data1!C49) + 1, FIND("L", Data1!C49, FIND("H", Data1!C49)) - FIND("H", Data1!C49) - 1),"Ø","0"))</f>
        <v>40</v>
      </c>
      <c r="E52" s="97">
        <f>_xlfn.NUMBERVALUE(SUBSTITUTE(MID(Data1!D49, FIND("H", Data1!D49) + 1, FIND("L", Data1!D49, FIND("H", Data1!D49)) - FIND("H", Data1!D49) - 1),"Ø","0"))</f>
        <v>45</v>
      </c>
      <c r="F52" s="97">
        <f>_xlfn.NUMBERVALUE(SUBSTITUTE(MID(Data1!E49, FIND("H", Data1!E49) + 1, FIND("L", Data1!E49, FIND("H", Data1!E49)) - FIND("H", Data1!E49) - 1),"Ø","0"))</f>
        <v>56</v>
      </c>
      <c r="G52" s="97">
        <f>_xlfn.NUMBERVALUE(SUBSTITUTE(MID(Data1!F49, FIND("H", Data1!F49) + 1, FIND("L", Data1!F49, FIND("H", Data1!F49)) - FIND("H", Data1!F49) - 1),"Ø","0"))</f>
        <v>67</v>
      </c>
      <c r="H52" s="97">
        <f>_xlfn.NUMBERVALUE(SUBSTITUTE(MID(Data1!G49, FIND("H", Data1!G49) + 1, FIND("L", Data1!G49, FIND("H", Data1!G49)) - FIND("H", Data1!G49) - 1),"Ø","0"))</f>
        <v>76</v>
      </c>
      <c r="I52" s="97">
        <f>_xlfn.NUMBERVALUE(SUBSTITUTE(MID(Data1!H49, FIND("H", Data1!H49) + 1, FIND("L", Data1!H49, FIND("H", Data1!H49)) - FIND("H", Data1!H49) - 1),"Ø","0"))</f>
        <v>85</v>
      </c>
      <c r="J52" s="97">
        <f>_xlfn.NUMBERVALUE(SUBSTITUTE(MID(Data1!I49, FIND("H", Data1!I49) + 1, FIND("L", Data1!I49, FIND("H", Data1!I49)) - FIND("H", Data1!I49) - 1),"Ø","0"))</f>
        <v>89</v>
      </c>
      <c r="K52" s="97">
        <f>_xlfn.NUMBERVALUE(SUBSTITUTE(MID(Data1!J49, FIND("H", Data1!J49) + 1, FIND("L", Data1!J49, FIND("H", Data1!J49)) - FIND("H", Data1!J49) - 1),"Ø","0"))</f>
        <v>88</v>
      </c>
      <c r="L52" s="97">
        <f>_xlfn.NUMBERVALUE(SUBSTITUTE(MID(Data1!K49, FIND("H", Data1!K49) + 1, FIND("L", Data1!K49, FIND("H", Data1!K49)) - FIND("H", Data1!K49) - 1),"Ø","0"))</f>
        <v>80</v>
      </c>
      <c r="M52" s="97">
        <f>_xlfn.NUMBERVALUE(SUBSTITUTE(MID(Data1!L49, FIND("H", Data1!L49) + 1, FIND("L", Data1!L49, FIND("H", Data1!L49)) - FIND("H", Data1!L49) - 1),"Ø","0"))</f>
        <v>69</v>
      </c>
      <c r="N52" s="97">
        <f>_xlfn.NUMBERVALUE(SUBSTITUTE(MID(Data1!M49, FIND("H", Data1!M49) + 1, FIND("L", Data1!M49, FIND("H", Data1!M49)) - FIND("H", Data1!M49) - 1),"Ø","0"))</f>
        <v>56</v>
      </c>
      <c r="O52" s="97">
        <f>_xlfn.NUMBERVALUE(SUBSTITUTE(MID(Data1!N49, FIND("H", Data1!N49) + 1, FIND("L", Data1!N49, FIND("H", Data1!N49)) - FIND("H", Data1!N49) - 1),"Ø","0"))</f>
        <v>43</v>
      </c>
    </row>
    <row r="53" spans="2:15" x14ac:dyDescent="0.3">
      <c r="B53" s="11" t="str">
        <v>Tampa</v>
      </c>
      <c r="C53" s="3" t="str">
        <f>_xlfn.XLOOKUP(B53,Data1!A50:A99,Data1!B50:B99,,0)</f>
        <v>Florida</v>
      </c>
      <c r="D53" s="97">
        <f>_xlfn.NUMBERVALUE(SUBSTITUTE(MID(Data1!C50, FIND("H", Data1!C50) + 1, FIND("L", Data1!C50, FIND("H", Data1!C50)) - FIND("H", Data1!C50) - 1),"Ø","0"))</f>
        <v>70</v>
      </c>
      <c r="E53" s="97">
        <f>_xlfn.NUMBERVALUE(SUBSTITUTE(MID(Data1!D50, FIND("H", Data1!D50) + 1, FIND("L", Data1!D50, FIND("H", Data1!D50)) - FIND("H", Data1!D50) - 1),"Ø","0"))</f>
        <v>73</v>
      </c>
      <c r="F53" s="97">
        <f>_xlfn.NUMBERVALUE(SUBSTITUTE(MID(Data1!E50, FIND("H", Data1!E50) + 1, FIND("L", Data1!E50, FIND("H", Data1!E50)) - FIND("H", Data1!E50) - 1),"Ø","0"))</f>
        <v>76</v>
      </c>
      <c r="G53" s="97">
        <f>_xlfn.NUMBERVALUE(SUBSTITUTE(MID(Data1!F50, FIND("H", Data1!F50) + 1, FIND("L", Data1!F50, FIND("H", Data1!F50)) - FIND("H", Data1!F50) - 1),"Ø","0"))</f>
        <v>81</v>
      </c>
      <c r="H53" s="97">
        <f>_xlfn.NUMBERVALUE(SUBSTITUTE(MID(Data1!G50, FIND("H", Data1!G50) + 1, FIND("L", Data1!G50, FIND("H", Data1!G50)) - FIND("H", Data1!G50) - 1),"Ø","0"))</f>
        <v>87</v>
      </c>
      <c r="I53" s="97">
        <f>_xlfn.NUMBERVALUE(SUBSTITUTE(MID(Data1!H50, FIND("H", Data1!H50) + 1, FIND("L", Data1!H50, FIND("H", Data1!H50)) - FIND("H", Data1!H50) - 1),"Ø","0"))</f>
        <v>90</v>
      </c>
      <c r="J53" s="97">
        <f>_xlfn.NUMBERVALUE(SUBSTITUTE(MID(Data1!I50, FIND("H", Data1!I50) + 1, FIND("L", Data1!I50, FIND("H", Data1!I50)) - FIND("H", Data1!I50) - 1),"Ø","0"))</f>
        <v>90</v>
      </c>
      <c r="K53" s="97">
        <f>_xlfn.NUMBERVALUE(SUBSTITUTE(MID(Data1!J50, FIND("H", Data1!J50) + 1, FIND("L", Data1!J50, FIND("H", Data1!J50)) - FIND("H", Data1!J50) - 1),"Ø","0"))</f>
        <v>90</v>
      </c>
      <c r="L53" s="97">
        <f>_xlfn.NUMBERVALUE(SUBSTITUTE(MID(Data1!K50, FIND("H", Data1!K50) + 1, FIND("L", Data1!K50, FIND("H", Data1!K50)) - FIND("H", Data1!K50) - 1),"Ø","0"))</f>
        <v>89</v>
      </c>
      <c r="M53" s="97">
        <f>_xlfn.NUMBERVALUE(SUBSTITUTE(MID(Data1!L50, FIND("H", Data1!L50) + 1, FIND("L", Data1!L50, FIND("H", Data1!L50)) - FIND("H", Data1!L50) - 1),"Ø","0"))</f>
        <v>84</v>
      </c>
      <c r="N53" s="97">
        <f>_xlfn.NUMBERVALUE(SUBSTITUTE(MID(Data1!M50, FIND("H", Data1!M50) + 1, FIND("L", Data1!M50, FIND("H", Data1!M50)) - FIND("H", Data1!M50) - 1),"Ø","0"))</f>
        <v>78</v>
      </c>
      <c r="O53" s="97">
        <f>_xlfn.NUMBERVALUE(SUBSTITUTE(MID(Data1!N50, FIND("H", Data1!N50) + 1, FIND("L", Data1!N50, FIND("H", Data1!N50)) - FIND("H", Data1!N50) - 1),"Ø","0"))</f>
        <v>72</v>
      </c>
    </row>
    <row r="54" spans="2:15" x14ac:dyDescent="0.3">
      <c r="B54" s="12" t="str">
        <v>Virginia Beach</v>
      </c>
      <c r="C54" s="119" t="str">
        <f>_xlfn.XLOOKUP(B54,Data1!A51:A100,Data1!B51:B100,,0)</f>
        <v>Virginia</v>
      </c>
      <c r="D54" s="97">
        <f>_xlfn.NUMBERVALUE(SUBSTITUTE(MID(Data1!C51, FIND("H", Data1!C51) + 1, FIND("L", Data1!C51, FIND("H", Data1!C51)) - FIND("H", Data1!C51) - 1),"Ø","0"))</f>
        <v>48</v>
      </c>
      <c r="E54" s="97">
        <f>_xlfn.NUMBERVALUE(SUBSTITUTE(MID(Data1!D51, FIND("H", Data1!D51) + 1, FIND("L", Data1!D51, FIND("H", Data1!D51)) - FIND("H", Data1!D51) - 1),"Ø","0"))</f>
        <v>51</v>
      </c>
      <c r="F54" s="97">
        <f>_xlfn.NUMBERVALUE(SUBSTITUTE(MID(Data1!E51, FIND("H", Data1!E51) + 1, FIND("L", Data1!E51, FIND("H", Data1!E51)) - FIND("H", Data1!E51) - 1),"Ø","0"))</f>
        <v>58</v>
      </c>
      <c r="G54" s="97">
        <f>_xlfn.NUMBERVALUE(SUBSTITUTE(MID(Data1!F51, FIND("H", Data1!F51) + 1, FIND("L", Data1!F51, FIND("H", Data1!F51)) - FIND("H", Data1!F51) - 1),"Ø","0"))</f>
        <v>68</v>
      </c>
      <c r="H54" s="97">
        <f>_xlfn.NUMBERVALUE(SUBSTITUTE(MID(Data1!G51, FIND("H", Data1!G51) + 1, FIND("L", Data1!G51, FIND("H", Data1!G51)) - FIND("H", Data1!G51) - 1),"Ø","0"))</f>
        <v>75</v>
      </c>
      <c r="I54" s="97">
        <f>_xlfn.NUMBERVALUE(SUBSTITUTE(MID(Data1!H51, FIND("H", Data1!H51) + 1, FIND("L", Data1!H51, FIND("H", Data1!H51)) - FIND("H", Data1!H51) - 1),"Ø","0"))</f>
        <v>84</v>
      </c>
      <c r="J54" s="97">
        <f>_xlfn.NUMBERVALUE(SUBSTITUTE(MID(Data1!I51, FIND("H", Data1!I51) + 1, FIND("L", Data1!I51, FIND("H", Data1!I51)) - FIND("H", Data1!I51) - 1),"Ø","0"))</f>
        <v>87</v>
      </c>
      <c r="K54" s="97">
        <f>_xlfn.NUMBERVALUE(SUBSTITUTE(MID(Data1!J51, FIND("H", Data1!J51) + 1, FIND("L", Data1!J51, FIND("H", Data1!J51)) - FIND("H", Data1!J51) - 1),"Ø","0"))</f>
        <v>85</v>
      </c>
      <c r="L54" s="97">
        <f>_xlfn.NUMBERVALUE(SUBSTITUTE(MID(Data1!K51, FIND("H", Data1!K51) + 1, FIND("L", Data1!K51, FIND("H", Data1!K51)) - FIND("H", Data1!K51) - 1),"Ø","0"))</f>
        <v>79</v>
      </c>
      <c r="M54" s="97">
        <f>_xlfn.NUMBERVALUE(SUBSTITUTE(MID(Data1!L51, FIND("H", Data1!L51) + 1, FIND("L", Data1!L51, FIND("H", Data1!L51)) - FIND("H", Data1!L51) - 1),"Ø","0"))</f>
        <v>70</v>
      </c>
      <c r="N54" s="97">
        <f>_xlfn.NUMBERVALUE(SUBSTITUTE(MID(Data1!M51, FIND("H", Data1!M51) + 1, FIND("L", Data1!M51, FIND("H", Data1!M51)) - FIND("H", Data1!M51) - 1),"Ø","0"))</f>
        <v>61</v>
      </c>
      <c r="O54" s="97">
        <f>_xlfn.NUMBERVALUE(SUBSTITUTE(MID(Data1!N51, FIND("H", Data1!N51) + 1, FIND("L", Data1!N51, FIND("H", Data1!N51)) - FIND("H", Data1!N51) - 1),"Ø","0"))</f>
        <v>52</v>
      </c>
    </row>
    <row r="55" spans="2:15" x14ac:dyDescent="0.3">
      <c r="B55" s="122" t="s">
        <v>687</v>
      </c>
      <c r="D55" s="121">
        <f>MAX(D5:D54)</f>
        <v>76</v>
      </c>
      <c r="E55" s="119">
        <f t="shared" ref="E55:O55" si="0">MAX(E5:E54)</f>
        <v>78</v>
      </c>
      <c r="F55" s="119">
        <f t="shared" si="0"/>
        <v>80</v>
      </c>
      <c r="G55" s="119">
        <f t="shared" si="0"/>
        <v>86</v>
      </c>
      <c r="H55" s="119">
        <f t="shared" si="0"/>
        <v>95</v>
      </c>
      <c r="I55" s="119">
        <f t="shared" si="0"/>
        <v>104</v>
      </c>
      <c r="J55" s="120">
        <f>MAX(J5:J54)</f>
        <v>106</v>
      </c>
      <c r="K55" s="119">
        <f t="shared" si="0"/>
        <v>104</v>
      </c>
      <c r="L55" s="119">
        <f t="shared" si="0"/>
        <v>100</v>
      </c>
      <c r="M55" s="119">
        <f t="shared" si="0"/>
        <v>89</v>
      </c>
      <c r="N55" s="119">
        <f t="shared" si="0"/>
        <v>82</v>
      </c>
      <c r="O55" s="119">
        <f t="shared" si="0"/>
        <v>78</v>
      </c>
    </row>
    <row r="57" spans="2:15" x14ac:dyDescent="0.3">
      <c r="B57" s="38" t="s">
        <v>72</v>
      </c>
      <c r="C57" s="35"/>
      <c r="D57" s="39">
        <f t="array" ref="D57:O57">CheckSumHigh</f>
        <v>259045</v>
      </c>
      <c r="E57" s="39">
        <v>277026</v>
      </c>
      <c r="F57" s="39">
        <v>312012</v>
      </c>
      <c r="G57" s="39">
        <v>352569</v>
      </c>
      <c r="H57" s="39">
        <v>390367</v>
      </c>
      <c r="I57" s="39">
        <v>425245</v>
      </c>
      <c r="J57" s="39">
        <v>445112</v>
      </c>
      <c r="K57" s="39">
        <v>441332</v>
      </c>
      <c r="L57" s="39">
        <v>413908</v>
      </c>
      <c r="M57" s="39">
        <v>366926</v>
      </c>
      <c r="N57" s="39">
        <v>314215</v>
      </c>
      <c r="O57" s="33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19" activePane="bottomRight" state="frozen"/>
      <selection pane="topRight" activeCell="D1" sqref="D1"/>
      <selection pane="bottomLeft" activeCell="A5" sqref="A5"/>
      <selection pane="bottomRight" activeCell="D55" sqref="D55"/>
    </sheetView>
    <sheetView topLeftCell="A44" workbookViewId="1">
      <selection activeCell="D6" sqref="D6"/>
    </sheetView>
  </sheetViews>
  <sheetFormatPr defaultRowHeight="14.4" x14ac:dyDescent="0.3"/>
  <cols>
    <col min="2" max="3" width="20.77734375" customWidth="1"/>
  </cols>
  <sheetData>
    <row r="3" spans="2:15" x14ac:dyDescent="0.3">
      <c r="B3" s="6" t="s">
        <v>65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 x14ac:dyDescent="0.3">
      <c r="B4" s="17" t="s">
        <v>0</v>
      </c>
      <c r="C4" s="13" t="s">
        <v>52</v>
      </c>
      <c r="D4" s="14" t="str">
        <f t="array" ref="D4:O4">ListsMonthShort</f>
        <v>Jan</v>
      </c>
      <c r="E4" s="15" t="str">
        <v>Feb</v>
      </c>
      <c r="F4" s="15" t="str">
        <v>Mar</v>
      </c>
      <c r="G4" s="15" t="str">
        <v>Apr</v>
      </c>
      <c r="H4" s="15" t="str">
        <v>May</v>
      </c>
      <c r="I4" s="15" t="str">
        <v>Jun</v>
      </c>
      <c r="J4" s="15" t="str">
        <v>Jul</v>
      </c>
      <c r="K4" s="15" t="str">
        <v>Aug</v>
      </c>
      <c r="L4" s="15" t="str">
        <v>Sep</v>
      </c>
      <c r="M4" s="15" t="str">
        <v>Oct</v>
      </c>
      <c r="N4" s="15" t="str">
        <v>Nov</v>
      </c>
      <c r="O4" s="16" t="str">
        <v>Dec</v>
      </c>
    </row>
    <row r="5" spans="2:15" x14ac:dyDescent="0.3">
      <c r="B5" s="10" t="str">
        <f t="array" ref="B5:B54">ListCity</f>
        <v>Atlanta</v>
      </c>
      <c r="C5" s="3" t="str">
        <f>_xlfn.XLOOKUP(B5,Data1!A2:A51,Data1!B2:B51,,0)</f>
        <v>Georgia</v>
      </c>
      <c r="D5" s="9">
        <f>_xlfn.NUMBERVALUE(SUBSTITUTE(RIGHT(Data1!C2, LEN(Data1!C2) - FIND("L", Data1!C2)),"Ø","0"))</f>
        <v>34</v>
      </c>
      <c r="E5" s="9">
        <f>_xlfn.NUMBERVALUE(SUBSTITUTE(RIGHT(Data1!D2, LEN(Data1!D2) - FIND("L", Data1!D2)),"Ø","0"))</f>
        <v>38</v>
      </c>
      <c r="F5" s="9">
        <f>_xlfn.NUMBERVALUE(SUBSTITUTE(RIGHT(Data1!E2, LEN(Data1!E2) - FIND("L", Data1!E2)),"Ø","0"))</f>
        <v>44</v>
      </c>
      <c r="G5" s="9">
        <f>_xlfn.NUMBERVALUE(SUBSTITUTE(RIGHT(Data1!F2, LEN(Data1!F2) - FIND("L", Data1!F2)),"Ø","0"))</f>
        <v>52</v>
      </c>
      <c r="H5" s="9">
        <f>_xlfn.NUMBERVALUE(SUBSTITUTE(RIGHT(Data1!G2, LEN(Data1!G2) - FIND("L", Data1!G2)),"Ø","0"))</f>
        <v>60</v>
      </c>
      <c r="I5" s="9">
        <f>_xlfn.NUMBERVALUE(SUBSTITUTE(RIGHT(Data1!H2, LEN(Data1!H2) - FIND("L", Data1!H2)),"Ø","0"))</f>
        <v>68</v>
      </c>
      <c r="J5" s="9">
        <f>_xlfn.NUMBERVALUE(SUBSTITUTE(RIGHT(Data1!I2, LEN(Data1!I2) - FIND("L", Data1!I2)),"Ø","0"))</f>
        <v>71</v>
      </c>
      <c r="K5" s="9">
        <f>_xlfn.NUMBERVALUE(SUBSTITUTE(RIGHT(Data1!J2, LEN(Data1!J2) - FIND("L", Data1!J2)),"Ø","0"))</f>
        <v>71</v>
      </c>
      <c r="L5" s="9">
        <f>_xlfn.NUMBERVALUE(SUBSTITUTE(RIGHT(Data1!K2, LEN(Data1!K2) - FIND("L", Data1!K2)),"Ø","0"))</f>
        <v>65</v>
      </c>
      <c r="M5" s="9">
        <f>_xlfn.NUMBERVALUE(SUBSTITUTE(RIGHT(Data1!L2, LEN(Data1!L2) - FIND("L", Data1!L2)),"Ø","0"))</f>
        <v>54</v>
      </c>
      <c r="N5" s="9">
        <f>_xlfn.NUMBERVALUE(SUBSTITUTE(RIGHT(Data1!M2, LEN(Data1!M2) - FIND("L", Data1!M2)),"Ø","0"))</f>
        <v>45</v>
      </c>
      <c r="O5" s="9">
        <f>_xlfn.NUMBERVALUE(SUBSTITUTE(RIGHT(Data1!N2, LEN(Data1!N2) - FIND("L", Data1!N2)),"Ø","0"))</f>
        <v>37</v>
      </c>
    </row>
    <row r="6" spans="2:15" x14ac:dyDescent="0.3">
      <c r="B6" s="11" t="str">
        <v>Austin</v>
      </c>
      <c r="C6" s="3" t="str">
        <f>_xlfn.XLOOKUP(B6,Data1!A3:A52,Data1!B3:B52,,0)</f>
        <v>Texas</v>
      </c>
      <c r="D6" s="9">
        <f>_xlfn.NUMBERVALUE(SUBSTITUTE(RIGHT(Data1!C3, LEN(Data1!C3) - FIND("L", Data1!C3)),"Ø","0"))</f>
        <v>42</v>
      </c>
      <c r="E6" s="9">
        <f>_xlfn.NUMBERVALUE(SUBSTITUTE(RIGHT(Data1!D3, LEN(Data1!D3) - FIND("L", Data1!D3)),"Ø","0"))</f>
        <v>45</v>
      </c>
      <c r="F6" s="9">
        <f>_xlfn.NUMBERVALUE(SUBSTITUTE(RIGHT(Data1!E3, LEN(Data1!E3) - FIND("L", Data1!E3)),"Ø","0"))</f>
        <v>51</v>
      </c>
      <c r="G6" s="9">
        <f>_xlfn.NUMBERVALUE(SUBSTITUTE(RIGHT(Data1!F3, LEN(Data1!F3) - FIND("L", Data1!F3)),"Ø","0"))</f>
        <v>59</v>
      </c>
      <c r="H6" s="9">
        <f>_xlfn.NUMBERVALUE(SUBSTITUTE(RIGHT(Data1!G3, LEN(Data1!G3) - FIND("L", Data1!G3)),"Ø","0"))</f>
        <v>67</v>
      </c>
      <c r="I6" s="9">
        <f>_xlfn.NUMBERVALUE(SUBSTITUTE(RIGHT(Data1!H3, LEN(Data1!H3) - FIND("L", Data1!H3)),"Ø","0"))</f>
        <v>72</v>
      </c>
      <c r="J6" s="9">
        <f>_xlfn.NUMBERVALUE(SUBSTITUTE(RIGHT(Data1!I3, LEN(Data1!I3) - FIND("L", Data1!I3)),"Ø","0"))</f>
        <v>74</v>
      </c>
      <c r="K6" s="9">
        <f>_xlfn.NUMBERVALUE(SUBSTITUTE(RIGHT(Data1!J3, LEN(Data1!J3) - FIND("L", Data1!J3)),"Ø","0"))</f>
        <v>75</v>
      </c>
      <c r="L6" s="9">
        <f>_xlfn.NUMBERVALUE(SUBSTITUTE(RIGHT(Data1!K3, LEN(Data1!K3) - FIND("L", Data1!K3)),"Ø","0"))</f>
        <v>69</v>
      </c>
      <c r="M6" s="9">
        <f>_xlfn.NUMBERVALUE(SUBSTITUTE(RIGHT(Data1!L3, LEN(Data1!L3) - FIND("L", Data1!L3)),"Ø","0"))</f>
        <v>61</v>
      </c>
      <c r="N6" s="9">
        <f>_xlfn.NUMBERVALUE(SUBSTITUTE(RIGHT(Data1!M3, LEN(Data1!M3) - FIND("L", Data1!M3)),"Ø","0"))</f>
        <v>51</v>
      </c>
      <c r="O6" s="9">
        <f>_xlfn.NUMBERVALUE(SUBSTITUTE(RIGHT(Data1!N3, LEN(Data1!N3) - FIND("L", Data1!N3)),"Ø","0"))</f>
        <v>42</v>
      </c>
    </row>
    <row r="7" spans="2:15" x14ac:dyDescent="0.3">
      <c r="B7" s="11" t="str">
        <v>Baltimore</v>
      </c>
      <c r="C7" s="3" t="str">
        <f>_xlfn.XLOOKUP(B7,Data1!A4:A53,Data1!B4:B53,,0)</f>
        <v>Maryland</v>
      </c>
      <c r="D7" s="9">
        <f>_xlfn.NUMBERVALUE(SUBSTITUTE(RIGHT(Data1!C4, LEN(Data1!C4) - FIND("L", Data1!C4)),"Ø","0"))</f>
        <v>24</v>
      </c>
      <c r="E7" s="9">
        <f>_xlfn.NUMBERVALUE(SUBSTITUTE(RIGHT(Data1!D4, LEN(Data1!D4) - FIND("L", Data1!D4)),"Ø","0"))</f>
        <v>27</v>
      </c>
      <c r="F7" s="9">
        <f>_xlfn.NUMBERVALUE(SUBSTITUTE(RIGHT(Data1!E4, LEN(Data1!E4) - FIND("L", Data1!E4)),"Ø","0"))</f>
        <v>34</v>
      </c>
      <c r="G7" s="9">
        <f>_xlfn.NUMBERVALUE(SUBSTITUTE(RIGHT(Data1!F4, LEN(Data1!F4) - FIND("L", Data1!F4)),"Ø","0"))</f>
        <v>43</v>
      </c>
      <c r="H7" s="9">
        <f>_xlfn.NUMBERVALUE(SUBSTITUTE(RIGHT(Data1!G4, LEN(Data1!G4) - FIND("L", Data1!G4)),"Ø","0"))</f>
        <v>52</v>
      </c>
      <c r="I7" s="9">
        <f>_xlfn.NUMBERVALUE(SUBSTITUTE(RIGHT(Data1!H4, LEN(Data1!H4) - FIND("L", Data1!H4)),"Ø","0"))</f>
        <v>62</v>
      </c>
      <c r="J7" s="9">
        <f>_xlfn.NUMBERVALUE(SUBSTITUTE(RIGHT(Data1!I4, LEN(Data1!I4) - FIND("L", Data1!I4)),"Ø","0"))</f>
        <v>67</v>
      </c>
      <c r="K7" s="9">
        <f>_xlfn.NUMBERVALUE(SUBSTITUTE(RIGHT(Data1!J4, LEN(Data1!J4) - FIND("L", Data1!J4)),"Ø","0"))</f>
        <v>65</v>
      </c>
      <c r="L7" s="9">
        <f>_xlfn.NUMBERVALUE(SUBSTITUTE(RIGHT(Data1!K4, LEN(Data1!K4) - FIND("L", Data1!K4)),"Ø","0"))</f>
        <v>58</v>
      </c>
      <c r="M7" s="9">
        <f>_xlfn.NUMBERVALUE(SUBSTITUTE(RIGHT(Data1!L4, LEN(Data1!L4) - FIND("L", Data1!L4)),"Ø","0"))</f>
        <v>45</v>
      </c>
      <c r="N7" s="9">
        <f>_xlfn.NUMBERVALUE(SUBSTITUTE(RIGHT(Data1!M4, LEN(Data1!M4) - FIND("L", Data1!M4)),"Ø","0"))</f>
        <v>37</v>
      </c>
      <c r="O7" s="9">
        <f>_xlfn.NUMBERVALUE(SUBSTITUTE(RIGHT(Data1!N4, LEN(Data1!N4) - FIND("L", Data1!N4)),"Ø","0"))</f>
        <v>28</v>
      </c>
    </row>
    <row r="8" spans="2:15" x14ac:dyDescent="0.3">
      <c r="B8" s="11" t="str">
        <v>Birmingham</v>
      </c>
      <c r="C8" s="3" t="str">
        <f>_xlfn.XLOOKUP(B8,Data1!A5:A54,Data1!B5:B54,,0)</f>
        <v>Alabama</v>
      </c>
      <c r="D8" s="9">
        <f>_xlfn.NUMBERVALUE(SUBSTITUTE(RIGHT(Data1!C5, LEN(Data1!C5) - FIND("L", Data1!C5)),"Ø","0"))</f>
        <v>34</v>
      </c>
      <c r="E8" s="9">
        <f>_xlfn.NUMBERVALUE(SUBSTITUTE(RIGHT(Data1!D5, LEN(Data1!D5) - FIND("L", Data1!D5)),"Ø","0"))</f>
        <v>37</v>
      </c>
      <c r="F8" s="9">
        <f>_xlfn.NUMBERVALUE(SUBSTITUTE(RIGHT(Data1!E5, LEN(Data1!E5) - FIND("L", Data1!E5)),"Ø","0"))</f>
        <v>44</v>
      </c>
      <c r="G8" s="9">
        <f>_xlfn.NUMBERVALUE(SUBSTITUTE(RIGHT(Data1!F5, LEN(Data1!F5) - FIND("L", Data1!F5)),"Ø","0"))</f>
        <v>51</v>
      </c>
      <c r="H8" s="9">
        <f>_xlfn.NUMBERVALUE(SUBSTITUTE(RIGHT(Data1!G5, LEN(Data1!G5) - FIND("L", Data1!G5)),"Ø","0"))</f>
        <v>60</v>
      </c>
      <c r="I8" s="9">
        <f>_xlfn.NUMBERVALUE(SUBSTITUTE(RIGHT(Data1!H5, LEN(Data1!H5) - FIND("L", Data1!H5)),"Ø","0"))</f>
        <v>68</v>
      </c>
      <c r="J8" s="9">
        <f>_xlfn.NUMBERVALUE(SUBSTITUTE(RIGHT(Data1!I5, LEN(Data1!I5) - FIND("L", Data1!I5)),"Ø","0"))</f>
        <v>71</v>
      </c>
      <c r="K8" s="9">
        <f>_xlfn.NUMBERVALUE(SUBSTITUTE(RIGHT(Data1!J5, LEN(Data1!J5) - FIND("L", Data1!J5)),"Ø","0"))</f>
        <v>71</v>
      </c>
      <c r="L8" s="9">
        <f>_xlfn.NUMBERVALUE(SUBSTITUTE(RIGHT(Data1!K5, LEN(Data1!K5) - FIND("L", Data1!K5)),"Ø","0"))</f>
        <v>64</v>
      </c>
      <c r="M8" s="9">
        <f>_xlfn.NUMBERVALUE(SUBSTITUTE(RIGHT(Data1!L5, LEN(Data1!L5) - FIND("L", Data1!L5)),"Ø","0"))</f>
        <v>53</v>
      </c>
      <c r="N8" s="9">
        <f>_xlfn.NUMBERVALUE(SUBSTITUTE(RIGHT(Data1!M5, LEN(Data1!M5) - FIND("L", Data1!M5)),"Ø","0"))</f>
        <v>44</v>
      </c>
      <c r="O8" s="9">
        <f>_xlfn.NUMBERVALUE(SUBSTITUTE(RIGHT(Data1!N5, LEN(Data1!N5) - FIND("L", Data1!N5)),"Ø","0"))</f>
        <v>36</v>
      </c>
    </row>
    <row r="9" spans="2:15" x14ac:dyDescent="0.3">
      <c r="B9" s="11" t="str">
        <v>Boston</v>
      </c>
      <c r="C9" s="3" t="str">
        <f>_xlfn.XLOOKUP(B9,Data1!A6:A55,Data1!B6:B55,,0)</f>
        <v>Massachusetts</v>
      </c>
      <c r="D9" s="9">
        <f>_xlfn.NUMBERVALUE(SUBSTITUTE(RIGHT(Data1!C6, LEN(Data1!C6) - FIND("L", Data1!C6)),"Ø","0"))</f>
        <v>22</v>
      </c>
      <c r="E9" s="9">
        <f>_xlfn.NUMBERVALUE(SUBSTITUTE(RIGHT(Data1!D6, LEN(Data1!D6) - FIND("L", Data1!D6)),"Ø","0"))</f>
        <v>25</v>
      </c>
      <c r="F9" s="9">
        <f>_xlfn.NUMBERVALUE(SUBSTITUTE(RIGHT(Data1!E6, LEN(Data1!E6) - FIND("L", Data1!E6)),"Ø","0"))</f>
        <v>31</v>
      </c>
      <c r="G9" s="9">
        <f>_xlfn.NUMBERVALUE(SUBSTITUTE(RIGHT(Data1!F6, LEN(Data1!F6) - FIND("L", Data1!F6)),"Ø","0"))</f>
        <v>41</v>
      </c>
      <c r="H9" s="9">
        <f>_xlfn.NUMBERVALUE(SUBSTITUTE(RIGHT(Data1!G6, LEN(Data1!G6) - FIND("L", Data1!G6)),"Ø","0"))</f>
        <v>50</v>
      </c>
      <c r="I9" s="9">
        <f>_xlfn.NUMBERVALUE(SUBSTITUTE(RIGHT(Data1!H6, LEN(Data1!H6) - FIND("L", Data1!H6)),"Ø","0"))</f>
        <v>60</v>
      </c>
      <c r="J9" s="9">
        <f>_xlfn.NUMBERVALUE(SUBSTITUTE(RIGHT(Data1!I6, LEN(Data1!I6) - FIND("L", Data1!I6)),"Ø","0"))</f>
        <v>65</v>
      </c>
      <c r="K9" s="9">
        <f>_xlfn.NUMBERVALUE(SUBSTITUTE(RIGHT(Data1!J6, LEN(Data1!J6) - FIND("L", Data1!J6)),"Ø","0"))</f>
        <v>65</v>
      </c>
      <c r="L9" s="9">
        <f>_xlfn.NUMBERVALUE(SUBSTITUTE(RIGHT(Data1!K6, LEN(Data1!K6) - FIND("L", Data1!K6)),"Ø","0"))</f>
        <v>57</v>
      </c>
      <c r="M9" s="9">
        <f>_xlfn.NUMBERVALUE(SUBSTITUTE(RIGHT(Data1!L6, LEN(Data1!L6) - FIND("L", Data1!L6)),"Ø","0"))</f>
        <v>47</v>
      </c>
      <c r="N9" s="9">
        <f>_xlfn.NUMBERVALUE(SUBSTITUTE(RIGHT(Data1!M6, LEN(Data1!M6) - FIND("L", Data1!M6)),"Ø","0"))</f>
        <v>38</v>
      </c>
      <c r="O9" s="9">
        <f>_xlfn.NUMBERVALUE(SUBSTITUTE(RIGHT(Data1!N6, LEN(Data1!N6) - FIND("L", Data1!N6)),"Ø","0"))</f>
        <v>28</v>
      </c>
    </row>
    <row r="10" spans="2:15" x14ac:dyDescent="0.3">
      <c r="B10" s="11" t="str">
        <v>Buffalo</v>
      </c>
      <c r="C10" s="3" t="str">
        <f>_xlfn.XLOOKUP(B10,Data1!A7:A56,Data1!B7:B56,,0)</f>
        <v>New York</v>
      </c>
      <c r="D10" s="9">
        <f>_xlfn.NUMBERVALUE(SUBSTITUTE(RIGHT(Data1!C7, LEN(Data1!C7) - FIND("L", Data1!C7)),"Ø","0"))</f>
        <v>19</v>
      </c>
      <c r="E10" s="9">
        <f>_xlfn.NUMBERVALUE(SUBSTITUTE(RIGHT(Data1!D7, LEN(Data1!D7) - FIND("L", Data1!D7)),"Ø","0"))</f>
        <v>19</v>
      </c>
      <c r="F10" s="9">
        <f>_xlfn.NUMBERVALUE(SUBSTITUTE(RIGHT(Data1!E7, LEN(Data1!E7) - FIND("L", Data1!E7)),"Ø","0"))</f>
        <v>26</v>
      </c>
      <c r="G10" s="9">
        <f>_xlfn.NUMBERVALUE(SUBSTITUTE(RIGHT(Data1!F7, LEN(Data1!F7) - FIND("L", Data1!F7)),"Ø","0"))</f>
        <v>37</v>
      </c>
      <c r="H10" s="9">
        <f>_xlfn.NUMBERVALUE(SUBSTITUTE(RIGHT(Data1!G7, LEN(Data1!G7) - FIND("L", Data1!G7)),"Ø","0"))</f>
        <v>47</v>
      </c>
      <c r="I10" s="9">
        <f>_xlfn.NUMBERVALUE(SUBSTITUTE(RIGHT(Data1!H7, LEN(Data1!H7) - FIND("L", Data1!H7)),"Ø","0"))</f>
        <v>57</v>
      </c>
      <c r="J10" s="9">
        <f>_xlfn.NUMBERVALUE(SUBSTITUTE(RIGHT(Data1!I7, LEN(Data1!I7) - FIND("L", Data1!I7)),"Ø","0"))</f>
        <v>62</v>
      </c>
      <c r="K10" s="9">
        <f>_xlfn.NUMBERVALUE(SUBSTITUTE(RIGHT(Data1!J7, LEN(Data1!J7) - FIND("L", Data1!J7)),"Ø","0"))</f>
        <v>61</v>
      </c>
      <c r="L10" s="9">
        <f>_xlfn.NUMBERVALUE(SUBSTITUTE(RIGHT(Data1!K7, LEN(Data1!K7) - FIND("L", Data1!K7)),"Ø","0"))</f>
        <v>53</v>
      </c>
      <c r="M10" s="9">
        <f>_xlfn.NUMBERVALUE(SUBSTITUTE(RIGHT(Data1!L7, LEN(Data1!L7) - FIND("L", Data1!L7)),"Ø","0"))</f>
        <v>43</v>
      </c>
      <c r="N10" s="9">
        <f>_xlfn.NUMBERVALUE(SUBSTITUTE(RIGHT(Data1!M7, LEN(Data1!M7) - FIND("L", Data1!M7)),"Ø","0"))</f>
        <v>34</v>
      </c>
      <c r="O10" s="9">
        <f>_xlfn.NUMBERVALUE(SUBSTITUTE(RIGHT(Data1!N7, LEN(Data1!N7) - FIND("L", Data1!N7)),"Ø","0"))</f>
        <v>24</v>
      </c>
    </row>
    <row r="11" spans="2:15" x14ac:dyDescent="0.3">
      <c r="B11" s="11" t="str">
        <v>Charlotte</v>
      </c>
      <c r="C11" s="3" t="str">
        <f>_xlfn.XLOOKUP(B11,Data1!A8:A57,Data1!B8:B57,,0)</f>
        <v>North Carolina</v>
      </c>
      <c r="D11" s="9">
        <f>_xlfn.NUMBERVALUE(SUBSTITUTE(RIGHT(Data1!C8, LEN(Data1!C8) - FIND("L", Data1!C8)),"Ø","0"))</f>
        <v>30</v>
      </c>
      <c r="E11" s="9">
        <f>_xlfn.NUMBERVALUE(SUBSTITUTE(RIGHT(Data1!D8, LEN(Data1!D8) - FIND("L", Data1!D8)),"Ø","0"))</f>
        <v>33</v>
      </c>
      <c r="F11" s="9">
        <f>_xlfn.NUMBERVALUE(SUBSTITUTE(RIGHT(Data1!E8, LEN(Data1!E8) - FIND("L", Data1!E8)),"Ø","0"))</f>
        <v>39</v>
      </c>
      <c r="G11" s="9">
        <f>_xlfn.NUMBERVALUE(SUBSTITUTE(RIGHT(Data1!F8, LEN(Data1!F8) - FIND("L", Data1!F8)),"Ø","0"))</f>
        <v>47</v>
      </c>
      <c r="H11" s="9">
        <f>_xlfn.NUMBERVALUE(SUBSTITUTE(RIGHT(Data1!G8, LEN(Data1!G8) - FIND("L", Data1!G8)),"Ø","0"))</f>
        <v>56</v>
      </c>
      <c r="I11" s="9">
        <f>_xlfn.NUMBERVALUE(SUBSTITUTE(RIGHT(Data1!H8, LEN(Data1!H8) - FIND("L", Data1!H8)),"Ø","0"))</f>
        <v>65</v>
      </c>
      <c r="J11" s="9">
        <f>_xlfn.NUMBERVALUE(SUBSTITUTE(RIGHT(Data1!I8, LEN(Data1!I8) - FIND("L", Data1!I8)),"Ø","0"))</f>
        <v>68</v>
      </c>
      <c r="K11" s="9">
        <f>_xlfn.NUMBERVALUE(SUBSTITUTE(RIGHT(Data1!J8, LEN(Data1!J8) - FIND("L", Data1!J8)),"Ø","0"))</f>
        <v>67</v>
      </c>
      <c r="L11" s="9">
        <f>_xlfn.NUMBERVALUE(SUBSTITUTE(RIGHT(Data1!K8, LEN(Data1!K8) - FIND("L", Data1!K8)),"Ø","0"))</f>
        <v>60</v>
      </c>
      <c r="M11" s="9">
        <f>_xlfn.NUMBERVALUE(SUBSTITUTE(RIGHT(Data1!L8, LEN(Data1!L8) - FIND("L", Data1!L8)),"Ø","0"))</f>
        <v>49</v>
      </c>
      <c r="N11" s="9">
        <f>_xlfn.NUMBERVALUE(SUBSTITUTE(RIGHT(Data1!M8, LEN(Data1!M8) - FIND("L", Data1!M8)),"Ø","0"))</f>
        <v>39</v>
      </c>
      <c r="O11" s="9">
        <f>_xlfn.NUMBERVALUE(SUBSTITUTE(RIGHT(Data1!N8, LEN(Data1!N8) - FIND("L", Data1!N8)),"Ø","0"))</f>
        <v>32</v>
      </c>
    </row>
    <row r="12" spans="2:15" x14ac:dyDescent="0.3">
      <c r="B12" s="11" t="str">
        <v>Chicago</v>
      </c>
      <c r="C12" s="3" t="str">
        <f>_xlfn.XLOOKUP(B12,Data1!A9:A58,Data1!B9:B58,,0)</f>
        <v>Illinois</v>
      </c>
      <c r="D12" s="9">
        <f>_xlfn.NUMBERVALUE(SUBSTITUTE(RIGHT(Data1!C9, LEN(Data1!C9) - FIND("L", Data1!C9)),"Ø","0"))</f>
        <v>17</v>
      </c>
      <c r="E12" s="9">
        <f>_xlfn.NUMBERVALUE(SUBSTITUTE(RIGHT(Data1!D9, LEN(Data1!D9) - FIND("L", Data1!D9)),"Ø","0"))</f>
        <v>20</v>
      </c>
      <c r="F12" s="9">
        <f>_xlfn.NUMBERVALUE(SUBSTITUTE(RIGHT(Data1!E9, LEN(Data1!E9) - FIND("L", Data1!E9)),"Ø","0"))</f>
        <v>29</v>
      </c>
      <c r="G12" s="9">
        <f>_xlfn.NUMBERVALUE(SUBSTITUTE(RIGHT(Data1!F9, LEN(Data1!F9) - FIND("L", Data1!F9)),"Ø","0"))</f>
        <v>39</v>
      </c>
      <c r="H12" s="9">
        <f>_xlfn.NUMBERVALUE(SUBSTITUTE(RIGHT(Data1!G9, LEN(Data1!G9) - FIND("L", Data1!G9)),"Ø","0"))</f>
        <v>48</v>
      </c>
      <c r="I12" s="9">
        <f>_xlfn.NUMBERVALUE(SUBSTITUTE(RIGHT(Data1!H9, LEN(Data1!H9) - FIND("L", Data1!H9)),"Ø","0"))</f>
        <v>58</v>
      </c>
      <c r="J12" s="9">
        <f>_xlfn.NUMBERVALUE(SUBSTITUTE(RIGHT(Data1!I9, LEN(Data1!I9) - FIND("L", Data1!I9)),"Ø","0"))</f>
        <v>64</v>
      </c>
      <c r="K12" s="9">
        <f>_xlfn.NUMBERVALUE(SUBSTITUTE(RIGHT(Data1!J9, LEN(Data1!J9) - FIND("L", Data1!J9)),"Ø","0"))</f>
        <v>63</v>
      </c>
      <c r="L12" s="9">
        <f>_xlfn.NUMBERVALUE(SUBSTITUTE(RIGHT(Data1!K9, LEN(Data1!K9) - FIND("L", Data1!K9)),"Ø","0"))</f>
        <v>54</v>
      </c>
      <c r="M12" s="9">
        <f>_xlfn.NUMBERVALUE(SUBSTITUTE(RIGHT(Data1!L9, LEN(Data1!L9) - FIND("L", Data1!L9)),"Ø","0"))</f>
        <v>43</v>
      </c>
      <c r="N12" s="9">
        <f>_xlfn.NUMBERVALUE(SUBSTITUTE(RIGHT(Data1!M9, LEN(Data1!M9) - FIND("L", Data1!M9)),"Ø","0"))</f>
        <v>32</v>
      </c>
      <c r="O12" s="9">
        <f>_xlfn.NUMBERVALUE(SUBSTITUTE(RIGHT(Data1!N9, LEN(Data1!N9) - FIND("L", Data1!N9)),"Ø","0"))</f>
        <v>21</v>
      </c>
    </row>
    <row r="13" spans="2:15" x14ac:dyDescent="0.3">
      <c r="B13" s="11" t="str">
        <v>Cincinnati</v>
      </c>
      <c r="C13" s="3" t="str">
        <f>_xlfn.XLOOKUP(B13,Data1!A10:A59,Data1!B10:B59,,0)</f>
        <v>Ohio</v>
      </c>
      <c r="D13" s="9">
        <f>_xlfn.NUMBERVALUE(SUBSTITUTE(RIGHT(Data1!C10, LEN(Data1!C10) - FIND("L", Data1!C10)),"Ø","0"))</f>
        <v>22</v>
      </c>
      <c r="E13" s="9">
        <f>_xlfn.NUMBERVALUE(SUBSTITUTE(RIGHT(Data1!D10, LEN(Data1!D10) - FIND("L", Data1!D10)),"Ø","0"))</f>
        <v>25</v>
      </c>
      <c r="F13" s="9">
        <f>_xlfn.NUMBERVALUE(SUBSTITUTE(RIGHT(Data1!E10, LEN(Data1!E10) - FIND("L", Data1!E10)),"Ø","0"))</f>
        <v>33</v>
      </c>
      <c r="G13" s="9">
        <f>_xlfn.NUMBERVALUE(SUBSTITUTE(RIGHT(Data1!F10, LEN(Data1!F10) - FIND("L", Data1!F10)),"Ø","0"))</f>
        <v>42</v>
      </c>
      <c r="H13" s="9">
        <f>_xlfn.NUMBERVALUE(SUBSTITUTE(RIGHT(Data1!G10, LEN(Data1!G10) - FIND("L", Data1!G10)),"Ø","0"))</f>
        <v>52</v>
      </c>
      <c r="I13" s="9">
        <f>_xlfn.NUMBERVALUE(SUBSTITUTE(RIGHT(Data1!H10, LEN(Data1!H10) - FIND("L", Data1!H10)),"Ø","0"))</f>
        <v>61</v>
      </c>
      <c r="J13" s="9">
        <f>_xlfn.NUMBERVALUE(SUBSTITUTE(RIGHT(Data1!I10, LEN(Data1!I10) - FIND("L", Data1!I10)),"Ø","0"))</f>
        <v>65</v>
      </c>
      <c r="K13" s="9">
        <f>_xlfn.NUMBERVALUE(SUBSTITUTE(RIGHT(Data1!J10, LEN(Data1!J10) - FIND("L", Data1!J10)),"Ø","0"))</f>
        <v>63</v>
      </c>
      <c r="L13" s="9">
        <f>_xlfn.NUMBERVALUE(SUBSTITUTE(RIGHT(Data1!K10, LEN(Data1!K10) - FIND("L", Data1!K10)),"Ø","0"))</f>
        <v>55</v>
      </c>
      <c r="M13" s="9">
        <f>_xlfn.NUMBERVALUE(SUBSTITUTE(RIGHT(Data1!L10, LEN(Data1!L10) - FIND("L", Data1!L10)),"Ø","0"))</f>
        <v>43</v>
      </c>
      <c r="N13" s="9">
        <f>_xlfn.NUMBERVALUE(SUBSTITUTE(RIGHT(Data1!M10, LEN(Data1!M10) - FIND("L", Data1!M10)),"Ø","0"))</f>
        <v>34</v>
      </c>
      <c r="O13" s="9">
        <f>_xlfn.NUMBERVALUE(SUBSTITUTE(RIGHT(Data1!N10, LEN(Data1!N10) - FIND("L", Data1!N10)),"Ø","0"))</f>
        <v>26</v>
      </c>
    </row>
    <row r="14" spans="2:15" x14ac:dyDescent="0.3">
      <c r="B14" s="11" t="str">
        <v>Cleveland</v>
      </c>
      <c r="C14" s="3" t="str">
        <f>_xlfn.XLOOKUP(B14,Data1!A11:A60,Data1!B11:B60,,0)</f>
        <v>Ohio</v>
      </c>
      <c r="D14" s="9">
        <f>_xlfn.NUMBERVALUE(SUBSTITUTE(RIGHT(Data1!C11, LEN(Data1!C11) - FIND("L", Data1!C11)),"Ø","0"))</f>
        <v>22</v>
      </c>
      <c r="E14" s="9">
        <f>_xlfn.NUMBERVALUE(SUBSTITUTE(RIGHT(Data1!D11, LEN(Data1!D11) - FIND("L", Data1!D11)),"Ø","0"))</f>
        <v>24</v>
      </c>
      <c r="F14" s="9">
        <f>_xlfn.NUMBERVALUE(SUBSTITUTE(RIGHT(Data1!E11, LEN(Data1!E11) - FIND("L", Data1!E11)),"Ø","0"))</f>
        <v>30</v>
      </c>
      <c r="G14" s="9">
        <f>_xlfn.NUMBERVALUE(SUBSTITUTE(RIGHT(Data1!F11, LEN(Data1!F11) - FIND("L", Data1!F11)),"Ø","0"))</f>
        <v>40</v>
      </c>
      <c r="H14" s="9">
        <f>_xlfn.NUMBERVALUE(SUBSTITUTE(RIGHT(Data1!G11, LEN(Data1!G11) - FIND("L", Data1!G11)),"Ø","0"))</f>
        <v>50</v>
      </c>
      <c r="I14" s="9">
        <f>_xlfn.NUMBERVALUE(SUBSTITUTE(RIGHT(Data1!H11, LEN(Data1!H11) - FIND("L", Data1!H11)),"Ø","0"))</f>
        <v>60</v>
      </c>
      <c r="J14" s="9">
        <f>_xlfn.NUMBERVALUE(SUBSTITUTE(RIGHT(Data1!I11, LEN(Data1!I11) - FIND("L", Data1!I11)),"Ø","0"))</f>
        <v>64</v>
      </c>
      <c r="K14" s="9">
        <f>_xlfn.NUMBERVALUE(SUBSTITUTE(RIGHT(Data1!J11, LEN(Data1!J11) - FIND("L", Data1!J11)),"Ø","0"))</f>
        <v>63</v>
      </c>
      <c r="L14" s="9">
        <f>_xlfn.NUMBERVALUE(SUBSTITUTE(RIGHT(Data1!K11, LEN(Data1!K11) - FIND("L", Data1!K11)),"Ø","0"))</f>
        <v>56</v>
      </c>
      <c r="M14" s="9">
        <f>_xlfn.NUMBERVALUE(SUBSTITUTE(RIGHT(Data1!L11, LEN(Data1!L11) - FIND("L", Data1!L11)),"Ø","0"))</f>
        <v>45</v>
      </c>
      <c r="N14" s="9">
        <f>_xlfn.NUMBERVALUE(SUBSTITUTE(RIGHT(Data1!M11, LEN(Data1!M11) - FIND("L", Data1!M11)),"Ø","0"))</f>
        <v>37</v>
      </c>
      <c r="O14" s="9">
        <f>_xlfn.NUMBERVALUE(SUBSTITUTE(RIGHT(Data1!N11, LEN(Data1!N11) - FIND("L", Data1!N11)),"Ø","0"))</f>
        <v>26</v>
      </c>
    </row>
    <row r="15" spans="2:15" x14ac:dyDescent="0.3">
      <c r="B15" s="11" t="str">
        <v>Columbus</v>
      </c>
      <c r="C15" s="3" t="str">
        <f>_xlfn.XLOOKUP(B15,Data1!A12:A61,Data1!B12:B61,,0)</f>
        <v>Ohio</v>
      </c>
      <c r="D15" s="9">
        <f>_xlfn.NUMBERVALUE(SUBSTITUTE(RIGHT(Data1!C12, LEN(Data1!C12) - FIND("L", Data1!C12)),"Ø","0"))</f>
        <v>23</v>
      </c>
      <c r="E15" s="9">
        <f>_xlfn.NUMBERVALUE(SUBSTITUTE(RIGHT(Data1!D12, LEN(Data1!D12) - FIND("L", Data1!D12)),"Ø","0"))</f>
        <v>25</v>
      </c>
      <c r="F15" s="9">
        <f>_xlfn.NUMBERVALUE(SUBSTITUTE(RIGHT(Data1!E12, LEN(Data1!E12) - FIND("L", Data1!E12)),"Ø","0"))</f>
        <v>33</v>
      </c>
      <c r="G15" s="9">
        <f>_xlfn.NUMBERVALUE(SUBSTITUTE(RIGHT(Data1!F12, LEN(Data1!F12) - FIND("L", Data1!F12)),"Ø","0"))</f>
        <v>43</v>
      </c>
      <c r="H15" s="9">
        <f>_xlfn.NUMBERVALUE(SUBSTITUTE(RIGHT(Data1!G12, LEN(Data1!G12) - FIND("L", Data1!G12)),"Ø","0"))</f>
        <v>52</v>
      </c>
      <c r="I15" s="9">
        <f>_xlfn.NUMBERVALUE(SUBSTITUTE(RIGHT(Data1!H12, LEN(Data1!H12) - FIND("L", Data1!H12)),"Ø","0"))</f>
        <v>62</v>
      </c>
      <c r="J15" s="9">
        <f>_xlfn.NUMBERVALUE(SUBSTITUTE(RIGHT(Data1!I12, LEN(Data1!I12) - FIND("L", Data1!I12)),"Ø","0"))</f>
        <v>66</v>
      </c>
      <c r="K15" s="9">
        <f>_xlfn.NUMBERVALUE(SUBSTITUTE(RIGHT(Data1!J12, LEN(Data1!J12) - FIND("L", Data1!J12)),"Ø","0"))</f>
        <v>64</v>
      </c>
      <c r="L15" s="9">
        <f>_xlfn.NUMBERVALUE(SUBSTITUTE(RIGHT(Data1!K12, LEN(Data1!K12) - FIND("L", Data1!K12)),"Ø","0"))</f>
        <v>57</v>
      </c>
      <c r="M15" s="9">
        <f>_xlfn.NUMBERVALUE(SUBSTITUTE(RIGHT(Data1!L12, LEN(Data1!L12) - FIND("L", Data1!L12)),"Ø","0"))</f>
        <v>45</v>
      </c>
      <c r="N15" s="9">
        <f>_xlfn.NUMBERVALUE(SUBSTITUTE(RIGHT(Data1!M12, LEN(Data1!M12) - FIND("L", Data1!M12)),"Ø","0"))</f>
        <v>36</v>
      </c>
      <c r="O15" s="9">
        <f>_xlfn.NUMBERVALUE(SUBSTITUTE(RIGHT(Data1!N12, LEN(Data1!N12) - FIND("L", Data1!N12)),"Ø","0"))</f>
        <v>27</v>
      </c>
    </row>
    <row r="16" spans="2:15" x14ac:dyDescent="0.3">
      <c r="B16" s="11" t="str">
        <v>Dallas</v>
      </c>
      <c r="C16" s="3" t="str">
        <f>_xlfn.XLOOKUP(B16,Data1!A13:A62,Data1!B13:B62,,0)</f>
        <v>Texas</v>
      </c>
      <c r="D16" s="9">
        <f>_xlfn.NUMBERVALUE(SUBSTITUTE(RIGHT(Data1!C13, LEN(Data1!C13) - FIND("L", Data1!C13)),"Ø","0"))</f>
        <v>37</v>
      </c>
      <c r="E16" s="9">
        <f>_xlfn.NUMBERVALUE(SUBSTITUTE(RIGHT(Data1!D13, LEN(Data1!D13) - FIND("L", Data1!D13)),"Ø","0"))</f>
        <v>41</v>
      </c>
      <c r="F16" s="9">
        <f>_xlfn.NUMBERVALUE(SUBSTITUTE(RIGHT(Data1!E13, LEN(Data1!E13) - FIND("L", Data1!E13)),"Ø","0"))</f>
        <v>49</v>
      </c>
      <c r="G16" s="9">
        <f>_xlfn.NUMBERVALUE(SUBSTITUTE(RIGHT(Data1!F13, LEN(Data1!F13) - FIND("L", Data1!F13)),"Ø","0"))</f>
        <v>56</v>
      </c>
      <c r="H16" s="9">
        <f>_xlfn.NUMBERVALUE(SUBSTITUTE(RIGHT(Data1!G13, LEN(Data1!G13) - FIND("L", Data1!G13)),"Ø","0"))</f>
        <v>65</v>
      </c>
      <c r="I16" s="9">
        <f>_xlfn.NUMBERVALUE(SUBSTITUTE(RIGHT(Data1!H13, LEN(Data1!H13) - FIND("L", Data1!H13)),"Ø","0"))</f>
        <v>73</v>
      </c>
      <c r="J16" s="9">
        <f>_xlfn.NUMBERVALUE(SUBSTITUTE(RIGHT(Data1!I13, LEN(Data1!I13) - FIND("L", Data1!I13)),"Ø","0"))</f>
        <v>77</v>
      </c>
      <c r="K16" s="9">
        <f>_xlfn.NUMBERVALUE(SUBSTITUTE(RIGHT(Data1!J13, LEN(Data1!J13) - FIND("L", Data1!J13)),"Ø","0"))</f>
        <v>77</v>
      </c>
      <c r="L16" s="9">
        <f>_xlfn.NUMBERVALUE(SUBSTITUTE(RIGHT(Data1!K13, LEN(Data1!K13) - FIND("L", Data1!K13)),"Ø","0"))</f>
        <v>69</v>
      </c>
      <c r="M16" s="9">
        <f>_xlfn.NUMBERVALUE(SUBSTITUTE(RIGHT(Data1!L13, LEN(Data1!L13) - FIND("L", Data1!L13)),"Ø","0"))</f>
        <v>58</v>
      </c>
      <c r="N16" s="9">
        <f>_xlfn.NUMBERVALUE(SUBSTITUTE(RIGHT(Data1!M13, LEN(Data1!M13) - FIND("L", Data1!M13)),"Ø","0"))</f>
        <v>48</v>
      </c>
      <c r="O16" s="9">
        <f>_xlfn.NUMBERVALUE(SUBSTITUTE(RIGHT(Data1!N13, LEN(Data1!N13) - FIND("L", Data1!N13)),"Ø","0"))</f>
        <v>39</v>
      </c>
    </row>
    <row r="17" spans="2:15" x14ac:dyDescent="0.3">
      <c r="B17" s="11" t="str">
        <v>Denver</v>
      </c>
      <c r="C17" s="3" t="str">
        <f>_xlfn.XLOOKUP(B17,Data1!A14:A63,Data1!B14:B63,,0)</f>
        <v>Colorado</v>
      </c>
      <c r="D17" s="9">
        <f>_xlfn.NUMBERVALUE(SUBSTITUTE(RIGHT(Data1!C14, LEN(Data1!C14) - FIND("L", Data1!C14)),"Ø","0"))</f>
        <v>17</v>
      </c>
      <c r="E17" s="9">
        <f>_xlfn.NUMBERVALUE(SUBSTITUTE(RIGHT(Data1!D14, LEN(Data1!D14) - FIND("L", Data1!D14)),"Ø","0"))</f>
        <v>20</v>
      </c>
      <c r="F17" s="9">
        <f>_xlfn.NUMBERVALUE(SUBSTITUTE(RIGHT(Data1!E14, LEN(Data1!E14) - FIND("L", Data1!E14)),"Ø","0"))</f>
        <v>26</v>
      </c>
      <c r="G17" s="9">
        <f>_xlfn.NUMBERVALUE(SUBSTITUTE(RIGHT(Data1!F14, LEN(Data1!F14) - FIND("L", Data1!F14)),"Ø","0"))</f>
        <v>34</v>
      </c>
      <c r="H17" s="9">
        <f>_xlfn.NUMBERVALUE(SUBSTITUTE(RIGHT(Data1!G14, LEN(Data1!G14) - FIND("L", Data1!G14)),"Ø","0"))</f>
        <v>44</v>
      </c>
      <c r="I17" s="9">
        <f>_xlfn.NUMBERVALUE(SUBSTITUTE(RIGHT(Data1!H14, LEN(Data1!H14) - FIND("L", Data1!H14)),"Ø","0"))</f>
        <v>53</v>
      </c>
      <c r="J17" s="9">
        <f>_xlfn.NUMBERVALUE(SUBSTITUTE(RIGHT(Data1!I14, LEN(Data1!I14) - FIND("L", Data1!I14)),"Ø","0"))</f>
        <v>59</v>
      </c>
      <c r="K17" s="9">
        <f>_xlfn.NUMBERVALUE(SUBSTITUTE(RIGHT(Data1!J14, LEN(Data1!J14) - FIND("L", Data1!J14)),"Ø","0"))</f>
        <v>57</v>
      </c>
      <c r="L17" s="9">
        <f>_xlfn.NUMBERVALUE(SUBSTITUTE(RIGHT(Data1!K14, LEN(Data1!K14) - FIND("L", Data1!K14)),"Ø","0"))</f>
        <v>48</v>
      </c>
      <c r="M17" s="9">
        <f>_xlfn.NUMBERVALUE(SUBSTITUTE(RIGHT(Data1!L14, LEN(Data1!L14) - FIND("L", Data1!L14)),"Ø","0"))</f>
        <v>36</v>
      </c>
      <c r="N17" s="9">
        <f>_xlfn.NUMBERVALUE(SUBSTITUTE(RIGHT(Data1!M14, LEN(Data1!M14) - FIND("L", Data1!M14)),"Ø","0"))</f>
        <v>25</v>
      </c>
      <c r="O17" s="9">
        <f>_xlfn.NUMBERVALUE(SUBSTITUTE(RIGHT(Data1!N14, LEN(Data1!N14) - FIND("L", Data1!N14)),"Ø","0"))</f>
        <v>17</v>
      </c>
    </row>
    <row r="18" spans="2:15" x14ac:dyDescent="0.3">
      <c r="B18" s="11" t="str">
        <v>Detroit</v>
      </c>
      <c r="C18" s="3" t="str">
        <f>_xlfn.XLOOKUP(B18,Data1!A15:A64,Data1!B15:B64,,0)</f>
        <v>Michigan</v>
      </c>
      <c r="D18" s="9">
        <f>_xlfn.NUMBERVALUE(SUBSTITUTE(RIGHT(Data1!C15, LEN(Data1!C15) - FIND("L", Data1!C15)),"Ø","0"))</f>
        <v>19</v>
      </c>
      <c r="E18" s="9">
        <f>_xlfn.NUMBERVALUE(SUBSTITUTE(RIGHT(Data1!D15, LEN(Data1!D15) - FIND("L", Data1!D15)),"Ø","0"))</f>
        <v>21</v>
      </c>
      <c r="F18" s="9">
        <f>_xlfn.NUMBERVALUE(SUBSTITUTE(RIGHT(Data1!E15, LEN(Data1!E15) - FIND("L", Data1!E15)),"Ø","0"))</f>
        <v>29</v>
      </c>
      <c r="G18" s="9">
        <f>_xlfn.NUMBERVALUE(SUBSTITUTE(RIGHT(Data1!F15, LEN(Data1!F15) - FIND("L", Data1!F15)),"Ø","0"))</f>
        <v>39</v>
      </c>
      <c r="H18" s="9">
        <f>_xlfn.NUMBERVALUE(SUBSTITUTE(RIGHT(Data1!G15, LEN(Data1!G15) - FIND("L", Data1!G15)),"Ø","0"))</f>
        <v>49</v>
      </c>
      <c r="I18" s="9">
        <f>_xlfn.NUMBERVALUE(SUBSTITUTE(RIGHT(Data1!H15, LEN(Data1!H15) - FIND("L", Data1!H15)),"Ø","0"))</f>
        <v>60</v>
      </c>
      <c r="J18" s="9">
        <f>_xlfn.NUMBERVALUE(SUBSTITUTE(RIGHT(Data1!I15, LEN(Data1!I15) - FIND("L", Data1!I15)),"Ø","0"))</f>
        <v>64</v>
      </c>
      <c r="K18" s="9">
        <f>_xlfn.NUMBERVALUE(SUBSTITUTE(RIGHT(Data1!J15, LEN(Data1!J15) - FIND("L", Data1!J15)),"Ø","0"))</f>
        <v>63</v>
      </c>
      <c r="L18" s="9">
        <f>_xlfn.NUMBERVALUE(SUBSTITUTE(RIGHT(Data1!K15, LEN(Data1!K15) - FIND("L", Data1!K15)),"Ø","0"))</f>
        <v>55</v>
      </c>
      <c r="M18" s="9">
        <f>_xlfn.NUMBERVALUE(SUBSTITUTE(RIGHT(Data1!L15, LEN(Data1!L15) - FIND("L", Data1!L15)),"Ø","0"))</f>
        <v>43</v>
      </c>
      <c r="N18" s="9">
        <f>_xlfn.NUMBERVALUE(SUBSTITUTE(RIGHT(Data1!M15, LEN(Data1!M15) - FIND("L", Data1!M15)),"Ø","0"))</f>
        <v>34</v>
      </c>
      <c r="O18" s="9">
        <f>_xlfn.NUMBERVALUE(SUBSTITUTE(RIGHT(Data1!N15, LEN(Data1!N15) - FIND("L", Data1!N15)),"Ø","0"))</f>
        <v>24</v>
      </c>
    </row>
    <row r="19" spans="2:15" x14ac:dyDescent="0.3">
      <c r="B19" s="11" t="str">
        <v>Hartford</v>
      </c>
      <c r="C19" s="3" t="str">
        <f>_xlfn.XLOOKUP(B19,Data1!A16:A65,Data1!B16:B65,,0)</f>
        <v>Connecticut</v>
      </c>
      <c r="D19" s="9">
        <f>_xlfn.NUMBERVALUE(SUBSTITUTE(RIGHT(Data1!C16, LEN(Data1!C16) - FIND("L", Data1!C16)),"Ø","0"))</f>
        <v>18</v>
      </c>
      <c r="E19" s="9">
        <f>_xlfn.NUMBERVALUE(SUBSTITUTE(RIGHT(Data1!D16, LEN(Data1!D16) - FIND("L", Data1!D16)),"Ø","0"))</f>
        <v>21</v>
      </c>
      <c r="F19" s="9">
        <f>_xlfn.NUMBERVALUE(SUBSTITUTE(RIGHT(Data1!E16, LEN(Data1!E16) - FIND("L", Data1!E16)),"Ø","0"))</f>
        <v>28</v>
      </c>
      <c r="G19" s="9">
        <f>_xlfn.NUMBERVALUE(SUBSTITUTE(RIGHT(Data1!F16, LEN(Data1!F16) - FIND("L", Data1!F16)),"Ø","0"))</f>
        <v>38</v>
      </c>
      <c r="H19" s="9">
        <f>_xlfn.NUMBERVALUE(SUBSTITUTE(RIGHT(Data1!G16, LEN(Data1!G16) - FIND("L", Data1!G16)),"Ø","0"))</f>
        <v>48</v>
      </c>
      <c r="I19" s="9">
        <f>_xlfn.NUMBERVALUE(SUBSTITUTE(RIGHT(Data1!H16, LEN(Data1!H16) - FIND("L", Data1!H16)),"Ø","0"))</f>
        <v>57</v>
      </c>
      <c r="J19" s="9">
        <f>_xlfn.NUMBERVALUE(SUBSTITUTE(RIGHT(Data1!I16, LEN(Data1!I16) - FIND("L", Data1!I16)),"Ø","0"))</f>
        <v>63</v>
      </c>
      <c r="K19" s="9">
        <f>_xlfn.NUMBERVALUE(SUBSTITUTE(RIGHT(Data1!J16, LEN(Data1!J16) - FIND("L", Data1!J16)),"Ø","0"))</f>
        <v>61</v>
      </c>
      <c r="L19" s="9">
        <f>_xlfn.NUMBERVALUE(SUBSTITUTE(RIGHT(Data1!K16, LEN(Data1!K16) - FIND("L", Data1!K16)),"Ø","0"))</f>
        <v>53</v>
      </c>
      <c r="M19" s="9">
        <f>_xlfn.NUMBERVALUE(SUBSTITUTE(RIGHT(Data1!L16, LEN(Data1!L16) - FIND("L", Data1!L16)),"Ø","0"))</f>
        <v>41</v>
      </c>
      <c r="N19" s="9">
        <f>_xlfn.NUMBERVALUE(SUBSTITUTE(RIGHT(Data1!M16, LEN(Data1!M16) - FIND("L", Data1!M16)),"Ø","0"))</f>
        <v>33</v>
      </c>
      <c r="O19" s="9">
        <f>_xlfn.NUMBERVALUE(SUBSTITUTE(RIGHT(Data1!N16, LEN(Data1!N16) - FIND("L", Data1!N16)),"Ø","0"))</f>
        <v>23</v>
      </c>
    </row>
    <row r="20" spans="2:15" x14ac:dyDescent="0.3">
      <c r="B20" s="11" t="str">
        <v>Houston</v>
      </c>
      <c r="C20" s="3" t="str">
        <f>_xlfn.XLOOKUP(B20,Data1!A17:A66,Data1!B17:B66,,0)</f>
        <v>Texas</v>
      </c>
      <c r="D20" s="9">
        <f>_xlfn.NUMBERVALUE(SUBSTITUTE(RIGHT(Data1!C17, LEN(Data1!C17) - FIND("L", Data1!C17)),"Ø","0"))</f>
        <v>43</v>
      </c>
      <c r="E20" s="9">
        <f>_xlfn.NUMBERVALUE(SUBSTITUTE(RIGHT(Data1!D17, LEN(Data1!D17) - FIND("L", Data1!D17)),"Ø","0"))</f>
        <v>47</v>
      </c>
      <c r="F20" s="9">
        <f>_xlfn.NUMBERVALUE(SUBSTITUTE(RIGHT(Data1!E17, LEN(Data1!E17) - FIND("L", Data1!E17)),"Ø","0"))</f>
        <v>53</v>
      </c>
      <c r="G20" s="9">
        <f>_xlfn.NUMBERVALUE(SUBSTITUTE(RIGHT(Data1!F17, LEN(Data1!F17) - FIND("L", Data1!F17)),"Ø","0"))</f>
        <v>59</v>
      </c>
      <c r="H20" s="9">
        <f>_xlfn.NUMBERVALUE(SUBSTITUTE(RIGHT(Data1!G17, LEN(Data1!G17) - FIND("L", Data1!G17)),"Ø","0"))</f>
        <v>68</v>
      </c>
      <c r="I20" s="9">
        <f>_xlfn.NUMBERVALUE(SUBSTITUTE(RIGHT(Data1!H17, LEN(Data1!H17) - FIND("L", Data1!H17)),"Ø","0"))</f>
        <v>73</v>
      </c>
      <c r="J20" s="9">
        <f>_xlfn.NUMBERVALUE(SUBSTITUTE(RIGHT(Data1!I17, LEN(Data1!I17) - FIND("L", Data1!I17)),"Ø","0"))</f>
        <v>75</v>
      </c>
      <c r="K20" s="9">
        <f>_xlfn.NUMBERVALUE(SUBSTITUTE(RIGHT(Data1!J17, LEN(Data1!J17) - FIND("L", Data1!J17)),"Ø","0"))</f>
        <v>75</v>
      </c>
      <c r="L20" s="9">
        <f>_xlfn.NUMBERVALUE(SUBSTITUTE(RIGHT(Data1!K17, LEN(Data1!K17) - FIND("L", Data1!K17)),"Ø","0"))</f>
        <v>70</v>
      </c>
      <c r="M20" s="9">
        <f>_xlfn.NUMBERVALUE(SUBSTITUTE(RIGHT(Data1!L17, LEN(Data1!L17) - FIND("L", Data1!L17)),"Ø","0"))</f>
        <v>61</v>
      </c>
      <c r="N20" s="9">
        <f>_xlfn.NUMBERVALUE(SUBSTITUTE(RIGHT(Data1!M17, LEN(Data1!M17) - FIND("L", Data1!M17)),"Ø","0"))</f>
        <v>52</v>
      </c>
      <c r="O20" s="9">
        <f>_xlfn.NUMBERVALUE(SUBSTITUTE(RIGHT(Data1!N17, LEN(Data1!N17) - FIND("L", Data1!N17)),"Ø","0"))</f>
        <v>45</v>
      </c>
    </row>
    <row r="21" spans="2:15" x14ac:dyDescent="0.3">
      <c r="B21" s="11" t="str">
        <v>Indianapolis</v>
      </c>
      <c r="C21" s="3" t="str">
        <f>_xlfn.XLOOKUP(B21,Data1!A18:A67,Data1!B18:B67,,0)</f>
        <v>Indiana</v>
      </c>
      <c r="D21" s="9">
        <f>_xlfn.NUMBERVALUE(SUBSTITUTE(RIGHT(Data1!C18, LEN(Data1!C18) - FIND("L", Data1!C18)),"Ø","0"))</f>
        <v>21</v>
      </c>
      <c r="E21" s="9">
        <f>_xlfn.NUMBERVALUE(SUBSTITUTE(RIGHT(Data1!D18, LEN(Data1!D18) - FIND("L", Data1!D18)),"Ø","0"))</f>
        <v>24</v>
      </c>
      <c r="F21" s="9">
        <f>_xlfn.NUMBERVALUE(SUBSTITUTE(RIGHT(Data1!E18, LEN(Data1!E18) - FIND("L", Data1!E18)),"Ø","0"))</f>
        <v>33</v>
      </c>
      <c r="G21" s="9">
        <f>_xlfn.NUMBERVALUE(SUBSTITUTE(RIGHT(Data1!F18, LEN(Data1!F18) - FIND("L", Data1!F18)),"Ø","0"))</f>
        <v>43</v>
      </c>
      <c r="H21" s="9">
        <f>_xlfn.NUMBERVALUE(SUBSTITUTE(RIGHT(Data1!G18, LEN(Data1!G18) - FIND("L", Data1!G18)),"Ø","0"))</f>
        <v>53</v>
      </c>
      <c r="I21" s="9">
        <f>_xlfn.NUMBERVALUE(SUBSTITUTE(RIGHT(Data1!H18, LEN(Data1!H18) - FIND("L", Data1!H18)),"Ø","0"))</f>
        <v>62</v>
      </c>
      <c r="J21" s="9">
        <f>_xlfn.NUMBERVALUE(SUBSTITUTE(RIGHT(Data1!I18, LEN(Data1!I18) - FIND("L", Data1!I18)),"Ø","0"))</f>
        <v>66</v>
      </c>
      <c r="K21" s="9">
        <f>_xlfn.NUMBERVALUE(SUBSTITUTE(RIGHT(Data1!J18, LEN(Data1!J18) - FIND("L", Data1!J18)),"Ø","0"))</f>
        <v>64</v>
      </c>
      <c r="L21" s="9">
        <f>_xlfn.NUMBERVALUE(SUBSTITUTE(RIGHT(Data1!K18, LEN(Data1!K18) - FIND("L", Data1!K18)),"Ø","0"))</f>
        <v>56</v>
      </c>
      <c r="M21" s="9">
        <f>_xlfn.NUMBERVALUE(SUBSTITUTE(RIGHT(Data1!L18, LEN(Data1!L18) - FIND("L", Data1!L18)),"Ø","0"))</f>
        <v>45</v>
      </c>
      <c r="N21" s="9">
        <f>_xlfn.NUMBERVALUE(SUBSTITUTE(RIGHT(Data1!M18, LEN(Data1!M18) - FIND("L", Data1!M18)),"Ø","0"))</f>
        <v>35</v>
      </c>
      <c r="O21" s="9">
        <f>_xlfn.NUMBERVALUE(SUBSTITUTE(RIGHT(Data1!N18, LEN(Data1!N18) - FIND("L", Data1!N18)),"Ø","0"))</f>
        <v>24</v>
      </c>
    </row>
    <row r="22" spans="2:15" x14ac:dyDescent="0.3">
      <c r="B22" s="11" t="str">
        <v>Jacksonville</v>
      </c>
      <c r="C22" s="3" t="str">
        <f>_xlfn.XLOOKUP(B22,Data1!A19:A68,Data1!B19:B68,,0)</f>
        <v>Florida</v>
      </c>
      <c r="D22" s="9">
        <f>_xlfn.NUMBERVALUE(SUBSTITUTE(RIGHT(Data1!C19, LEN(Data1!C19) - FIND("L", Data1!C19)),"Ø","0"))</f>
        <v>41</v>
      </c>
      <c r="E22" s="9">
        <f>_xlfn.NUMBERVALUE(SUBSTITUTE(RIGHT(Data1!D19, LEN(Data1!D19) - FIND("L", Data1!D19)),"Ø","0"))</f>
        <v>45</v>
      </c>
      <c r="F22" s="9">
        <f>_xlfn.NUMBERVALUE(SUBSTITUTE(RIGHT(Data1!E19, LEN(Data1!E19) - FIND("L", Data1!E19)),"Ø","0"))</f>
        <v>50</v>
      </c>
      <c r="G22" s="9">
        <f>_xlfn.NUMBERVALUE(SUBSTITUTE(RIGHT(Data1!F19, LEN(Data1!F19) - FIND("L", Data1!F19)),"Ø","0"))</f>
        <v>55</v>
      </c>
      <c r="H22" s="9">
        <f>_xlfn.NUMBERVALUE(SUBSTITUTE(RIGHT(Data1!G19, LEN(Data1!G19) - FIND("L", Data1!G19)),"Ø","0"))</f>
        <v>63</v>
      </c>
      <c r="I22" s="9">
        <f>_xlfn.NUMBERVALUE(SUBSTITUTE(RIGHT(Data1!H19, LEN(Data1!H19) - FIND("L", Data1!H19)),"Ø","0"))</f>
        <v>70</v>
      </c>
      <c r="J22" s="9">
        <f>_xlfn.NUMBERVALUE(SUBSTITUTE(RIGHT(Data1!I19, LEN(Data1!I19) - FIND("L", Data1!I19)),"Ø","0"))</f>
        <v>73</v>
      </c>
      <c r="K22" s="9">
        <f>_xlfn.NUMBERVALUE(SUBSTITUTE(RIGHT(Data1!J19, LEN(Data1!J19) - FIND("L", Data1!J19)),"Ø","0"))</f>
        <v>73</v>
      </c>
      <c r="L22" s="9">
        <f>_xlfn.NUMBERVALUE(SUBSTITUTE(RIGHT(Data1!K19, LEN(Data1!K19) - FIND("L", Data1!K19)),"Ø","0"))</f>
        <v>70</v>
      </c>
      <c r="M22" s="9">
        <f>_xlfn.NUMBERVALUE(SUBSTITUTE(RIGHT(Data1!L19, LEN(Data1!L19) - FIND("L", Data1!L19)),"Ø","0"))</f>
        <v>61</v>
      </c>
      <c r="N22" s="9">
        <f>_xlfn.NUMBERVALUE(SUBSTITUTE(RIGHT(Data1!M19, LEN(Data1!M19) - FIND("L", Data1!M19)),"Ø","0"))</f>
        <v>51</v>
      </c>
      <c r="O22" s="9">
        <f>_xlfn.NUMBERVALUE(SUBSTITUTE(RIGHT(Data1!N19, LEN(Data1!N19) - FIND("L", Data1!N19)),"Ø","0"))</f>
        <v>44</v>
      </c>
    </row>
    <row r="23" spans="2:15" x14ac:dyDescent="0.3">
      <c r="B23" s="11" t="str">
        <v>Kansas City</v>
      </c>
      <c r="C23" s="3" t="str">
        <f>_xlfn.XLOOKUP(B23,Data1!A20:A69,Data1!B20:B69,,0)</f>
        <v>Missouri</v>
      </c>
      <c r="D23" s="9">
        <f>_xlfn.NUMBERVALUE(SUBSTITUTE(RIGHT(Data1!C20, LEN(Data1!C20) - FIND("L", Data1!C20)),"Ø","0"))</f>
        <v>22</v>
      </c>
      <c r="E23" s="9">
        <f>_xlfn.NUMBERVALUE(SUBSTITUTE(RIGHT(Data1!D20, LEN(Data1!D20) - FIND("L", Data1!D20)),"Ø","0"))</f>
        <v>26</v>
      </c>
      <c r="F23" s="9">
        <f>_xlfn.NUMBERVALUE(SUBSTITUTE(RIGHT(Data1!E20, LEN(Data1!E20) - FIND("L", Data1!E20)),"Ø","0"))</f>
        <v>36</v>
      </c>
      <c r="G23" s="9">
        <f>_xlfn.NUMBERVALUE(SUBSTITUTE(RIGHT(Data1!F20, LEN(Data1!F20) - FIND("L", Data1!F20)),"Ø","0"))</f>
        <v>47</v>
      </c>
      <c r="H23" s="9">
        <f>_xlfn.NUMBERVALUE(SUBSTITUTE(RIGHT(Data1!G20, LEN(Data1!G20) - FIND("L", Data1!G20)),"Ø","0"))</f>
        <v>57</v>
      </c>
      <c r="I23" s="9">
        <f>_xlfn.NUMBERVALUE(SUBSTITUTE(RIGHT(Data1!H20, LEN(Data1!H20) - FIND("L", Data1!H20)),"Ø","0"))</f>
        <v>67</v>
      </c>
      <c r="J23" s="9">
        <f>_xlfn.NUMBERVALUE(SUBSTITUTE(RIGHT(Data1!I20, LEN(Data1!I20) - FIND("L", Data1!I20)),"Ø","0"))</f>
        <v>72</v>
      </c>
      <c r="K23" s="9">
        <f>_xlfn.NUMBERVALUE(SUBSTITUTE(RIGHT(Data1!J20, LEN(Data1!J20) - FIND("L", Data1!J20)),"Ø","0"))</f>
        <v>70</v>
      </c>
      <c r="L23" s="9">
        <f>_xlfn.NUMBERVALUE(SUBSTITUTE(RIGHT(Data1!K20, LEN(Data1!K20) - FIND("L", Data1!K20)),"Ø","0"))</f>
        <v>61</v>
      </c>
      <c r="M23" s="9">
        <f>_xlfn.NUMBERVALUE(SUBSTITUTE(RIGHT(Data1!L20, LEN(Data1!L20) - FIND("L", Data1!L20)),"Ø","0"))</f>
        <v>49</v>
      </c>
      <c r="N23" s="9">
        <f>_xlfn.NUMBERVALUE(SUBSTITUTE(RIGHT(Data1!M20, LEN(Data1!M20) - FIND("L", Data1!M20)),"Ø","0"))</f>
        <v>37</v>
      </c>
      <c r="O23" s="9">
        <f>_xlfn.NUMBERVALUE(SUBSTITUTE(RIGHT(Data1!N20, LEN(Data1!N20) - FIND("L", Data1!N20)),"Ø","0"))</f>
        <v>26</v>
      </c>
    </row>
    <row r="24" spans="2:15" x14ac:dyDescent="0.3">
      <c r="B24" s="11" t="str">
        <v>Las Vegas</v>
      </c>
      <c r="C24" s="3" t="str">
        <f>_xlfn.XLOOKUP(B24,Data1!A21:A70,Data1!B21:B70,,0)</f>
        <v>Nevada</v>
      </c>
      <c r="D24" s="9">
        <f>_xlfn.NUMBERVALUE(SUBSTITUTE(RIGHT(Data1!C21, LEN(Data1!C21) - FIND("L", Data1!C21)),"Ø","0"))</f>
        <v>39</v>
      </c>
      <c r="E24" s="9">
        <f>_xlfn.NUMBERVALUE(SUBSTITUTE(RIGHT(Data1!D21, LEN(Data1!D21) - FIND("L", Data1!D21)),"Ø","0"))</f>
        <v>43</v>
      </c>
      <c r="F24" s="9">
        <f>_xlfn.NUMBERVALUE(SUBSTITUTE(RIGHT(Data1!E21, LEN(Data1!E21) - FIND("L", Data1!E21)),"Ø","0"))</f>
        <v>49</v>
      </c>
      <c r="G24" s="9">
        <f>_xlfn.NUMBERVALUE(SUBSTITUTE(RIGHT(Data1!F21, LEN(Data1!F21) - FIND("L", Data1!F21)),"Ø","0"))</f>
        <v>56</v>
      </c>
      <c r="H24" s="9">
        <f>_xlfn.NUMBERVALUE(SUBSTITUTE(RIGHT(Data1!G21, LEN(Data1!G21) - FIND("L", Data1!G21)),"Ø","0"))</f>
        <v>66</v>
      </c>
      <c r="I24" s="9">
        <f>_xlfn.NUMBERVALUE(SUBSTITUTE(RIGHT(Data1!H21, LEN(Data1!H21) - FIND("L", Data1!H21)),"Ø","0"))</f>
        <v>75</v>
      </c>
      <c r="J24" s="9">
        <f>_xlfn.NUMBERVALUE(SUBSTITUTE(RIGHT(Data1!I21, LEN(Data1!I21) - FIND("L", Data1!I21)),"Ø","0"))</f>
        <v>81</v>
      </c>
      <c r="K24" s="9">
        <f>_xlfn.NUMBERVALUE(SUBSTITUTE(RIGHT(Data1!J21, LEN(Data1!J21) - FIND("L", Data1!J21)),"Ø","0"))</f>
        <v>79</v>
      </c>
      <c r="L24" s="9">
        <f>_xlfn.NUMBERVALUE(SUBSTITUTE(RIGHT(Data1!K21, LEN(Data1!K21) - FIND("L", Data1!K21)),"Ø","0"))</f>
        <v>71</v>
      </c>
      <c r="M24" s="9">
        <f>_xlfn.NUMBERVALUE(SUBSTITUTE(RIGHT(Data1!L21, LEN(Data1!L21) - FIND("L", Data1!L21)),"Ø","0"))</f>
        <v>59</v>
      </c>
      <c r="N24" s="9">
        <f>_xlfn.NUMBERVALUE(SUBSTITUTE(RIGHT(Data1!M21, LEN(Data1!M21) - FIND("L", Data1!M21)),"Ø","0"))</f>
        <v>47</v>
      </c>
      <c r="O24" s="9">
        <f>_xlfn.NUMBERVALUE(SUBSTITUTE(RIGHT(Data1!N21, LEN(Data1!N21) - FIND("L", Data1!N21)),"Ø","0"))</f>
        <v>39</v>
      </c>
    </row>
    <row r="25" spans="2:15" x14ac:dyDescent="0.3">
      <c r="B25" s="11" t="str">
        <v>Los Angeles</v>
      </c>
      <c r="C25" s="3" t="str">
        <f>_xlfn.XLOOKUP(B25,Data1!A22:A71,Data1!B22:B71,,0)</f>
        <v>California</v>
      </c>
      <c r="D25" s="9">
        <f>_xlfn.NUMBERVALUE(SUBSTITUTE(RIGHT(Data1!C22, LEN(Data1!C22) - FIND("L", Data1!C22)),"Ø","0"))</f>
        <v>48</v>
      </c>
      <c r="E25" s="9">
        <f>_xlfn.NUMBERVALUE(SUBSTITUTE(RIGHT(Data1!D22, LEN(Data1!D22) - FIND("L", Data1!D22)),"Ø","0"))</f>
        <v>49</v>
      </c>
      <c r="F25" s="9">
        <f>_xlfn.NUMBERVALUE(SUBSTITUTE(RIGHT(Data1!E22, LEN(Data1!E22) - FIND("L", Data1!E22)),"Ø","0"))</f>
        <v>51</v>
      </c>
      <c r="G25" s="9">
        <f>_xlfn.NUMBERVALUE(SUBSTITUTE(RIGHT(Data1!F22, LEN(Data1!F22) - FIND("L", Data1!F22)),"Ø","0"))</f>
        <v>54</v>
      </c>
      <c r="H25" s="9">
        <f>_xlfn.NUMBERVALUE(SUBSTITUTE(RIGHT(Data1!G22, LEN(Data1!G22) - FIND("L", Data1!G22)),"Ø","0"))</f>
        <v>57</v>
      </c>
      <c r="I25" s="9">
        <f>_xlfn.NUMBERVALUE(SUBSTITUTE(RIGHT(Data1!H22, LEN(Data1!H22) - FIND("L", Data1!H22)),"Ø","0"))</f>
        <v>60</v>
      </c>
      <c r="J25" s="9">
        <f>_xlfn.NUMBERVALUE(SUBSTITUTE(RIGHT(Data1!I22, LEN(Data1!I22) - FIND("L", Data1!I22)),"Ø","0"))</f>
        <v>64</v>
      </c>
      <c r="K25" s="9">
        <f>_xlfn.NUMBERVALUE(SUBSTITUTE(RIGHT(Data1!J22, LEN(Data1!J22) - FIND("L", Data1!J22)),"Ø","0"))</f>
        <v>64</v>
      </c>
      <c r="L25" s="9">
        <f>_xlfn.NUMBERVALUE(SUBSTITUTE(RIGHT(Data1!K22, LEN(Data1!K22) - FIND("L", Data1!K22)),"Ø","0"))</f>
        <v>63</v>
      </c>
      <c r="M25" s="9">
        <f>_xlfn.NUMBERVALUE(SUBSTITUTE(RIGHT(Data1!L22, LEN(Data1!L22) - FIND("L", Data1!L22)),"Ø","0"))</f>
        <v>59</v>
      </c>
      <c r="N25" s="9">
        <f>_xlfn.NUMBERVALUE(SUBSTITUTE(RIGHT(Data1!M22, LEN(Data1!M22) - FIND("L", Data1!M22)),"Ø","0"))</f>
        <v>52</v>
      </c>
      <c r="O25" s="9">
        <f>_xlfn.NUMBERVALUE(SUBSTITUTE(RIGHT(Data1!N22, LEN(Data1!N22) - FIND("L", Data1!N22)),"Ø","0"))</f>
        <v>48</v>
      </c>
    </row>
    <row r="26" spans="2:15" x14ac:dyDescent="0.3">
      <c r="B26" s="11" t="str">
        <v>Louisville</v>
      </c>
      <c r="C26" s="3" t="str">
        <f>_xlfn.XLOOKUP(B26,Data1!A23:A72,Data1!B23:B72,,0)</f>
        <v>Kentucky</v>
      </c>
      <c r="D26" s="9">
        <f>_xlfn.NUMBERVALUE(SUBSTITUTE(RIGHT(Data1!C23, LEN(Data1!C23) - FIND("L", Data1!C23)),"Ø","0"))</f>
        <v>27</v>
      </c>
      <c r="E26" s="9">
        <f>_xlfn.NUMBERVALUE(SUBSTITUTE(RIGHT(Data1!D23, LEN(Data1!D23) - FIND("L", Data1!D23)),"Ø","0"))</f>
        <v>30</v>
      </c>
      <c r="F26" s="9">
        <f>_xlfn.NUMBERVALUE(SUBSTITUTE(RIGHT(Data1!E23, LEN(Data1!E23) - FIND("L", Data1!E23)),"Ø","0"))</f>
        <v>38</v>
      </c>
      <c r="G26" s="9">
        <f>_xlfn.NUMBERVALUE(SUBSTITUTE(RIGHT(Data1!F23, LEN(Data1!F23) - FIND("L", Data1!F23)),"Ø","0"))</f>
        <v>47</v>
      </c>
      <c r="H26" s="9">
        <f>_xlfn.NUMBERVALUE(SUBSTITUTE(RIGHT(Data1!G23, LEN(Data1!G23) - FIND("L", Data1!G23)),"Ø","0"))</f>
        <v>57</v>
      </c>
      <c r="I26" s="9">
        <f>_xlfn.NUMBERVALUE(SUBSTITUTE(RIGHT(Data1!H23, LEN(Data1!H23) - FIND("L", Data1!H23)),"Ø","0"))</f>
        <v>66</v>
      </c>
      <c r="J26" s="9">
        <f>_xlfn.NUMBERVALUE(SUBSTITUTE(RIGHT(Data1!I23, LEN(Data1!I23) - FIND("L", Data1!I23)),"Ø","0"))</f>
        <v>70</v>
      </c>
      <c r="K26" s="9">
        <f>_xlfn.NUMBERVALUE(SUBSTITUTE(RIGHT(Data1!J23, LEN(Data1!J23) - FIND("L", Data1!J23)),"Ø","0"))</f>
        <v>69</v>
      </c>
      <c r="L26" s="9">
        <f>_xlfn.NUMBERVALUE(SUBSTITUTE(RIGHT(Data1!K23, LEN(Data1!K23) - FIND("L", Data1!K23)),"Ø","0"))</f>
        <v>61</v>
      </c>
      <c r="M26" s="9">
        <f>_xlfn.NUMBERVALUE(SUBSTITUTE(RIGHT(Data1!L23, LEN(Data1!L23) - FIND("L", Data1!L23)),"Ø","0"))</f>
        <v>49</v>
      </c>
      <c r="N26" s="9">
        <f>_xlfn.NUMBERVALUE(SUBSTITUTE(RIGHT(Data1!M23, LEN(Data1!M23) - FIND("L", Data1!M23)),"Ø","0"))</f>
        <v>40</v>
      </c>
      <c r="O26" s="9">
        <f>_xlfn.NUMBERVALUE(SUBSTITUTE(RIGHT(Data1!N23, LEN(Data1!N23) - FIND("L", Data1!N23)),"Ø","0"))</f>
        <v>30</v>
      </c>
    </row>
    <row r="27" spans="2:15" x14ac:dyDescent="0.3">
      <c r="B27" s="11" t="str">
        <v>Memphis</v>
      </c>
      <c r="C27" s="3" t="str">
        <f>_xlfn.XLOOKUP(B27,Data1!A24:A73,Data1!B24:B73,,0)</f>
        <v>Tennessee</v>
      </c>
      <c r="D27" s="9">
        <f>_xlfn.NUMBERVALUE(SUBSTITUTE(RIGHT(Data1!C24, LEN(Data1!C24) - FIND("L", Data1!C24)),"Ø","0"))</f>
        <v>33</v>
      </c>
      <c r="E27" s="9">
        <f>_xlfn.NUMBERVALUE(SUBSTITUTE(RIGHT(Data1!D24, LEN(Data1!D24) - FIND("L", Data1!D24)),"Ø","0"))</f>
        <v>36</v>
      </c>
      <c r="F27" s="9">
        <f>_xlfn.NUMBERVALUE(SUBSTITUTE(RIGHT(Data1!E24, LEN(Data1!E24) - FIND("L", Data1!E24)),"Ø","0"))</f>
        <v>44</v>
      </c>
      <c r="G27" s="9">
        <f>_xlfn.NUMBERVALUE(SUBSTITUTE(RIGHT(Data1!F24, LEN(Data1!F24) - FIND("L", Data1!F24)),"Ø","0"))</f>
        <v>53</v>
      </c>
      <c r="H27" s="9">
        <f>_xlfn.NUMBERVALUE(SUBSTITUTE(RIGHT(Data1!G24, LEN(Data1!G24) - FIND("L", Data1!G24)),"Ø","0"))</f>
        <v>62</v>
      </c>
      <c r="I27" s="9">
        <f>_xlfn.NUMBERVALUE(SUBSTITUTE(RIGHT(Data1!H24, LEN(Data1!H24) - FIND("L", Data1!H24)),"Ø","0"))</f>
        <v>70</v>
      </c>
      <c r="J27" s="9">
        <f>_xlfn.NUMBERVALUE(SUBSTITUTE(RIGHT(Data1!I24, LEN(Data1!I24) - FIND("L", Data1!I24)),"Ø","0"))</f>
        <v>74</v>
      </c>
      <c r="K27" s="9">
        <f>_xlfn.NUMBERVALUE(SUBSTITUTE(RIGHT(Data1!J24, LEN(Data1!J24) - FIND("L", Data1!J24)),"Ø","0"))</f>
        <v>73</v>
      </c>
      <c r="L27" s="9">
        <f>_xlfn.NUMBERVALUE(SUBSTITUTE(RIGHT(Data1!K24, LEN(Data1!K24) - FIND("L", Data1!K24)),"Ø","0"))</f>
        <v>65</v>
      </c>
      <c r="M27" s="9">
        <f>_xlfn.NUMBERVALUE(SUBSTITUTE(RIGHT(Data1!L24, LEN(Data1!L24) - FIND("L", Data1!L24)),"Ø","0"))</f>
        <v>54</v>
      </c>
      <c r="N27" s="9">
        <f>_xlfn.NUMBERVALUE(SUBSTITUTE(RIGHT(Data1!M24, LEN(Data1!M24) - FIND("L", Data1!M24)),"Ø","0"))</f>
        <v>44</v>
      </c>
      <c r="O27" s="9">
        <f>_xlfn.NUMBERVALUE(SUBSTITUTE(RIGHT(Data1!N24, LEN(Data1!N24) - FIND("L", Data1!N24)),"Ø","0"))</f>
        <v>35</v>
      </c>
    </row>
    <row r="28" spans="2:15" x14ac:dyDescent="0.3">
      <c r="B28" s="11" t="str">
        <v>Miami</v>
      </c>
      <c r="C28" s="3" t="str">
        <f>_xlfn.XLOOKUP(B28,Data1!A25:A74,Data1!B25:B74,,0)</f>
        <v>Florida</v>
      </c>
      <c r="D28" s="9">
        <f>_xlfn.NUMBERVALUE(SUBSTITUTE(RIGHT(Data1!C25, LEN(Data1!C25) - FIND("L", Data1!C25)),"Ø","0"))</f>
        <v>60</v>
      </c>
      <c r="E28" s="9">
        <f>_xlfn.NUMBERVALUE(SUBSTITUTE(RIGHT(Data1!D25, LEN(Data1!D25) - FIND("L", Data1!D25)),"Ø","0"))</f>
        <v>62</v>
      </c>
      <c r="F28" s="9">
        <f>_xlfn.NUMBERVALUE(SUBSTITUTE(RIGHT(Data1!E25, LEN(Data1!E25) - FIND("L", Data1!E25)),"Ø","0"))</f>
        <v>65</v>
      </c>
      <c r="G28" s="9">
        <f>_xlfn.NUMBERVALUE(SUBSTITUTE(RIGHT(Data1!F25, LEN(Data1!F25) - FIND("L", Data1!F25)),"Ø","0"))</f>
        <v>68</v>
      </c>
      <c r="H28" s="9">
        <f>_xlfn.NUMBERVALUE(SUBSTITUTE(RIGHT(Data1!G25, LEN(Data1!G25) - FIND("L", Data1!G25)),"Ø","0"))</f>
        <v>73</v>
      </c>
      <c r="I28" s="9">
        <f>_xlfn.NUMBERVALUE(SUBSTITUTE(RIGHT(Data1!H25, LEN(Data1!H25) - FIND("L", Data1!H25)),"Ø","0"))</f>
        <v>76</v>
      </c>
      <c r="J28" s="9">
        <f>_xlfn.NUMBERVALUE(SUBSTITUTE(RIGHT(Data1!I25, LEN(Data1!I25) - FIND("L", Data1!I25)),"Ø","0"))</f>
        <v>77</v>
      </c>
      <c r="K28" s="9">
        <f>_xlfn.NUMBERVALUE(SUBSTITUTE(RIGHT(Data1!J25, LEN(Data1!J25) - FIND("L", Data1!J25)),"Ø","0"))</f>
        <v>77</v>
      </c>
      <c r="L28" s="9">
        <f>_xlfn.NUMBERVALUE(SUBSTITUTE(RIGHT(Data1!K25, LEN(Data1!K25) - FIND("L", Data1!K25)),"Ø","0"))</f>
        <v>77</v>
      </c>
      <c r="M28" s="9">
        <f>_xlfn.NUMBERVALUE(SUBSTITUTE(RIGHT(Data1!L25, LEN(Data1!L25) - FIND("L", Data1!L25)),"Ø","0"))</f>
        <v>74</v>
      </c>
      <c r="N28" s="9">
        <f>_xlfn.NUMBERVALUE(SUBSTITUTE(RIGHT(Data1!M25, LEN(Data1!M25) - FIND("L", Data1!M25)),"Ø","0"))</f>
        <v>68</v>
      </c>
      <c r="O28" s="9">
        <f>_xlfn.NUMBERVALUE(SUBSTITUTE(RIGHT(Data1!N25, LEN(Data1!N25) - FIND("L", Data1!N25)),"Ø","0"))</f>
        <v>63</v>
      </c>
    </row>
    <row r="29" spans="2:15" x14ac:dyDescent="0.3">
      <c r="B29" s="11" t="str">
        <v>Milwaukee</v>
      </c>
      <c r="C29" s="3" t="str">
        <f>_xlfn.XLOOKUP(B29,Data1!A26:A75,Data1!B26:B75,,0)</f>
        <v>Wisconsin</v>
      </c>
      <c r="D29" s="9">
        <f>_xlfn.NUMBERVALUE(SUBSTITUTE(RIGHT(Data1!C26, LEN(Data1!C26) - FIND("L", Data1!C26)),"Ø","0"))</f>
        <v>16</v>
      </c>
      <c r="E29" s="9">
        <f>_xlfn.NUMBERVALUE(SUBSTITUTE(RIGHT(Data1!D26, LEN(Data1!D26) - FIND("L", Data1!D26)),"Ø","0"))</f>
        <v>19</v>
      </c>
      <c r="F29" s="9">
        <f>_xlfn.NUMBERVALUE(SUBSTITUTE(RIGHT(Data1!E26, LEN(Data1!E26) - FIND("L", Data1!E26)),"Ø","0"))</f>
        <v>28</v>
      </c>
      <c r="G29" s="9">
        <f>_xlfn.NUMBERVALUE(SUBSTITUTE(RIGHT(Data1!F26, LEN(Data1!F26) - FIND("L", Data1!F26)),"Ø","0"))</f>
        <v>37</v>
      </c>
      <c r="H29" s="9">
        <f>_xlfn.NUMBERVALUE(SUBSTITUTE(RIGHT(Data1!G26, LEN(Data1!G26) - FIND("L", Data1!G26)),"Ø","0"))</f>
        <v>47</v>
      </c>
      <c r="I29" s="9">
        <f>_xlfn.NUMBERVALUE(SUBSTITUTE(RIGHT(Data1!H26, LEN(Data1!H26) - FIND("L", Data1!H26)),"Ø","0"))</f>
        <v>57</v>
      </c>
      <c r="J29" s="9">
        <f>_xlfn.NUMBERVALUE(SUBSTITUTE(RIGHT(Data1!I26, LEN(Data1!I26) - FIND("L", Data1!I26)),"Ø","0"))</f>
        <v>64</v>
      </c>
      <c r="K29" s="9">
        <f>_xlfn.NUMBERVALUE(SUBSTITUTE(RIGHT(Data1!J26, LEN(Data1!J26) - FIND("L", Data1!J26)),"Ø","0"))</f>
        <v>63</v>
      </c>
      <c r="L29" s="9">
        <f>_xlfn.NUMBERVALUE(SUBSTITUTE(RIGHT(Data1!K26, LEN(Data1!K26) - FIND("L", Data1!K26)),"Ø","0"))</f>
        <v>55</v>
      </c>
      <c r="M29" s="9">
        <f>_xlfn.NUMBERVALUE(SUBSTITUTE(RIGHT(Data1!L26, LEN(Data1!L26) - FIND("L", Data1!L26)),"Ø","0"))</f>
        <v>43</v>
      </c>
      <c r="N29" s="9">
        <f>_xlfn.NUMBERVALUE(SUBSTITUTE(RIGHT(Data1!M26, LEN(Data1!M26) - FIND("L", Data1!M26)),"Ø","0"))</f>
        <v>32</v>
      </c>
      <c r="O29" s="9">
        <f>_xlfn.NUMBERVALUE(SUBSTITUTE(RIGHT(Data1!N26, LEN(Data1!N26) - FIND("L", Data1!N26)),"Ø","0"))</f>
        <v>20</v>
      </c>
    </row>
    <row r="30" spans="2:15" x14ac:dyDescent="0.3">
      <c r="B30" s="11" t="str">
        <v>Minneapolis</v>
      </c>
      <c r="C30" s="3" t="str">
        <f>_xlfn.XLOOKUP(B30,Data1!A27:A76,Data1!B27:B76,,0)</f>
        <v>Minnesota</v>
      </c>
      <c r="D30" s="9">
        <f>_xlfn.NUMBERVALUE(SUBSTITUTE(RIGHT(Data1!C27, LEN(Data1!C27) - FIND("L", Data1!C27)),"Ø","0"))</f>
        <v>8</v>
      </c>
      <c r="E30" s="9">
        <f>_xlfn.NUMBERVALUE(SUBSTITUTE(RIGHT(Data1!D27, LEN(Data1!D27) - FIND("L", Data1!D27)),"Ø","0"))</f>
        <v>13</v>
      </c>
      <c r="F30" s="9">
        <f>_xlfn.NUMBERVALUE(SUBSTITUTE(RIGHT(Data1!E27, LEN(Data1!E27) - FIND("L", Data1!E27)),"Ø","0"))</f>
        <v>24</v>
      </c>
      <c r="G30" s="9">
        <f>_xlfn.NUMBERVALUE(SUBSTITUTE(RIGHT(Data1!F27, LEN(Data1!F27) - FIND("L", Data1!F27)),"Ø","0"))</f>
        <v>37</v>
      </c>
      <c r="H30" s="9">
        <f>_xlfn.NUMBERVALUE(SUBSTITUTE(RIGHT(Data1!G27, LEN(Data1!G27) - FIND("L", Data1!G27)),"Ø","0"))</f>
        <v>49</v>
      </c>
      <c r="I30" s="9">
        <f>_xlfn.NUMBERVALUE(SUBSTITUTE(RIGHT(Data1!H27, LEN(Data1!H27) - FIND("L", Data1!H27)),"Ø","0"))</f>
        <v>59</v>
      </c>
      <c r="J30" s="9">
        <f>_xlfn.NUMBERVALUE(SUBSTITUTE(RIGHT(Data1!I27, LEN(Data1!I27) - FIND("L", Data1!I27)),"Ø","0"))</f>
        <v>64</v>
      </c>
      <c r="K30" s="9">
        <f>_xlfn.NUMBERVALUE(SUBSTITUTE(RIGHT(Data1!J27, LEN(Data1!J27) - FIND("L", Data1!J27)),"Ø","0"))</f>
        <v>62</v>
      </c>
      <c r="L30" s="9">
        <f>_xlfn.NUMBERVALUE(SUBSTITUTE(RIGHT(Data1!K27, LEN(Data1!K27) - FIND("L", Data1!K27)),"Ø","0"))</f>
        <v>52</v>
      </c>
      <c r="M30" s="9">
        <f>_xlfn.NUMBERVALUE(SUBSTITUTE(RIGHT(Data1!L27, LEN(Data1!L27) - FIND("L", Data1!L27)),"Ø","0"))</f>
        <v>40</v>
      </c>
      <c r="N30" s="9">
        <f>_xlfn.NUMBERVALUE(SUBSTITUTE(RIGHT(Data1!M27, LEN(Data1!M27) - FIND("L", Data1!M27)),"Ø","0"))</f>
        <v>26</v>
      </c>
      <c r="O30" s="9">
        <f>_xlfn.NUMBERVALUE(SUBSTITUTE(RIGHT(Data1!N27, LEN(Data1!N27) - FIND("L", Data1!N27)),"Ø","0"))</f>
        <v>12</v>
      </c>
    </row>
    <row r="31" spans="2:15" x14ac:dyDescent="0.3">
      <c r="B31" s="11" t="str">
        <v>Nashville</v>
      </c>
      <c r="C31" s="3" t="str">
        <f>_xlfn.XLOOKUP(B31,Data1!A28:A77,Data1!B28:B77,,0)</f>
        <v>Tennessee</v>
      </c>
      <c r="D31" s="9">
        <f>_xlfn.NUMBERVALUE(SUBSTITUTE(RIGHT(Data1!C28, LEN(Data1!C28) - FIND("L", Data1!C28)),"Ø","0"))</f>
        <v>28</v>
      </c>
      <c r="E31" s="9">
        <f>_xlfn.NUMBERVALUE(SUBSTITUTE(RIGHT(Data1!D28, LEN(Data1!D28) - FIND("L", Data1!D28)),"Ø","0"))</f>
        <v>32</v>
      </c>
      <c r="F31" s="9">
        <f>_xlfn.NUMBERVALUE(SUBSTITUTE(RIGHT(Data1!E28, LEN(Data1!E28) - FIND("L", Data1!E28)),"Ø","0"))</f>
        <v>39</v>
      </c>
      <c r="G31" s="9">
        <f>_xlfn.NUMBERVALUE(SUBSTITUTE(RIGHT(Data1!F28, LEN(Data1!F28) - FIND("L", Data1!F28)),"Ø","0"))</f>
        <v>48</v>
      </c>
      <c r="H31" s="9">
        <f>_xlfn.NUMBERVALUE(SUBSTITUTE(RIGHT(Data1!G28, LEN(Data1!G28) - FIND("L", Data1!G28)),"Ø","0"))</f>
        <v>57</v>
      </c>
      <c r="I31" s="9">
        <f>_xlfn.NUMBERVALUE(SUBSTITUTE(RIGHT(Data1!H28, LEN(Data1!H28) - FIND("L", Data1!H28)),"Ø","0"))</f>
        <v>65</v>
      </c>
      <c r="J31" s="9">
        <f>_xlfn.NUMBERVALUE(SUBSTITUTE(RIGHT(Data1!I28, LEN(Data1!I28) - FIND("L", Data1!I28)),"Ø","0"))</f>
        <v>70</v>
      </c>
      <c r="K31" s="9">
        <f>_xlfn.NUMBERVALUE(SUBSTITUTE(RIGHT(Data1!J28, LEN(Data1!J28) - FIND("L", Data1!J28)),"Ø","0"))</f>
        <v>68</v>
      </c>
      <c r="L31" s="9">
        <f>_xlfn.NUMBERVALUE(SUBSTITUTE(RIGHT(Data1!K28, LEN(Data1!K28) - FIND("L", Data1!K28)),"Ø","0"))</f>
        <v>61</v>
      </c>
      <c r="M31" s="9">
        <f>_xlfn.NUMBERVALUE(SUBSTITUTE(RIGHT(Data1!L28, LEN(Data1!L28) - FIND("L", Data1!L28)),"Ø","0"))</f>
        <v>49</v>
      </c>
      <c r="N31" s="9">
        <f>_xlfn.NUMBERVALUE(SUBSTITUTE(RIGHT(Data1!M28, LEN(Data1!M28) - FIND("L", Data1!M28)),"Ø","0"))</f>
        <v>39</v>
      </c>
      <c r="O31" s="9">
        <f>_xlfn.NUMBERVALUE(SUBSTITUTE(RIGHT(Data1!N28, LEN(Data1!N28) - FIND("L", Data1!N28)),"Ø","0"))</f>
        <v>31</v>
      </c>
    </row>
    <row r="32" spans="2:15" x14ac:dyDescent="0.3">
      <c r="B32" s="11" t="str">
        <v>New Orleans</v>
      </c>
      <c r="C32" s="3" t="str">
        <f>_xlfn.XLOOKUP(B32,Data1!A29:A78,Data1!B29:B78,,0)</f>
        <v>Louisiana</v>
      </c>
      <c r="D32" s="9">
        <f>_xlfn.NUMBERVALUE(SUBSTITUTE(RIGHT(Data1!C29, LEN(Data1!C29) - FIND("L", Data1!C29)),"Ø","0"))</f>
        <v>45</v>
      </c>
      <c r="E32" s="9">
        <f>_xlfn.NUMBERVALUE(SUBSTITUTE(RIGHT(Data1!D29, LEN(Data1!D29) - FIND("L", Data1!D29)),"Ø","0"))</f>
        <v>48</v>
      </c>
      <c r="F32" s="9">
        <f>_xlfn.NUMBERVALUE(SUBSTITUTE(RIGHT(Data1!E29, LEN(Data1!E29) - FIND("L", Data1!E29)),"Ø","0"))</f>
        <v>54</v>
      </c>
      <c r="G32" s="9">
        <f>_xlfn.NUMBERVALUE(SUBSTITUTE(RIGHT(Data1!F29, LEN(Data1!F29) - FIND("L", Data1!F29)),"Ø","0"))</f>
        <v>60</v>
      </c>
      <c r="H32" s="9">
        <f>_xlfn.NUMBERVALUE(SUBSTITUTE(RIGHT(Data1!G29, LEN(Data1!G29) - FIND("L", Data1!G29)),"Ø","0"))</f>
        <v>68</v>
      </c>
      <c r="I32" s="9">
        <f>_xlfn.NUMBERVALUE(SUBSTITUTE(RIGHT(Data1!H29, LEN(Data1!H29) - FIND("L", Data1!H29)),"Ø","0"))</f>
        <v>74</v>
      </c>
      <c r="J32" s="9">
        <f>_xlfn.NUMBERVALUE(SUBSTITUTE(RIGHT(Data1!I29, LEN(Data1!I29) - FIND("L", Data1!I29)),"Ø","0"))</f>
        <v>75</v>
      </c>
      <c r="K32" s="9">
        <f>_xlfn.NUMBERVALUE(SUBSTITUTE(RIGHT(Data1!J29, LEN(Data1!J29) - FIND("L", Data1!J29)),"Ø","0"))</f>
        <v>75</v>
      </c>
      <c r="L32" s="9">
        <f>_xlfn.NUMBERVALUE(SUBSTITUTE(RIGHT(Data1!K29, LEN(Data1!K29) - FIND("L", Data1!K29)),"Ø","0"))</f>
        <v>72</v>
      </c>
      <c r="M32" s="9">
        <f>_xlfn.NUMBERVALUE(SUBSTITUTE(RIGHT(Data1!L29, LEN(Data1!L29) - FIND("L", Data1!L29)),"Ø","0"))</f>
        <v>63</v>
      </c>
      <c r="N32" s="9">
        <f>_xlfn.NUMBERVALUE(SUBSTITUTE(RIGHT(Data1!M29, LEN(Data1!M29) - FIND("L", Data1!M29)),"Ø","0"))</f>
        <v>54</v>
      </c>
      <c r="O32" s="9">
        <f>_xlfn.NUMBERVALUE(SUBSTITUTE(RIGHT(Data1!N29, LEN(Data1!N29) - FIND("L", Data1!N29)),"Ø","0"))</f>
        <v>47</v>
      </c>
    </row>
    <row r="33" spans="2:15" x14ac:dyDescent="0.3">
      <c r="B33" s="11" t="str">
        <v>New York</v>
      </c>
      <c r="C33" s="3" t="str">
        <f>_xlfn.XLOOKUP(B33,Data1!A30:A79,Data1!B30:B79,,0)</f>
        <v>New York</v>
      </c>
      <c r="D33" s="9">
        <f>_xlfn.NUMBERVALUE(SUBSTITUTE(RIGHT(Data1!C30, LEN(Data1!C30) - FIND("L", Data1!C30)),"Ø","0"))</f>
        <v>27</v>
      </c>
      <c r="E33" s="9">
        <f>_xlfn.NUMBERVALUE(SUBSTITUTE(RIGHT(Data1!D30, LEN(Data1!D30) - FIND("L", Data1!D30)),"Ø","0"))</f>
        <v>29</v>
      </c>
      <c r="F33" s="9">
        <f>_xlfn.NUMBERVALUE(SUBSTITUTE(RIGHT(Data1!E30, LEN(Data1!E30) - FIND("L", Data1!E30)),"Ø","0"))</f>
        <v>35</v>
      </c>
      <c r="G33" s="9">
        <f>_xlfn.NUMBERVALUE(SUBSTITUTE(RIGHT(Data1!F30, LEN(Data1!F30) - FIND("L", Data1!F30)),"Ø","0"))</f>
        <v>45</v>
      </c>
      <c r="H33" s="9">
        <f>_xlfn.NUMBERVALUE(SUBSTITUTE(RIGHT(Data1!G30, LEN(Data1!G30) - FIND("L", Data1!G30)),"Ø","0"))</f>
        <v>54</v>
      </c>
      <c r="I33" s="9">
        <f>_xlfn.NUMBERVALUE(SUBSTITUTE(RIGHT(Data1!H30, LEN(Data1!H30) - FIND("L", Data1!H30)),"Ø","0"))</f>
        <v>64</v>
      </c>
      <c r="J33" s="9">
        <f>_xlfn.NUMBERVALUE(SUBSTITUTE(RIGHT(Data1!I30, LEN(Data1!I30) - FIND("L", Data1!I30)),"Ø","0"))</f>
        <v>69</v>
      </c>
      <c r="K33" s="9">
        <f>_xlfn.NUMBERVALUE(SUBSTITUTE(RIGHT(Data1!J30, LEN(Data1!J30) - FIND("L", Data1!J30)),"Ø","0"))</f>
        <v>68</v>
      </c>
      <c r="L33" s="9">
        <f>_xlfn.NUMBERVALUE(SUBSTITUTE(RIGHT(Data1!K30, LEN(Data1!K30) - FIND("L", Data1!K30)),"Ø","0"))</f>
        <v>61</v>
      </c>
      <c r="M33" s="9">
        <f>_xlfn.NUMBERVALUE(SUBSTITUTE(RIGHT(Data1!L30, LEN(Data1!L30) - FIND("L", Data1!L30)),"Ø","0"))</f>
        <v>50</v>
      </c>
      <c r="N33" s="9">
        <f>_xlfn.NUMBERVALUE(SUBSTITUTE(RIGHT(Data1!M30, LEN(Data1!M30) - FIND("L", Data1!M30)),"Ø","0"))</f>
        <v>42</v>
      </c>
      <c r="O33" s="9">
        <f>_xlfn.NUMBERVALUE(SUBSTITUTE(RIGHT(Data1!N30, LEN(Data1!N30) - FIND("L", Data1!N30)),"Ø","0"))</f>
        <v>32</v>
      </c>
    </row>
    <row r="34" spans="2:15" x14ac:dyDescent="0.3">
      <c r="B34" s="11" t="str">
        <v>Oklahoma City</v>
      </c>
      <c r="C34" s="3" t="str">
        <f>_xlfn.XLOOKUP(B34,Data1!A31:A80,Data1!B31:B80,,0)</f>
        <v>Oklahoma</v>
      </c>
      <c r="D34" s="9">
        <f>_xlfn.NUMBERVALUE(SUBSTITUTE(RIGHT(Data1!C31, LEN(Data1!C31) - FIND("L", Data1!C31)),"Ø","0"))</f>
        <v>29</v>
      </c>
      <c r="E34" s="9">
        <f>_xlfn.NUMBERVALUE(SUBSTITUTE(RIGHT(Data1!D31, LEN(Data1!D31) - FIND("L", Data1!D31)),"Ø","0"))</f>
        <v>33</v>
      </c>
      <c r="F34" s="9">
        <f>_xlfn.NUMBERVALUE(SUBSTITUTE(RIGHT(Data1!E31, LEN(Data1!E31) - FIND("L", Data1!E31)),"Ø","0"))</f>
        <v>41</v>
      </c>
      <c r="G34" s="9">
        <f>_xlfn.NUMBERVALUE(SUBSTITUTE(RIGHT(Data1!F31, LEN(Data1!F31) - FIND("L", Data1!F31)),"Ø","0"))</f>
        <v>50</v>
      </c>
      <c r="H34" s="9">
        <f>_xlfn.NUMBERVALUE(SUBSTITUTE(RIGHT(Data1!G31, LEN(Data1!G31) - FIND("L", Data1!G31)),"Ø","0"))</f>
        <v>60</v>
      </c>
      <c r="I34" s="9">
        <f>_xlfn.NUMBERVALUE(SUBSTITUTE(RIGHT(Data1!H31, LEN(Data1!H31) - FIND("L", Data1!H31)),"Ø","0"))</f>
        <v>68</v>
      </c>
      <c r="J34" s="9">
        <f>_xlfn.NUMBERVALUE(SUBSTITUTE(RIGHT(Data1!I31, LEN(Data1!I31) - FIND("L", Data1!I31)),"Ø","0"))</f>
        <v>72</v>
      </c>
      <c r="K34" s="9">
        <f>_xlfn.NUMBERVALUE(SUBSTITUTE(RIGHT(Data1!J31, LEN(Data1!J31) - FIND("L", Data1!J31)),"Ø","0"))</f>
        <v>71</v>
      </c>
      <c r="L34" s="9">
        <f>_xlfn.NUMBERVALUE(SUBSTITUTE(RIGHT(Data1!K31, LEN(Data1!K31) - FIND("L", Data1!K31)),"Ø","0"))</f>
        <v>63</v>
      </c>
      <c r="M34" s="9">
        <f>_xlfn.NUMBERVALUE(SUBSTITUTE(RIGHT(Data1!L31, LEN(Data1!L31) - FIND("L", Data1!L31)),"Ø","0"))</f>
        <v>52</v>
      </c>
      <c r="N34" s="9">
        <f>_xlfn.NUMBERVALUE(SUBSTITUTE(RIGHT(Data1!M31, LEN(Data1!M31) - FIND("L", Data1!M31)),"Ø","0"))</f>
        <v>40</v>
      </c>
      <c r="O34" s="9">
        <f>_xlfn.NUMBERVALUE(SUBSTITUTE(RIGHT(Data1!N31, LEN(Data1!N31) - FIND("L", Data1!N31)),"Ø","0"))</f>
        <v>31</v>
      </c>
    </row>
    <row r="35" spans="2:15" x14ac:dyDescent="0.3">
      <c r="B35" s="11" t="str">
        <v>Orlando</v>
      </c>
      <c r="C35" s="3" t="str">
        <f>_xlfn.XLOOKUP(B35,Data1!A32:A81,Data1!B32:B81,,0)</f>
        <v>Florida</v>
      </c>
      <c r="D35" s="9">
        <f>_xlfn.NUMBERVALUE(SUBSTITUTE(RIGHT(Data1!C32, LEN(Data1!C32) - FIND("L", Data1!C32)),"Ø","0"))</f>
        <v>49</v>
      </c>
      <c r="E35" s="9">
        <f>_xlfn.NUMBERVALUE(SUBSTITUTE(RIGHT(Data1!D32, LEN(Data1!D32) - FIND("L", Data1!D32)),"Ø","0"))</f>
        <v>52</v>
      </c>
      <c r="F35" s="9">
        <f>_xlfn.NUMBERVALUE(SUBSTITUTE(RIGHT(Data1!E32, LEN(Data1!E32) - FIND("L", Data1!E32)),"Ø","0"))</f>
        <v>56</v>
      </c>
      <c r="G35" s="9">
        <f>_xlfn.NUMBERVALUE(SUBSTITUTE(RIGHT(Data1!F32, LEN(Data1!F32) - FIND("L", Data1!F32)),"Ø","0"))</f>
        <v>60</v>
      </c>
      <c r="H35" s="9">
        <f>_xlfn.NUMBERVALUE(SUBSTITUTE(RIGHT(Data1!G32, LEN(Data1!G32) - FIND("L", Data1!G32)),"Ø","0"))</f>
        <v>66</v>
      </c>
      <c r="I35" s="9">
        <f>_xlfn.NUMBERVALUE(SUBSTITUTE(RIGHT(Data1!H32, LEN(Data1!H32) - FIND("L", Data1!H32)),"Ø","0"))</f>
        <v>72</v>
      </c>
      <c r="J35" s="9">
        <f>_xlfn.NUMBERVALUE(SUBSTITUTE(RIGHT(Data1!I32, LEN(Data1!I32) - FIND("L", Data1!I32)),"Ø","0"))</f>
        <v>74</v>
      </c>
      <c r="K35" s="9">
        <f>_xlfn.NUMBERVALUE(SUBSTITUTE(RIGHT(Data1!J32, LEN(Data1!J32) - FIND("L", Data1!J32)),"Ø","0"))</f>
        <v>74</v>
      </c>
      <c r="L35" s="9">
        <f>_xlfn.NUMBERVALUE(SUBSTITUTE(RIGHT(Data1!K32, LEN(Data1!K32) - FIND("L", Data1!K32)),"Ø","0"))</f>
        <v>73</v>
      </c>
      <c r="M35" s="9">
        <f>_xlfn.NUMBERVALUE(SUBSTITUTE(RIGHT(Data1!L32, LEN(Data1!L32) - FIND("L", Data1!L32)),"Ø","0"))</f>
        <v>66</v>
      </c>
      <c r="N35" s="9">
        <f>_xlfn.NUMBERVALUE(SUBSTITUTE(RIGHT(Data1!M32, LEN(Data1!M32) - FIND("L", Data1!M32)),"Ø","0"))</f>
        <v>59</v>
      </c>
      <c r="O35" s="9">
        <f>_xlfn.NUMBERVALUE(SUBSTITUTE(RIGHT(Data1!N32, LEN(Data1!N32) - FIND("L", Data1!N32)),"Ø","0"))</f>
        <v>52</v>
      </c>
    </row>
    <row r="36" spans="2:15" x14ac:dyDescent="0.3">
      <c r="B36" s="11" t="str">
        <v>Philadelphia</v>
      </c>
      <c r="C36" s="3" t="str">
        <f>_xlfn.XLOOKUP(B36,Data1!A33:A82,Data1!B33:B82,,0)</f>
        <v>Pennsylvania</v>
      </c>
      <c r="D36" s="9">
        <f>_xlfn.NUMBERVALUE(SUBSTITUTE(RIGHT(Data1!C33, LEN(Data1!C33) - FIND("L", Data1!C33)),"Ø","0"))</f>
        <v>26</v>
      </c>
      <c r="E36" s="9">
        <f>_xlfn.NUMBERVALUE(SUBSTITUTE(RIGHT(Data1!D33, LEN(Data1!D33) - FIND("L", Data1!D33)),"Ø","0"))</f>
        <v>28</v>
      </c>
      <c r="F36" s="9">
        <f>_xlfn.NUMBERVALUE(SUBSTITUTE(RIGHT(Data1!E33, LEN(Data1!E33) - FIND("L", Data1!E33)),"Ø","0"))</f>
        <v>34</v>
      </c>
      <c r="G36" s="9">
        <f>_xlfn.NUMBERVALUE(SUBSTITUTE(RIGHT(Data1!F33, LEN(Data1!F33) - FIND("L", Data1!F33)),"Ø","0"))</f>
        <v>44</v>
      </c>
      <c r="H36" s="9">
        <f>_xlfn.NUMBERVALUE(SUBSTITUTE(RIGHT(Data1!G33, LEN(Data1!G33) - FIND("L", Data1!G33)),"Ø","0"))</f>
        <v>54</v>
      </c>
      <c r="I36" s="9">
        <f>_xlfn.NUMBERVALUE(SUBSTITUTE(RIGHT(Data1!H33, LEN(Data1!H33) - FIND("L", Data1!H33)),"Ø","0"))</f>
        <v>64</v>
      </c>
      <c r="J36" s="9">
        <f>_xlfn.NUMBERVALUE(SUBSTITUTE(RIGHT(Data1!I33, LEN(Data1!I33) - FIND("L", Data1!I33)),"Ø","0"))</f>
        <v>69</v>
      </c>
      <c r="K36" s="9">
        <f>_xlfn.NUMBERVALUE(SUBSTITUTE(RIGHT(Data1!J33, LEN(Data1!J33) - FIND("L", Data1!J33)),"Ø","0"))</f>
        <v>68</v>
      </c>
      <c r="L36" s="9">
        <f>_xlfn.NUMBERVALUE(SUBSTITUTE(RIGHT(Data1!K33, LEN(Data1!K33) - FIND("L", Data1!K33)),"Ø","0"))</f>
        <v>60</v>
      </c>
      <c r="M36" s="9">
        <f>_xlfn.NUMBERVALUE(SUBSTITUTE(RIGHT(Data1!L33, LEN(Data1!L33) - FIND("L", Data1!L33)),"Ø","0"))</f>
        <v>48</v>
      </c>
      <c r="N36" s="9">
        <f>_xlfn.NUMBERVALUE(SUBSTITUTE(RIGHT(Data1!M33, LEN(Data1!M33) - FIND("L", Data1!M33)),"Ø","0"))</f>
        <v>39</v>
      </c>
      <c r="O36" s="9">
        <f>_xlfn.NUMBERVALUE(SUBSTITUTE(RIGHT(Data1!N33, LEN(Data1!N33) - FIND("L", Data1!N33)),"Ø","0"))</f>
        <v>30</v>
      </c>
    </row>
    <row r="37" spans="2:15" x14ac:dyDescent="0.3">
      <c r="B37" s="11" t="str">
        <v>Phoenix</v>
      </c>
      <c r="C37" s="3" t="str">
        <f>_xlfn.XLOOKUP(B37,Data1!A34:A83,Data1!B34:B83,,0)</f>
        <v>Arizona</v>
      </c>
      <c r="D37" s="9">
        <f>_xlfn.NUMBERVALUE(SUBSTITUTE(RIGHT(Data1!C34, LEN(Data1!C34) - FIND("L", Data1!C34)),"Ø","0"))</f>
        <v>46</v>
      </c>
      <c r="E37" s="9">
        <f>_xlfn.NUMBERVALUE(SUBSTITUTE(RIGHT(Data1!D34, LEN(Data1!D34) - FIND("L", Data1!D34)),"Ø","0"))</f>
        <v>49</v>
      </c>
      <c r="F37" s="9">
        <f>_xlfn.NUMBERVALUE(SUBSTITUTE(RIGHT(Data1!E34, LEN(Data1!E34) - FIND("L", Data1!E34)),"Ø","0"))</f>
        <v>54</v>
      </c>
      <c r="G37" s="9">
        <f>_xlfn.NUMBERVALUE(SUBSTITUTE(RIGHT(Data1!F34, LEN(Data1!F34) - FIND("L", Data1!F34)),"Ø","0"))</f>
        <v>60</v>
      </c>
      <c r="H37" s="9">
        <f>_xlfn.NUMBERVALUE(SUBSTITUTE(RIGHT(Data1!G34, LEN(Data1!G34) - FIND("L", Data1!G34)),"Ø","0"))</f>
        <v>69</v>
      </c>
      <c r="I37" s="9">
        <f>_xlfn.NUMBERVALUE(SUBSTITUTE(RIGHT(Data1!H34, LEN(Data1!H34) - FIND("L", Data1!H34)),"Ø","0"))</f>
        <v>77</v>
      </c>
      <c r="J37" s="9">
        <f>_xlfn.NUMBERVALUE(SUBSTITUTE(RIGHT(Data1!I34, LEN(Data1!I34) - FIND("L", Data1!I34)),"Ø","0"))</f>
        <v>83</v>
      </c>
      <c r="K37" s="9">
        <f>_xlfn.NUMBERVALUE(SUBSTITUTE(RIGHT(Data1!J34, LEN(Data1!J34) - FIND("L", Data1!J34)),"Ø","0"))</f>
        <v>82</v>
      </c>
      <c r="L37" s="9">
        <f>_xlfn.NUMBERVALUE(SUBSTITUTE(RIGHT(Data1!K34, LEN(Data1!K34) - FIND("L", Data1!K34)),"Ø","0"))</f>
        <v>75</v>
      </c>
      <c r="M37" s="9">
        <f>_xlfn.NUMBERVALUE(SUBSTITUTE(RIGHT(Data1!L34, LEN(Data1!L34) - FIND("L", Data1!L34)),"Ø","0"))</f>
        <v>64</v>
      </c>
      <c r="N37" s="9">
        <f>_xlfn.NUMBERVALUE(SUBSTITUTE(RIGHT(Data1!M34, LEN(Data1!M34) - FIND("L", Data1!M34)),"Ø","0"))</f>
        <v>52</v>
      </c>
      <c r="O37" s="9">
        <f>_xlfn.NUMBERVALUE(SUBSTITUTE(RIGHT(Data1!N34, LEN(Data1!N34) - FIND("L", Data1!N34)),"Ø","0"))</f>
        <v>45</v>
      </c>
    </row>
    <row r="38" spans="2:15" x14ac:dyDescent="0.3">
      <c r="B38" s="11" t="str">
        <v>Pittsburgh</v>
      </c>
      <c r="C38" s="3" t="str">
        <f>_xlfn.XLOOKUP(B38,Data1!A35:A84,Data1!B35:B84,,0)</f>
        <v>Pennsylvania</v>
      </c>
      <c r="D38" s="9">
        <f>_xlfn.NUMBERVALUE(SUBSTITUTE(RIGHT(Data1!C35, LEN(Data1!C35) - FIND("L", Data1!C35)),"Ø","0"))</f>
        <v>21</v>
      </c>
      <c r="E38" s="9">
        <f>_xlfn.NUMBERVALUE(SUBSTITUTE(RIGHT(Data1!D35, LEN(Data1!D35) - FIND("L", Data1!D35)),"Ø","0"))</f>
        <v>23</v>
      </c>
      <c r="F38" s="9">
        <f>_xlfn.NUMBERVALUE(SUBSTITUTE(RIGHT(Data1!E35, LEN(Data1!E35) - FIND("L", Data1!E35)),"Ø","0"))</f>
        <v>30</v>
      </c>
      <c r="G38" s="9">
        <f>_xlfn.NUMBERVALUE(SUBSTITUTE(RIGHT(Data1!F35, LEN(Data1!F35) - FIND("L", Data1!F35)),"Ø","0"))</f>
        <v>40</v>
      </c>
      <c r="H38" s="9">
        <f>_xlfn.NUMBERVALUE(SUBSTITUTE(RIGHT(Data1!G35, LEN(Data1!G35) - FIND("L", Data1!G35)),"Ø","0"))</f>
        <v>49</v>
      </c>
      <c r="I38" s="9">
        <f>_xlfn.NUMBERVALUE(SUBSTITUTE(RIGHT(Data1!H35, LEN(Data1!H35) - FIND("L", Data1!H35)),"Ø","0"))</f>
        <v>58</v>
      </c>
      <c r="J38" s="9">
        <f>_xlfn.NUMBERVALUE(SUBSTITUTE(RIGHT(Data1!I35, LEN(Data1!I35) - FIND("L", Data1!I35)),"Ø","0"))</f>
        <v>63</v>
      </c>
      <c r="K38" s="9">
        <f>_xlfn.NUMBERVALUE(SUBSTITUTE(RIGHT(Data1!J35, LEN(Data1!J35) - FIND("L", Data1!J35)),"Ø","0"))</f>
        <v>62</v>
      </c>
      <c r="L38" s="9">
        <f>_xlfn.NUMBERVALUE(SUBSTITUTE(RIGHT(Data1!K35, LEN(Data1!K35) - FIND("L", Data1!K35)),"Ø","0"))</f>
        <v>54</v>
      </c>
      <c r="M38" s="9">
        <f>_xlfn.NUMBERVALUE(SUBSTITUTE(RIGHT(Data1!L35, LEN(Data1!L35) - FIND("L", Data1!L35)),"Ø","0"))</f>
        <v>43</v>
      </c>
      <c r="N38" s="9">
        <f>_xlfn.NUMBERVALUE(SUBSTITUTE(RIGHT(Data1!M35, LEN(Data1!M35) - FIND("L", Data1!M35)),"Ø","0"))</f>
        <v>35</v>
      </c>
      <c r="O38" s="9">
        <f>_xlfn.NUMBERVALUE(SUBSTITUTE(RIGHT(Data1!N35, LEN(Data1!N35) - FIND("L", Data1!N35)),"Ø","0"))</f>
        <v>25</v>
      </c>
    </row>
    <row r="39" spans="2:15" x14ac:dyDescent="0.3">
      <c r="B39" s="11" t="str">
        <v>Portland</v>
      </c>
      <c r="C39" s="3" t="str">
        <f>_xlfn.XLOOKUP(B39,Data1!A36:A85,Data1!B36:B85,,0)</f>
        <v>Oregon</v>
      </c>
      <c r="D39" s="9">
        <f>_xlfn.NUMBERVALUE(SUBSTITUTE(RIGHT(Data1!C36, LEN(Data1!C36) - FIND("L", Data1!C36)),"Ø","0"))</f>
        <v>36</v>
      </c>
      <c r="E39" s="9">
        <f>_xlfn.NUMBERVALUE(SUBSTITUTE(RIGHT(Data1!D36, LEN(Data1!D36) - FIND("L", Data1!D36)),"Ø","0"))</f>
        <v>37</v>
      </c>
      <c r="F39" s="9">
        <f>_xlfn.NUMBERVALUE(SUBSTITUTE(RIGHT(Data1!E36, LEN(Data1!E36) - FIND("L", Data1!E36)),"Ø","0"))</f>
        <v>39</v>
      </c>
      <c r="G39" s="9">
        <f>_xlfn.NUMBERVALUE(SUBSTITUTE(RIGHT(Data1!F36, LEN(Data1!F36) - FIND("L", Data1!F36)),"Ø","0"))</f>
        <v>43</v>
      </c>
      <c r="H39" s="9">
        <f>_xlfn.NUMBERVALUE(SUBSTITUTE(RIGHT(Data1!G36, LEN(Data1!G36) - FIND("L", Data1!G36)),"Ø","0"))</f>
        <v>48</v>
      </c>
      <c r="I39" s="9">
        <f>_xlfn.NUMBERVALUE(SUBSTITUTE(RIGHT(Data1!H36, LEN(Data1!H36) - FIND("L", Data1!H36)),"Ø","0"))</f>
        <v>52</v>
      </c>
      <c r="J39" s="9">
        <f>_xlfn.NUMBERVALUE(SUBSTITUTE(RIGHT(Data1!I36, LEN(Data1!I36) - FIND("L", Data1!I36)),"Ø","0"))</f>
        <v>56</v>
      </c>
      <c r="K39" s="9">
        <f>_xlfn.NUMBERVALUE(SUBSTITUTE(RIGHT(Data1!J36, LEN(Data1!J36) - FIND("L", Data1!J36)),"Ø","0"))</f>
        <v>57</v>
      </c>
      <c r="L39" s="9">
        <f>_xlfn.NUMBERVALUE(SUBSTITUTE(RIGHT(Data1!K36, LEN(Data1!K36) - FIND("L", Data1!K36)),"Ø","0"))</f>
        <v>52</v>
      </c>
      <c r="M39" s="9">
        <f>_xlfn.NUMBERVALUE(SUBSTITUTE(RIGHT(Data1!L36, LEN(Data1!L36) - FIND("L", Data1!L36)),"Ø","0"))</f>
        <v>46</v>
      </c>
      <c r="N39" s="9">
        <f>_xlfn.NUMBERVALUE(SUBSTITUTE(RIGHT(Data1!M36, LEN(Data1!M36) - FIND("L", Data1!M36)),"Ø","0"))</f>
        <v>41</v>
      </c>
      <c r="O39" s="9">
        <f>_xlfn.NUMBERVALUE(SUBSTITUTE(RIGHT(Data1!N36, LEN(Data1!N36) - FIND("L", Data1!N36)),"Ø","0"))</f>
        <v>35</v>
      </c>
    </row>
    <row r="40" spans="2:15" x14ac:dyDescent="0.3">
      <c r="B40" s="11" t="str">
        <v>Providence</v>
      </c>
      <c r="C40" s="3" t="str">
        <f>_xlfn.XLOOKUP(B40,Data1!A37:A86,Data1!B37:B86,,0)</f>
        <v>Rhode Island</v>
      </c>
      <c r="D40" s="9">
        <f>_xlfn.NUMBERVALUE(SUBSTITUTE(RIGHT(Data1!C37, LEN(Data1!C37) - FIND("L", Data1!C37)),"Ø","0"))</f>
        <v>21</v>
      </c>
      <c r="E40" s="9">
        <f>_xlfn.NUMBERVALUE(SUBSTITUTE(RIGHT(Data1!D37, LEN(Data1!D37) - FIND("L", Data1!D37)),"Ø","0"))</f>
        <v>24</v>
      </c>
      <c r="F40" s="9">
        <f>_xlfn.NUMBERVALUE(SUBSTITUTE(RIGHT(Data1!E37, LEN(Data1!E37) - FIND("L", Data1!E37)),"Ø","0"))</f>
        <v>30</v>
      </c>
      <c r="G40" s="9">
        <f>_xlfn.NUMBERVALUE(SUBSTITUTE(RIGHT(Data1!F37, LEN(Data1!F37) - FIND("L", Data1!F37)),"Ø","0"))</f>
        <v>40</v>
      </c>
      <c r="H40" s="9">
        <f>_xlfn.NUMBERVALUE(SUBSTITUTE(RIGHT(Data1!G37, LEN(Data1!G37) - FIND("L", Data1!G37)),"Ø","0"))</f>
        <v>49</v>
      </c>
      <c r="I40" s="9">
        <f>_xlfn.NUMBERVALUE(SUBSTITUTE(RIGHT(Data1!H37, LEN(Data1!H37) - FIND("L", Data1!H37)),"Ø","0"))</f>
        <v>58</v>
      </c>
      <c r="J40" s="9">
        <f>_xlfn.NUMBERVALUE(SUBSTITUTE(RIGHT(Data1!I37, LEN(Data1!I37) - FIND("L", Data1!I37)),"Ø","0"))</f>
        <v>64</v>
      </c>
      <c r="K40" s="9">
        <f>_xlfn.NUMBERVALUE(SUBSTITUTE(RIGHT(Data1!J37, LEN(Data1!J37) - FIND("L", Data1!J37)),"Ø","0"))</f>
        <v>63</v>
      </c>
      <c r="L40" s="9">
        <f>_xlfn.NUMBERVALUE(SUBSTITUTE(RIGHT(Data1!K37, LEN(Data1!K37) - FIND("L", Data1!K37)),"Ø","0"))</f>
        <v>55</v>
      </c>
      <c r="M40" s="9">
        <f>_xlfn.NUMBERVALUE(SUBSTITUTE(RIGHT(Data1!L37, LEN(Data1!L37) - FIND("L", Data1!L37)),"Ø","0"))</f>
        <v>44</v>
      </c>
      <c r="N40" s="9">
        <f>_xlfn.NUMBERVALUE(SUBSTITUTE(RIGHT(Data1!M37, LEN(Data1!M37) - FIND("L", Data1!M37)),"Ø","0"))</f>
        <v>36</v>
      </c>
      <c r="O40" s="9">
        <f>_xlfn.NUMBERVALUE(SUBSTITUTE(RIGHT(Data1!N37, LEN(Data1!N37) - FIND("L", Data1!N37)),"Ø","0"))</f>
        <v>26</v>
      </c>
    </row>
    <row r="41" spans="2:15" x14ac:dyDescent="0.3">
      <c r="B41" s="11" t="str">
        <v>Raleigh</v>
      </c>
      <c r="C41" s="3" t="str">
        <f>_xlfn.XLOOKUP(B41,Data1!A38:A87,Data1!B38:B87,,0)</f>
        <v>North Carolina</v>
      </c>
      <c r="D41" s="9">
        <f>_xlfn.NUMBERVALUE(SUBSTITUTE(RIGHT(Data1!C38, LEN(Data1!C38) - FIND("L", Data1!C38)),"Ø","0"))</f>
        <v>30</v>
      </c>
      <c r="E41" s="9">
        <f>_xlfn.NUMBERVALUE(SUBSTITUTE(RIGHT(Data1!D38, LEN(Data1!D38) - FIND("L", Data1!D38)),"Ø","0"))</f>
        <v>32</v>
      </c>
      <c r="F41" s="9">
        <f>_xlfn.NUMBERVALUE(SUBSTITUTE(RIGHT(Data1!E38, LEN(Data1!E38) - FIND("L", Data1!E38)),"Ø","0"))</f>
        <v>39</v>
      </c>
      <c r="G41" s="9">
        <f>_xlfn.NUMBERVALUE(SUBSTITUTE(RIGHT(Data1!F38, LEN(Data1!F38) - FIND("L", Data1!F38)),"Ø","0"))</f>
        <v>48</v>
      </c>
      <c r="H41" s="9">
        <f>_xlfn.NUMBERVALUE(SUBSTITUTE(RIGHT(Data1!G38, LEN(Data1!G38) - FIND("L", Data1!G38)),"Ø","0"))</f>
        <v>57</v>
      </c>
      <c r="I41" s="9">
        <f>_xlfn.NUMBERVALUE(SUBSTITUTE(RIGHT(Data1!H38, LEN(Data1!H38) - FIND("L", Data1!H38)),"Ø","0"))</f>
        <v>66</v>
      </c>
      <c r="J41" s="9">
        <f>_xlfn.NUMBERVALUE(SUBSTITUTE(RIGHT(Data1!I38, LEN(Data1!I38) - FIND("L", Data1!I38)),"Ø","0"))</f>
        <v>69</v>
      </c>
      <c r="K41" s="9">
        <f>_xlfn.NUMBERVALUE(SUBSTITUTE(RIGHT(Data1!J38, LEN(Data1!J38) - FIND("L", Data1!J38)),"Ø","0"))</f>
        <v>68</v>
      </c>
      <c r="L41" s="9">
        <f>_xlfn.NUMBERVALUE(SUBSTITUTE(RIGHT(Data1!K38, LEN(Data1!K38) - FIND("L", Data1!K38)),"Ø","0"))</f>
        <v>61</v>
      </c>
      <c r="M41" s="9">
        <f>_xlfn.NUMBERVALUE(SUBSTITUTE(RIGHT(Data1!L38, LEN(Data1!L38) - FIND("L", Data1!L38)),"Ø","0"))</f>
        <v>50</v>
      </c>
      <c r="N41" s="9">
        <f>_xlfn.NUMBERVALUE(SUBSTITUTE(RIGHT(Data1!M38, LEN(Data1!M38) - FIND("L", Data1!M38)),"Ø","0"))</f>
        <v>41</v>
      </c>
      <c r="O41" s="9">
        <f>_xlfn.NUMBERVALUE(SUBSTITUTE(RIGHT(Data1!N38, LEN(Data1!N38) - FIND("L", Data1!N38)),"Ø","0"))</f>
        <v>33</v>
      </c>
    </row>
    <row r="42" spans="2:15" x14ac:dyDescent="0.3">
      <c r="B42" s="11" t="str">
        <v>Richmond</v>
      </c>
      <c r="C42" s="3" t="str">
        <f>_xlfn.XLOOKUP(B42,Data1!A39:A88,Data1!B39:B88,,0)</f>
        <v>Virginia</v>
      </c>
      <c r="D42" s="9">
        <f>_xlfn.NUMBERVALUE(SUBSTITUTE(RIGHT(Data1!C39, LEN(Data1!C39) - FIND("L", Data1!C39)),"Ø","0"))</f>
        <v>28</v>
      </c>
      <c r="E42" s="9">
        <f>_xlfn.NUMBERVALUE(SUBSTITUTE(RIGHT(Data1!D39, LEN(Data1!D39) - FIND("L", Data1!D39)),"Ø","0"))</f>
        <v>31</v>
      </c>
      <c r="F42" s="9">
        <f>_xlfn.NUMBERVALUE(SUBSTITUTE(RIGHT(Data1!E39, LEN(Data1!E39) - FIND("L", Data1!E39)),"Ø","0"))</f>
        <v>37</v>
      </c>
      <c r="G42" s="9">
        <f>_xlfn.NUMBERVALUE(SUBSTITUTE(RIGHT(Data1!F39, LEN(Data1!F39) - FIND("L", Data1!F39)),"Ø","0"))</f>
        <v>46</v>
      </c>
      <c r="H42" s="9">
        <f>_xlfn.NUMBERVALUE(SUBSTITUTE(RIGHT(Data1!G39, LEN(Data1!G39) - FIND("L", Data1!G39)),"Ø","0"))</f>
        <v>55</v>
      </c>
      <c r="I42" s="9">
        <f>_xlfn.NUMBERVALUE(SUBSTITUTE(RIGHT(Data1!H39, LEN(Data1!H39) - FIND("L", Data1!H39)),"Ø","0"))</f>
        <v>65</v>
      </c>
      <c r="J42" s="9">
        <f>_xlfn.NUMBERVALUE(SUBSTITUTE(RIGHT(Data1!I39, LEN(Data1!I39) - FIND("L", Data1!I39)),"Ø","0"))</f>
        <v>69</v>
      </c>
      <c r="K42" s="9">
        <f>_xlfn.NUMBERVALUE(SUBSTITUTE(RIGHT(Data1!J39, LEN(Data1!J39) - FIND("L", Data1!J39)),"Ø","0"))</f>
        <v>67</v>
      </c>
      <c r="L42" s="9">
        <f>_xlfn.NUMBERVALUE(SUBSTITUTE(RIGHT(Data1!K39, LEN(Data1!K39) - FIND("L", Data1!K39)),"Ø","0"))</f>
        <v>60</v>
      </c>
      <c r="M42" s="9">
        <f>_xlfn.NUMBERVALUE(SUBSTITUTE(RIGHT(Data1!L39, LEN(Data1!L39) - FIND("L", Data1!L39)),"Ø","0"))</f>
        <v>48</v>
      </c>
      <c r="N42" s="9">
        <f>_xlfn.NUMBERVALUE(SUBSTITUTE(RIGHT(Data1!M39, LEN(Data1!M39) - FIND("L", Data1!M39)),"Ø","0"))</f>
        <v>39</v>
      </c>
      <c r="O42" s="9">
        <f>_xlfn.NUMBERVALUE(SUBSTITUTE(RIGHT(Data1!N39, LEN(Data1!N39) - FIND("L", Data1!N39)),"Ø","0"))</f>
        <v>31</v>
      </c>
    </row>
    <row r="43" spans="2:15" x14ac:dyDescent="0.3">
      <c r="B43" s="11" t="str">
        <v>Riverside</v>
      </c>
      <c r="C43" s="3" t="str">
        <f>_xlfn.XLOOKUP(B43,Data1!A40:A89,Data1!B40:B89,,0)</f>
        <v>California</v>
      </c>
      <c r="D43" s="9">
        <f>_xlfn.NUMBERVALUE(SUBSTITUTE(RIGHT(Data1!C40, LEN(Data1!C40) - FIND("L", Data1!C40)),"Ø","0"))</f>
        <v>43</v>
      </c>
      <c r="E43" s="9">
        <f>_xlfn.NUMBERVALUE(SUBSTITUTE(RIGHT(Data1!D40, LEN(Data1!D40) - FIND("L", Data1!D40)),"Ø","0"))</f>
        <v>45</v>
      </c>
      <c r="F43" s="9">
        <f>_xlfn.NUMBERVALUE(SUBSTITUTE(RIGHT(Data1!E40, LEN(Data1!E40) - FIND("L", Data1!E40)),"Ø","0"))</f>
        <v>46</v>
      </c>
      <c r="G43" s="9">
        <f>_xlfn.NUMBERVALUE(SUBSTITUTE(RIGHT(Data1!F40, LEN(Data1!F40) - FIND("L", Data1!F40)),"Ø","0"))</f>
        <v>50</v>
      </c>
      <c r="H43" s="9">
        <f>_xlfn.NUMBERVALUE(SUBSTITUTE(RIGHT(Data1!G40, LEN(Data1!G40) - FIND("L", Data1!G40)),"Ø","0"))</f>
        <v>55</v>
      </c>
      <c r="I43" s="9">
        <f>_xlfn.NUMBERVALUE(SUBSTITUTE(RIGHT(Data1!H40, LEN(Data1!H40) - FIND("L", Data1!H40)),"Ø","0"))</f>
        <v>59</v>
      </c>
      <c r="J43" s="9">
        <f>_xlfn.NUMBERVALUE(SUBSTITUTE(RIGHT(Data1!I40, LEN(Data1!I40) - FIND("L", Data1!I40)),"Ø","0"))</f>
        <v>64</v>
      </c>
      <c r="K43" s="9">
        <f>_xlfn.NUMBERVALUE(SUBSTITUTE(RIGHT(Data1!J40, LEN(Data1!J40) - FIND("L", Data1!J40)),"Ø","0"))</f>
        <v>65</v>
      </c>
      <c r="L43" s="9">
        <f>_xlfn.NUMBERVALUE(SUBSTITUTE(RIGHT(Data1!K40, LEN(Data1!K40) - FIND("L", Data1!K40)),"Ø","0"))</f>
        <v>61</v>
      </c>
      <c r="M43" s="9">
        <f>_xlfn.NUMBERVALUE(SUBSTITUTE(RIGHT(Data1!L40, LEN(Data1!L40) - FIND("L", Data1!L40)),"Ø","0"))</f>
        <v>55</v>
      </c>
      <c r="N43" s="9">
        <f>_xlfn.NUMBERVALUE(SUBSTITUTE(RIGHT(Data1!M40, LEN(Data1!M40) - FIND("L", Data1!M40)),"Ø","0"))</f>
        <v>47</v>
      </c>
      <c r="O43" s="9">
        <f>_xlfn.NUMBERVALUE(SUBSTITUTE(RIGHT(Data1!N40, LEN(Data1!N40) - FIND("L", Data1!N40)),"Ø","0"))</f>
        <v>42</v>
      </c>
    </row>
    <row r="44" spans="2:15" x14ac:dyDescent="0.3">
      <c r="B44" s="11" t="str">
        <v>Rochester</v>
      </c>
      <c r="C44" s="3" t="str">
        <f>_xlfn.XLOOKUP(B44,Data1!A41:A90,Data1!B41:B90,,0)</f>
        <v>New York</v>
      </c>
      <c r="D44" s="9">
        <f>_xlfn.NUMBERVALUE(SUBSTITUTE(RIGHT(Data1!C41, LEN(Data1!C41) - FIND("L", Data1!C41)),"Ø","0"))</f>
        <v>18</v>
      </c>
      <c r="E44" s="9">
        <f>_xlfn.NUMBERVALUE(SUBSTITUTE(RIGHT(Data1!D41, LEN(Data1!D41) - FIND("L", Data1!D41)),"Ø","0"))</f>
        <v>19</v>
      </c>
      <c r="F44" s="9">
        <f>_xlfn.NUMBERVALUE(SUBSTITUTE(RIGHT(Data1!E41, LEN(Data1!E41) - FIND("L", Data1!E41)),"Ø","0"))</f>
        <v>26</v>
      </c>
      <c r="G44" s="9">
        <f>_xlfn.NUMBERVALUE(SUBSTITUTE(RIGHT(Data1!F41, LEN(Data1!F41) - FIND("L", Data1!F41)),"Ø","0"))</f>
        <v>37</v>
      </c>
      <c r="H44" s="9">
        <f>_xlfn.NUMBERVALUE(SUBSTITUTE(RIGHT(Data1!G41, LEN(Data1!G41) - FIND("L", Data1!G41)),"Ø","0"))</f>
        <v>46</v>
      </c>
      <c r="I44" s="9">
        <f>_xlfn.NUMBERVALUE(SUBSTITUTE(RIGHT(Data1!H41, LEN(Data1!H41) - FIND("L", Data1!H41)),"Ø","0"))</f>
        <v>56</v>
      </c>
      <c r="J44" s="9">
        <f>_xlfn.NUMBERVALUE(SUBSTITUTE(RIGHT(Data1!I41, LEN(Data1!I41) - FIND("L", Data1!I41)),"Ø","0"))</f>
        <v>61</v>
      </c>
      <c r="K44" s="9">
        <f>_xlfn.NUMBERVALUE(SUBSTITUTE(RIGHT(Data1!J41, LEN(Data1!J41) - FIND("L", Data1!J41)),"Ø","0"))</f>
        <v>60</v>
      </c>
      <c r="L44" s="9">
        <f>_xlfn.NUMBERVALUE(SUBSTITUTE(RIGHT(Data1!K41, LEN(Data1!K41) - FIND("L", Data1!K41)),"Ø","0"))</f>
        <v>52</v>
      </c>
      <c r="M44" s="9">
        <f>_xlfn.NUMBERVALUE(SUBSTITUTE(RIGHT(Data1!L41, LEN(Data1!L41) - FIND("L", Data1!L41)),"Ø","0"))</f>
        <v>42</v>
      </c>
      <c r="N44" s="9">
        <f>_xlfn.NUMBERVALUE(SUBSTITUTE(RIGHT(Data1!M41, LEN(Data1!M41) - FIND("L", Data1!M41)),"Ø","0"))</f>
        <v>33</v>
      </c>
      <c r="O44" s="9">
        <f>_xlfn.NUMBERVALUE(SUBSTITUTE(RIGHT(Data1!N41, LEN(Data1!N41) - FIND("L", Data1!N41)),"Ø","0"))</f>
        <v>24</v>
      </c>
    </row>
    <row r="45" spans="2:15" x14ac:dyDescent="0.3">
      <c r="B45" s="11" t="str">
        <v>Sacramento</v>
      </c>
      <c r="C45" s="3" t="str">
        <f>_xlfn.XLOOKUP(B45,Data1!A42:A91,Data1!B42:B91,,0)</f>
        <v>California</v>
      </c>
      <c r="D45" s="9">
        <f>_xlfn.NUMBERVALUE(SUBSTITUTE(RIGHT(Data1!C42, LEN(Data1!C42) - FIND("L", Data1!C42)),"Ø","0"))</f>
        <v>39</v>
      </c>
      <c r="E45" s="9">
        <f>_xlfn.NUMBERVALUE(SUBSTITUTE(RIGHT(Data1!D42, LEN(Data1!D42) - FIND("L", Data1!D42)),"Ø","0"))</f>
        <v>41</v>
      </c>
      <c r="F45" s="9">
        <f>_xlfn.NUMBERVALUE(SUBSTITUTE(RIGHT(Data1!E42, LEN(Data1!E42) - FIND("L", Data1!E42)),"Ø","0"))</f>
        <v>44</v>
      </c>
      <c r="G45" s="9">
        <f>_xlfn.NUMBERVALUE(SUBSTITUTE(RIGHT(Data1!F42, LEN(Data1!F42) - FIND("L", Data1!F42)),"Ø","0"))</f>
        <v>46</v>
      </c>
      <c r="H45" s="9">
        <f>_xlfn.NUMBERVALUE(SUBSTITUTE(RIGHT(Data1!G42, LEN(Data1!G42) - FIND("L", Data1!G42)),"Ø","0"))</f>
        <v>51</v>
      </c>
      <c r="I45" s="9">
        <f>_xlfn.NUMBERVALUE(SUBSTITUTE(RIGHT(Data1!H42, LEN(Data1!H42) - FIND("L", Data1!H42)),"Ø","0"))</f>
        <v>56</v>
      </c>
      <c r="J45" s="9">
        <f>_xlfn.NUMBERVALUE(SUBSTITUTE(RIGHT(Data1!I42, LEN(Data1!I42) - FIND("L", Data1!I42)),"Ø","0"))</f>
        <v>58</v>
      </c>
      <c r="K45" s="9">
        <f>_xlfn.NUMBERVALUE(SUBSTITUTE(RIGHT(Data1!J42, LEN(Data1!J42) - FIND("L", Data1!J42)),"Ø","0"))</f>
        <v>58</v>
      </c>
      <c r="L45" s="9">
        <f>_xlfn.NUMBERVALUE(SUBSTITUTE(RIGHT(Data1!K42, LEN(Data1!K42) - FIND("L", Data1!K42)),"Ø","0"))</f>
        <v>56</v>
      </c>
      <c r="M45" s="9">
        <f>_xlfn.NUMBERVALUE(SUBSTITUTE(RIGHT(Data1!L42, LEN(Data1!L42) - FIND("L", Data1!L42)),"Ø","0"))</f>
        <v>50</v>
      </c>
      <c r="N45" s="9">
        <f>_xlfn.NUMBERVALUE(SUBSTITUTE(RIGHT(Data1!M42, LEN(Data1!M42) - FIND("L", Data1!M42)),"Ø","0"))</f>
        <v>43</v>
      </c>
      <c r="O45" s="9">
        <f>_xlfn.NUMBERVALUE(SUBSTITUTE(RIGHT(Data1!N42, LEN(Data1!N42) - FIND("L", Data1!N42)),"Ø","0"))</f>
        <v>38</v>
      </c>
    </row>
    <row r="46" spans="2:15" x14ac:dyDescent="0.3">
      <c r="B46" s="11" t="str">
        <v>Salt Lake City</v>
      </c>
      <c r="C46" s="3" t="str">
        <f>_xlfn.XLOOKUP(B46,Data1!A43:A92,Data1!B43:B92,,0)</f>
        <v>Utah</v>
      </c>
      <c r="D46" s="9">
        <f>_xlfn.NUMBERVALUE(SUBSTITUTE(RIGHT(Data1!C43, LEN(Data1!C43) - FIND("L", Data1!C43)),"Ø","0"))</f>
        <v>22</v>
      </c>
      <c r="E46" s="9">
        <f>_xlfn.NUMBERVALUE(SUBSTITUTE(RIGHT(Data1!D43, LEN(Data1!D43) - FIND("L", Data1!D43)),"Ø","0"))</f>
        <v>25</v>
      </c>
      <c r="F46" s="9">
        <f>_xlfn.NUMBERVALUE(SUBSTITUTE(RIGHT(Data1!E43, LEN(Data1!E43) - FIND("L", Data1!E43)),"Ø","0"))</f>
        <v>34</v>
      </c>
      <c r="G46" s="9">
        <f>_xlfn.NUMBERVALUE(SUBSTITUTE(RIGHT(Data1!F43, LEN(Data1!F43) - FIND("L", Data1!F43)),"Ø","0"))</f>
        <v>40</v>
      </c>
      <c r="H46" s="9">
        <f>_xlfn.NUMBERVALUE(SUBSTITUTE(RIGHT(Data1!G43, LEN(Data1!G43) - FIND("L", Data1!G43)),"Ø","0"))</f>
        <v>48</v>
      </c>
      <c r="I46" s="9">
        <f>_xlfn.NUMBERVALUE(SUBSTITUTE(RIGHT(Data1!H43, LEN(Data1!H43) - FIND("L", Data1!H43)),"Ø","0"))</f>
        <v>56</v>
      </c>
      <c r="J46" s="9">
        <f>_xlfn.NUMBERVALUE(SUBSTITUTE(RIGHT(Data1!I43, LEN(Data1!I43) - FIND("L", Data1!I43)),"Ø","0"))</f>
        <v>65</v>
      </c>
      <c r="K46" s="9">
        <f>_xlfn.NUMBERVALUE(SUBSTITUTE(RIGHT(Data1!J43, LEN(Data1!J43) - FIND("L", Data1!J43)),"Ø","0"))</f>
        <v>63</v>
      </c>
      <c r="L46" s="9">
        <f>_xlfn.NUMBERVALUE(SUBSTITUTE(RIGHT(Data1!K43, LEN(Data1!K43) - FIND("L", Data1!K43)),"Ø","0"))</f>
        <v>53</v>
      </c>
      <c r="M46" s="9">
        <f>_xlfn.NUMBERVALUE(SUBSTITUTE(RIGHT(Data1!L43, LEN(Data1!L43) - FIND("L", Data1!L43)),"Ø","0"))</f>
        <v>41</v>
      </c>
      <c r="N46" s="9">
        <f>_xlfn.NUMBERVALUE(SUBSTITUTE(RIGHT(Data1!M43, LEN(Data1!M43) - FIND("L", Data1!M43)),"Ø","0"))</f>
        <v>31</v>
      </c>
      <c r="O46" s="9">
        <f>_xlfn.NUMBERVALUE(SUBSTITUTE(RIGHT(Data1!N43, LEN(Data1!N43) - FIND("L", Data1!N43)),"Ø","0"))</f>
        <v>23</v>
      </c>
    </row>
    <row r="47" spans="2:15" x14ac:dyDescent="0.3">
      <c r="B47" s="11" t="str">
        <v>San Antonio</v>
      </c>
      <c r="C47" s="3" t="str">
        <f>_xlfn.XLOOKUP(B47,Data1!A44:A93,Data1!B44:B93,,0)</f>
        <v>Texas</v>
      </c>
      <c r="D47" s="9">
        <f>_xlfn.NUMBERVALUE(SUBSTITUTE(RIGHT(Data1!C44, LEN(Data1!C44) - FIND("L", Data1!C44)),"Ø","0"))</f>
        <v>41</v>
      </c>
      <c r="E47" s="9">
        <f>_xlfn.NUMBERVALUE(SUBSTITUTE(RIGHT(Data1!D44, LEN(Data1!D44) - FIND("L", Data1!D44)),"Ø","0"))</f>
        <v>44</v>
      </c>
      <c r="F47" s="9">
        <f>_xlfn.NUMBERVALUE(SUBSTITUTE(RIGHT(Data1!E44, LEN(Data1!E44) - FIND("L", Data1!E44)),"Ø","0"))</f>
        <v>51</v>
      </c>
      <c r="G47" s="9">
        <f>_xlfn.NUMBERVALUE(SUBSTITUTE(RIGHT(Data1!F44, LEN(Data1!F44) - FIND("L", Data1!F44)),"Ø","0"))</f>
        <v>58</v>
      </c>
      <c r="H47" s="9">
        <f>_xlfn.NUMBERVALUE(SUBSTITUTE(RIGHT(Data1!G44, LEN(Data1!G44) - FIND("L", Data1!G44)),"Ø","0"))</f>
        <v>67</v>
      </c>
      <c r="I47" s="9">
        <f>_xlfn.NUMBERVALUE(SUBSTITUTE(RIGHT(Data1!H44, LEN(Data1!H44) - FIND("L", Data1!H44)),"Ø","0"))</f>
        <v>73</v>
      </c>
      <c r="J47" s="9">
        <f>_xlfn.NUMBERVALUE(SUBSTITUTE(RIGHT(Data1!I44, LEN(Data1!I44) - FIND("L", Data1!I44)),"Ø","0"))</f>
        <v>75</v>
      </c>
      <c r="K47" s="9">
        <f>_xlfn.NUMBERVALUE(SUBSTITUTE(RIGHT(Data1!J44, LEN(Data1!J44) - FIND("L", Data1!J44)),"Ø","0"))</f>
        <v>75</v>
      </c>
      <c r="L47" s="9">
        <f>_xlfn.NUMBERVALUE(SUBSTITUTE(RIGHT(Data1!K44, LEN(Data1!K44) - FIND("L", Data1!K44)),"Ø","0"))</f>
        <v>69</v>
      </c>
      <c r="M47" s="9">
        <f>_xlfn.NUMBERVALUE(SUBSTITUTE(RIGHT(Data1!L44, LEN(Data1!L44) - FIND("L", Data1!L44)),"Ø","0"))</f>
        <v>60</v>
      </c>
      <c r="N47" s="9">
        <f>_xlfn.NUMBERVALUE(SUBSTITUTE(RIGHT(Data1!M44, LEN(Data1!M44) - FIND("L", Data1!M44)),"Ø","0"))</f>
        <v>50</v>
      </c>
      <c r="O47" s="9">
        <f>_xlfn.NUMBERVALUE(SUBSTITUTE(RIGHT(Data1!N44, LEN(Data1!N44) - FIND("L", Data1!N44)),"Ø","0"))</f>
        <v>42</v>
      </c>
    </row>
    <row r="48" spans="2:15" x14ac:dyDescent="0.3">
      <c r="B48" s="11" t="str">
        <v>San Diego</v>
      </c>
      <c r="C48" s="3" t="str">
        <f>_xlfn.XLOOKUP(B48,Data1!A45:A94,Data1!B45:B94,,0)</f>
        <v>California</v>
      </c>
      <c r="D48" s="9">
        <f>_xlfn.NUMBERVALUE(SUBSTITUTE(RIGHT(Data1!C45, LEN(Data1!C45) - FIND("L", Data1!C45)),"Ø","0"))</f>
        <v>49</v>
      </c>
      <c r="E48" s="9">
        <f>_xlfn.NUMBERVALUE(SUBSTITUTE(RIGHT(Data1!D45, LEN(Data1!D45) - FIND("L", Data1!D45)),"Ø","0"))</f>
        <v>51</v>
      </c>
      <c r="F48" s="9">
        <f>_xlfn.NUMBERVALUE(SUBSTITUTE(RIGHT(Data1!E45, LEN(Data1!E45) - FIND("L", Data1!E45)),"Ø","0"))</f>
        <v>53</v>
      </c>
      <c r="G48" s="9">
        <f>_xlfn.NUMBERVALUE(SUBSTITUTE(RIGHT(Data1!F45, LEN(Data1!F45) - FIND("L", Data1!F45)),"Ø","0"))</f>
        <v>56</v>
      </c>
      <c r="H48" s="9">
        <f>_xlfn.NUMBERVALUE(SUBSTITUTE(RIGHT(Data1!G45, LEN(Data1!G45) - FIND("L", Data1!G45)),"Ø","0"))</f>
        <v>59</v>
      </c>
      <c r="I48" s="9">
        <f>_xlfn.NUMBERVALUE(SUBSTITUTE(RIGHT(Data1!H45, LEN(Data1!H45) - FIND("L", Data1!H45)),"Ø","0"))</f>
        <v>62</v>
      </c>
      <c r="J48" s="9">
        <f>_xlfn.NUMBERVALUE(SUBSTITUTE(RIGHT(Data1!I45, LEN(Data1!I45) - FIND("L", Data1!I45)),"Ø","0"))</f>
        <v>65</v>
      </c>
      <c r="K48" s="9">
        <f>_xlfn.NUMBERVALUE(SUBSTITUTE(RIGHT(Data1!J45, LEN(Data1!J45) - FIND("L", Data1!J45)),"Ø","0"))</f>
        <v>67</v>
      </c>
      <c r="L48" s="9">
        <f>_xlfn.NUMBERVALUE(SUBSTITUTE(RIGHT(Data1!K45, LEN(Data1!K45) - FIND("L", Data1!K45)),"Ø","0"))</f>
        <v>65</v>
      </c>
      <c r="M48" s="9">
        <f>_xlfn.NUMBERVALUE(SUBSTITUTE(RIGHT(Data1!L45, LEN(Data1!L45) - FIND("L", Data1!L45)),"Ø","0"))</f>
        <v>61</v>
      </c>
      <c r="N48" s="9">
        <f>_xlfn.NUMBERVALUE(SUBSTITUTE(RIGHT(Data1!M45, LEN(Data1!M45) - FIND("L", Data1!M45)),"Ø","0"))</f>
        <v>54</v>
      </c>
      <c r="O48" s="9">
        <f>_xlfn.NUMBERVALUE(SUBSTITUTE(RIGHT(Data1!N45, LEN(Data1!N45) - FIND("L", Data1!N45)),"Ø","0"))</f>
        <v>48</v>
      </c>
    </row>
    <row r="49" spans="2:15" x14ac:dyDescent="0.3">
      <c r="B49" s="11" t="str">
        <v>San Francisco</v>
      </c>
      <c r="C49" s="3" t="str">
        <f>_xlfn.XLOOKUP(B49,Data1!A46:A95,Data1!B46:B95,,0)</f>
        <v>California</v>
      </c>
      <c r="D49" s="9">
        <f>_xlfn.NUMBERVALUE(SUBSTITUTE(RIGHT(Data1!C46, LEN(Data1!C46) - FIND("L", Data1!C46)),"Ø","0"))</f>
        <v>46</v>
      </c>
      <c r="E49" s="9">
        <f>_xlfn.NUMBERVALUE(SUBSTITUTE(RIGHT(Data1!D46, LEN(Data1!D46) - FIND("L", Data1!D46)),"Ø","0"))</f>
        <v>48</v>
      </c>
      <c r="F49" s="9">
        <f>_xlfn.NUMBERVALUE(SUBSTITUTE(RIGHT(Data1!E46, LEN(Data1!E46) - FIND("L", Data1!E46)),"Ø","0"))</f>
        <v>49</v>
      </c>
      <c r="G49" s="9">
        <f>_xlfn.NUMBERVALUE(SUBSTITUTE(RIGHT(Data1!F46, LEN(Data1!F46) - FIND("L", Data1!F46)),"Ø","0"))</f>
        <v>49</v>
      </c>
      <c r="H49" s="9">
        <f>_xlfn.NUMBERVALUE(SUBSTITUTE(RIGHT(Data1!G46, LEN(Data1!G46) - FIND("L", Data1!G46)),"Ø","0"))</f>
        <v>51</v>
      </c>
      <c r="I49" s="9">
        <f>_xlfn.NUMBERVALUE(SUBSTITUTE(RIGHT(Data1!H46, LEN(Data1!H46) - FIND("L", Data1!H46)),"Ø","0"))</f>
        <v>53</v>
      </c>
      <c r="J49" s="9">
        <f>_xlfn.NUMBERVALUE(SUBSTITUTE(RIGHT(Data1!I46, LEN(Data1!I46) - FIND("L", Data1!I46)),"Ø","0"))</f>
        <v>54</v>
      </c>
      <c r="K49" s="9">
        <f>_xlfn.NUMBERVALUE(SUBSTITUTE(RIGHT(Data1!J46, LEN(Data1!J46) - FIND("L", Data1!J46)),"Ø","0"))</f>
        <v>55</v>
      </c>
      <c r="L49" s="9">
        <f>_xlfn.NUMBERVALUE(SUBSTITUTE(RIGHT(Data1!K46, LEN(Data1!K46) - FIND("L", Data1!K46)),"Ø","0"))</f>
        <v>55</v>
      </c>
      <c r="M49" s="9">
        <f>_xlfn.NUMBERVALUE(SUBSTITUTE(RIGHT(Data1!L46, LEN(Data1!L46) - FIND("L", Data1!L46)),"Ø","0"))</f>
        <v>54</v>
      </c>
      <c r="N49" s="9">
        <f>_xlfn.NUMBERVALUE(SUBSTITUTE(RIGHT(Data1!M46, LEN(Data1!M46) - FIND("L", Data1!M46)),"Ø","0"))</f>
        <v>50</v>
      </c>
      <c r="O49" s="9">
        <f>_xlfn.NUMBERVALUE(SUBSTITUTE(RIGHT(Data1!N46, LEN(Data1!N46) - FIND("L", Data1!N46)),"Ø","0"))</f>
        <v>46</v>
      </c>
    </row>
    <row r="50" spans="2:15" x14ac:dyDescent="0.3">
      <c r="B50" s="11" t="str">
        <v>San Jose</v>
      </c>
      <c r="C50" s="3" t="str">
        <f>_xlfn.XLOOKUP(B50,Data1!A47:A96,Data1!B47:B96,,0)</f>
        <v>California</v>
      </c>
      <c r="D50" s="9">
        <f>_xlfn.NUMBERVALUE(SUBSTITUTE(RIGHT(Data1!C47, LEN(Data1!C47) - FIND("L", Data1!C47)),"Ø","0"))</f>
        <v>42</v>
      </c>
      <c r="E50" s="9">
        <f>_xlfn.NUMBERVALUE(SUBSTITUTE(RIGHT(Data1!D47, LEN(Data1!D47) - FIND("L", Data1!D47)),"Ø","0"))</f>
        <v>45</v>
      </c>
      <c r="F50" s="9">
        <f>_xlfn.NUMBERVALUE(SUBSTITUTE(RIGHT(Data1!E47, LEN(Data1!E47) - FIND("L", Data1!E47)),"Ø","0"))</f>
        <v>47</v>
      </c>
      <c r="G50" s="9">
        <f>_xlfn.NUMBERVALUE(SUBSTITUTE(RIGHT(Data1!F47, LEN(Data1!F47) - FIND("L", Data1!F47)),"Ø","0"))</f>
        <v>49</v>
      </c>
      <c r="H50" s="9">
        <f>_xlfn.NUMBERVALUE(SUBSTITUTE(RIGHT(Data1!G47, LEN(Data1!G47) - FIND("L", Data1!G47)),"Ø","0"))</f>
        <v>52</v>
      </c>
      <c r="I50" s="9">
        <f>_xlfn.NUMBERVALUE(SUBSTITUTE(RIGHT(Data1!H47, LEN(Data1!H47) - FIND("L", Data1!H47)),"Ø","0"))</f>
        <v>56</v>
      </c>
      <c r="J50" s="9">
        <f>_xlfn.NUMBERVALUE(SUBSTITUTE(RIGHT(Data1!I47, LEN(Data1!I47) - FIND("L", Data1!I47)),"Ø","0"))</f>
        <v>58</v>
      </c>
      <c r="K50" s="9">
        <f>_xlfn.NUMBERVALUE(SUBSTITUTE(RIGHT(Data1!J47, LEN(Data1!J47) - FIND("L", Data1!J47)),"Ø","0"))</f>
        <v>58</v>
      </c>
      <c r="L50" s="9">
        <f>_xlfn.NUMBERVALUE(SUBSTITUTE(RIGHT(Data1!K47, LEN(Data1!K47) - FIND("L", Data1!K47)),"Ø","0"))</f>
        <v>57</v>
      </c>
      <c r="M50" s="9">
        <f>_xlfn.NUMBERVALUE(SUBSTITUTE(RIGHT(Data1!L47, LEN(Data1!L47) - FIND("L", Data1!L47)),"Ø","0"))</f>
        <v>53</v>
      </c>
      <c r="N50" s="9">
        <f>_xlfn.NUMBERVALUE(SUBSTITUTE(RIGHT(Data1!M47, LEN(Data1!M47) - FIND("L", Data1!M47)),"Ø","0"))</f>
        <v>46</v>
      </c>
      <c r="O50" s="9">
        <f>_xlfn.NUMBERVALUE(SUBSTITUTE(RIGHT(Data1!N47, LEN(Data1!N47) - FIND("L", Data1!N47)),"Ø","0"))</f>
        <v>42</v>
      </c>
    </row>
    <row r="51" spans="2:15" x14ac:dyDescent="0.3">
      <c r="B51" s="11" t="str">
        <v>Seattle</v>
      </c>
      <c r="C51" s="3" t="str">
        <f>_xlfn.XLOOKUP(B51,Data1!A48:A97,Data1!B48:B97,,0)</f>
        <v>Washington</v>
      </c>
      <c r="D51" s="9">
        <f>_xlfn.NUMBERVALUE(SUBSTITUTE(RIGHT(Data1!C48, LEN(Data1!C48) - FIND("L", Data1!C48)),"Ø","0"))</f>
        <v>37</v>
      </c>
      <c r="E51" s="9">
        <f>_xlfn.NUMBERVALUE(SUBSTITUTE(RIGHT(Data1!D48, LEN(Data1!D48) - FIND("L", Data1!D48)),"Ø","0"))</f>
        <v>37</v>
      </c>
      <c r="F51" s="9">
        <f>_xlfn.NUMBERVALUE(SUBSTITUTE(RIGHT(Data1!E48, LEN(Data1!E48) - FIND("L", Data1!E48)),"Ø","0"))</f>
        <v>40</v>
      </c>
      <c r="G51" s="9">
        <f>_xlfn.NUMBERVALUE(SUBSTITUTE(RIGHT(Data1!F48, LEN(Data1!F48) - FIND("L", Data1!F48)),"Ø","0"))</f>
        <v>43</v>
      </c>
      <c r="H51" s="9">
        <f>_xlfn.NUMBERVALUE(SUBSTITUTE(RIGHT(Data1!G48, LEN(Data1!G48) - FIND("L", Data1!G48)),"Ø","0"))</f>
        <v>49</v>
      </c>
      <c r="I51" s="9">
        <f>_xlfn.NUMBERVALUE(SUBSTITUTE(RIGHT(Data1!H48, LEN(Data1!H48) - FIND("L", Data1!H48)),"Ø","0"))</f>
        <v>53</v>
      </c>
      <c r="J51" s="9">
        <f>_xlfn.NUMBERVALUE(SUBSTITUTE(RIGHT(Data1!I48, LEN(Data1!I48) - FIND("L", Data1!I48)),"Ø","0"))</f>
        <v>57</v>
      </c>
      <c r="K51" s="9">
        <f>_xlfn.NUMBERVALUE(SUBSTITUTE(RIGHT(Data1!J48, LEN(Data1!J48) - FIND("L", Data1!J48)),"Ø","0"))</f>
        <v>57</v>
      </c>
      <c r="L51" s="9">
        <f>_xlfn.NUMBERVALUE(SUBSTITUTE(RIGHT(Data1!K48, LEN(Data1!K48) - FIND("L", Data1!K48)),"Ø","0"))</f>
        <v>53</v>
      </c>
      <c r="M51" s="9">
        <f>_xlfn.NUMBERVALUE(SUBSTITUTE(RIGHT(Data1!L48, LEN(Data1!L48) - FIND("L", Data1!L48)),"Ø","0"))</f>
        <v>47</v>
      </c>
      <c r="N51" s="9">
        <f>_xlfn.NUMBERVALUE(SUBSTITUTE(RIGHT(Data1!M48, LEN(Data1!M48) - FIND("L", Data1!M48)),"Ø","0"))</f>
        <v>41</v>
      </c>
      <c r="O51" s="9">
        <f>_xlfn.NUMBERVALUE(SUBSTITUTE(RIGHT(Data1!N48, LEN(Data1!N48) - FIND("L", Data1!N48)),"Ø","0"))</f>
        <v>36</v>
      </c>
    </row>
    <row r="52" spans="2:15" x14ac:dyDescent="0.3">
      <c r="B52" s="11" t="str">
        <v>St. Louis</v>
      </c>
      <c r="C52" s="3" t="str">
        <f>_xlfn.XLOOKUP(B52,Data1!A49:A98,Data1!B49:B98,,0)</f>
        <v>Missouri</v>
      </c>
      <c r="D52" s="9">
        <f>_xlfn.NUMBERVALUE(SUBSTITUTE(RIGHT(Data1!C49, LEN(Data1!C49) - FIND("L", Data1!C49)),"Ø","0"))</f>
        <v>24</v>
      </c>
      <c r="E52" s="9">
        <f>_xlfn.NUMBERVALUE(SUBSTITUTE(RIGHT(Data1!D49, LEN(Data1!D49) - FIND("L", Data1!D49)),"Ø","0"))</f>
        <v>28</v>
      </c>
      <c r="F52" s="9">
        <f>_xlfn.NUMBERVALUE(SUBSTITUTE(RIGHT(Data1!E49, LEN(Data1!E49) - FIND("L", Data1!E49)),"Ø","0"))</f>
        <v>37</v>
      </c>
      <c r="G52" s="9">
        <f>_xlfn.NUMBERVALUE(SUBSTITUTE(RIGHT(Data1!F49, LEN(Data1!F49) - FIND("L", Data1!F49)),"Ø","0"))</f>
        <v>47</v>
      </c>
      <c r="H52" s="9">
        <f>_xlfn.NUMBERVALUE(SUBSTITUTE(RIGHT(Data1!G49, LEN(Data1!G49) - FIND("L", Data1!G49)),"Ø","0"))</f>
        <v>57</v>
      </c>
      <c r="I52" s="9">
        <f>_xlfn.NUMBERVALUE(SUBSTITUTE(RIGHT(Data1!H49, LEN(Data1!H49) - FIND("L", Data1!H49)),"Ø","0"))</f>
        <v>67</v>
      </c>
      <c r="J52" s="9">
        <f>_xlfn.NUMBERVALUE(SUBSTITUTE(RIGHT(Data1!I49, LEN(Data1!I49) - FIND("L", Data1!I49)),"Ø","0"))</f>
        <v>71</v>
      </c>
      <c r="K52" s="9">
        <f>_xlfn.NUMBERVALUE(SUBSTITUTE(RIGHT(Data1!J49, LEN(Data1!J49) - FIND("L", Data1!J49)),"Ø","0"))</f>
        <v>69</v>
      </c>
      <c r="L52" s="9">
        <f>_xlfn.NUMBERVALUE(SUBSTITUTE(RIGHT(Data1!K49, LEN(Data1!K49) - FIND("L", Data1!K49)),"Ø","0"))</f>
        <v>61</v>
      </c>
      <c r="M52" s="9">
        <f>_xlfn.NUMBERVALUE(SUBSTITUTE(RIGHT(Data1!L49, LEN(Data1!L49) - FIND("L", Data1!L49)),"Ø","0"))</f>
        <v>49</v>
      </c>
      <c r="N52" s="9">
        <f>_xlfn.NUMBERVALUE(SUBSTITUTE(RIGHT(Data1!M49, LEN(Data1!M49) - FIND("L", Data1!M49)),"Ø","0"))</f>
        <v>38</v>
      </c>
      <c r="O52" s="9">
        <f>_xlfn.NUMBERVALUE(SUBSTITUTE(RIGHT(Data1!N49, LEN(Data1!N49) - FIND("L", Data1!N49)),"Ø","0"))</f>
        <v>27</v>
      </c>
    </row>
    <row r="53" spans="2:15" x14ac:dyDescent="0.3">
      <c r="B53" s="11" t="str">
        <v>Tampa</v>
      </c>
      <c r="C53" s="3" t="str">
        <f>_xlfn.XLOOKUP(B53,Data1!A50:A99,Data1!B50:B99,,0)</f>
        <v>Florida</v>
      </c>
      <c r="D53" s="9">
        <f>_xlfn.NUMBERVALUE(SUBSTITUTE(RIGHT(Data1!C50, LEN(Data1!C50) - FIND("L", Data1!C50)),"Ø","0"))</f>
        <v>52</v>
      </c>
      <c r="E53" s="9">
        <f>_xlfn.NUMBERVALUE(SUBSTITUTE(RIGHT(Data1!D50, LEN(Data1!D50) - FIND("L", Data1!D50)),"Ø","0"))</f>
        <v>54</v>
      </c>
      <c r="F53" s="9">
        <f>_xlfn.NUMBERVALUE(SUBSTITUTE(RIGHT(Data1!E50, LEN(Data1!E50) - FIND("L", Data1!E50)),"Ø","0"))</f>
        <v>58</v>
      </c>
      <c r="G53" s="9">
        <f>_xlfn.NUMBERVALUE(SUBSTITUTE(RIGHT(Data1!F50, LEN(Data1!F50) - FIND("L", Data1!F50)),"Ø","0"))</f>
        <v>63</v>
      </c>
      <c r="H53" s="9">
        <f>_xlfn.NUMBERVALUE(SUBSTITUTE(RIGHT(Data1!G50, LEN(Data1!G50) - FIND("L", Data1!G50)),"Ø","0"))</f>
        <v>70</v>
      </c>
      <c r="I53" s="9">
        <f>_xlfn.NUMBERVALUE(SUBSTITUTE(RIGHT(Data1!H50, LEN(Data1!H50) - FIND("L", Data1!H50)),"Ø","0"))</f>
        <v>75</v>
      </c>
      <c r="J53" s="9">
        <f>_xlfn.NUMBERVALUE(SUBSTITUTE(RIGHT(Data1!I50, LEN(Data1!I50) - FIND("L", Data1!I50)),"Ø","0"))</f>
        <v>76</v>
      </c>
      <c r="K53" s="9">
        <f>_xlfn.NUMBERVALUE(SUBSTITUTE(RIGHT(Data1!J50, LEN(Data1!J50) - FIND("L", Data1!J50)),"Ø","0"))</f>
        <v>76</v>
      </c>
      <c r="L53" s="9">
        <f>_xlfn.NUMBERVALUE(SUBSTITUTE(RIGHT(Data1!K50, LEN(Data1!K50) - FIND("L", Data1!K50)),"Ø","0"))</f>
        <v>75</v>
      </c>
      <c r="M53" s="9">
        <f>_xlfn.NUMBERVALUE(SUBSTITUTE(RIGHT(Data1!L50, LEN(Data1!L50) - FIND("L", Data1!L50)),"Ø","0"))</f>
        <v>68</v>
      </c>
      <c r="N53" s="9">
        <f>_xlfn.NUMBERVALUE(SUBSTITUTE(RIGHT(Data1!M50, LEN(Data1!M50) - FIND("L", Data1!M50)),"Ø","0"))</f>
        <v>60</v>
      </c>
      <c r="O53" s="9">
        <f>_xlfn.NUMBERVALUE(SUBSTITUTE(RIGHT(Data1!N50, LEN(Data1!N50) - FIND("L", Data1!N50)),"Ø","0"))</f>
        <v>54</v>
      </c>
    </row>
    <row r="54" spans="2:15" x14ac:dyDescent="0.3">
      <c r="B54" s="12" t="str">
        <v>Virginia Beach</v>
      </c>
      <c r="C54" s="119" t="str">
        <f>_xlfn.XLOOKUP(B54,Data1!A51:A100,Data1!B51:B100,,0)</f>
        <v>Virginia</v>
      </c>
      <c r="D54" s="9">
        <f>_xlfn.NUMBERVALUE(SUBSTITUTE(RIGHT(Data1!C51, LEN(Data1!C51) - FIND("L", Data1!C51)),"Ø","0"))</f>
        <v>33</v>
      </c>
      <c r="E54" s="9">
        <f>_xlfn.NUMBERVALUE(SUBSTITUTE(RIGHT(Data1!D51, LEN(Data1!D51) - FIND("L", Data1!D51)),"Ø","0"))</f>
        <v>34</v>
      </c>
      <c r="F54" s="9">
        <f>_xlfn.NUMBERVALUE(SUBSTITUTE(RIGHT(Data1!E51, LEN(Data1!E51) - FIND("L", Data1!E51)),"Ø","0"))</f>
        <v>41</v>
      </c>
      <c r="G54" s="9">
        <f>_xlfn.NUMBERVALUE(SUBSTITUTE(RIGHT(Data1!F51, LEN(Data1!F51) - FIND("L", Data1!F51)),"Ø","0"))</f>
        <v>49</v>
      </c>
      <c r="H54" s="9">
        <f>_xlfn.NUMBERVALUE(SUBSTITUTE(RIGHT(Data1!G51, LEN(Data1!G51) - FIND("L", Data1!G51)),"Ø","0"))</f>
        <v>58</v>
      </c>
      <c r="I54" s="9">
        <f>_xlfn.NUMBERVALUE(SUBSTITUTE(RIGHT(Data1!H51, LEN(Data1!H51) - FIND("L", Data1!H51)),"Ø","0"))</f>
        <v>67</v>
      </c>
      <c r="J54" s="9">
        <f>_xlfn.NUMBERVALUE(SUBSTITUTE(RIGHT(Data1!I51, LEN(Data1!I51) - FIND("L", Data1!I51)),"Ø","0"))</f>
        <v>72</v>
      </c>
      <c r="K54" s="9">
        <f>_xlfn.NUMBERVALUE(SUBSTITUTE(RIGHT(Data1!J51, LEN(Data1!J51) - FIND("L", Data1!J51)),"Ø","0"))</f>
        <v>71</v>
      </c>
      <c r="L54" s="9">
        <f>_xlfn.NUMBERVALUE(SUBSTITUTE(RIGHT(Data1!K51, LEN(Data1!K51) - FIND("L", Data1!K51)),"Ø","0"))</f>
        <v>65</v>
      </c>
      <c r="M54" s="9">
        <f>_xlfn.NUMBERVALUE(SUBSTITUTE(RIGHT(Data1!L51, LEN(Data1!L51) - FIND("L", Data1!L51)),"Ø","0"))</f>
        <v>54</v>
      </c>
      <c r="N54" s="9">
        <f>_xlfn.NUMBERVALUE(SUBSTITUTE(RIGHT(Data1!M51, LEN(Data1!M51) - FIND("L", Data1!M51)),"Ø","0"))</f>
        <v>45</v>
      </c>
      <c r="O54" s="9">
        <f>_xlfn.NUMBERVALUE(SUBSTITUTE(RIGHT(Data1!N51, LEN(Data1!N51) - FIND("L", Data1!N51)),"Ø","0"))</f>
        <v>36</v>
      </c>
    </row>
    <row r="55" spans="2:15" x14ac:dyDescent="0.3">
      <c r="B55" s="122" t="s">
        <v>680</v>
      </c>
      <c r="D55" s="5">
        <f>MIN(D30:D54)</f>
        <v>8</v>
      </c>
      <c r="E55" s="5">
        <f t="shared" ref="E55:O55" si="0">MIN(E30:E54)</f>
        <v>13</v>
      </c>
      <c r="F55" s="5">
        <f t="shared" si="0"/>
        <v>24</v>
      </c>
      <c r="G55" s="5">
        <f t="shared" si="0"/>
        <v>37</v>
      </c>
      <c r="H55" s="5">
        <f t="shared" si="0"/>
        <v>46</v>
      </c>
      <c r="I55" s="5">
        <f t="shared" si="0"/>
        <v>52</v>
      </c>
      <c r="J55" s="5">
        <f t="shared" si="0"/>
        <v>54</v>
      </c>
      <c r="K55" s="5">
        <f t="shared" si="0"/>
        <v>55</v>
      </c>
      <c r="L55" s="5">
        <f t="shared" si="0"/>
        <v>52</v>
      </c>
      <c r="M55" s="5">
        <f t="shared" si="0"/>
        <v>40</v>
      </c>
      <c r="N55" s="5">
        <f t="shared" si="0"/>
        <v>26</v>
      </c>
      <c r="O55" s="5">
        <f t="shared" si="0"/>
        <v>12</v>
      </c>
    </row>
    <row r="57" spans="2:15" x14ac:dyDescent="0.3">
      <c r="B57" s="38" t="s">
        <v>72</v>
      </c>
      <c r="C57" s="35"/>
      <c r="D57" s="39">
        <f t="array" ref="D57:O57">CheckSumLow</f>
        <v>172862</v>
      </c>
      <c r="E57" s="39">
        <v>185534</v>
      </c>
      <c r="F57" s="39">
        <v>214009</v>
      </c>
      <c r="G57" s="39">
        <v>248444</v>
      </c>
      <c r="H57" s="39">
        <v>287509</v>
      </c>
      <c r="I57" s="39">
        <v>323773</v>
      </c>
      <c r="J57" s="39">
        <v>343816</v>
      </c>
      <c r="K57" s="39">
        <v>340769</v>
      </c>
      <c r="L57" s="39">
        <v>312610</v>
      </c>
      <c r="M57" s="39">
        <v>266825</v>
      </c>
      <c r="N57" s="39">
        <v>222505</v>
      </c>
      <c r="O57" s="33">
        <v>182849</v>
      </c>
    </row>
    <row r="62" spans="2:15" x14ac:dyDescent="0.3">
      <c r="D62">
        <f>MIN(CS_TableLow)</f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N56"/>
  <sheetViews>
    <sheetView showGridLines="0" topLeftCell="A22" zoomScaleNormal="110" workbookViewId="0">
      <selection activeCell="H40" sqref="H40"/>
    </sheetView>
    <sheetView workbookViewId="1">
      <selection activeCell="C2" sqref="C2"/>
    </sheetView>
  </sheetViews>
  <sheetFormatPr defaultRowHeight="14.4" x14ac:dyDescent="0.3"/>
  <cols>
    <col min="1" max="1" width="11.21875" customWidth="1"/>
    <col min="2" max="2" width="20.77734375" customWidth="1"/>
    <col min="3" max="3" width="18.21875" customWidth="1"/>
    <col min="10" max="10" width="12.77734375" bestFit="1" customWidth="1"/>
    <col min="11" max="14" width="10.21875" customWidth="1"/>
    <col min="16" max="16" width="9.21875" customWidth="1"/>
    <col min="18" max="18" width="9.21875" customWidth="1"/>
  </cols>
  <sheetData>
    <row r="1" spans="1:14" x14ac:dyDescent="0.3">
      <c r="J1" s="94" t="s">
        <v>681</v>
      </c>
      <c r="K1" s="94"/>
      <c r="L1" s="94"/>
      <c r="M1" s="94"/>
      <c r="N1" s="94"/>
    </row>
    <row r="2" spans="1:14" x14ac:dyDescent="0.3">
      <c r="B2" s="26" t="s">
        <v>67</v>
      </c>
      <c r="C2" s="27"/>
      <c r="J2" s="94" t="s">
        <v>682</v>
      </c>
      <c r="K2" s="22" cm="1">
        <f t="array" ref="K2">MATCH(C3,TRANSPOSE(ListsMonthShort),0)</f>
        <v>1</v>
      </c>
      <c r="L2" s="94"/>
      <c r="M2" s="94"/>
      <c r="N2" s="94"/>
    </row>
    <row r="3" spans="1:14" x14ac:dyDescent="0.3">
      <c r="B3" s="28" t="s">
        <v>68</v>
      </c>
      <c r="C3" s="22" t="s">
        <v>54</v>
      </c>
      <c r="J3" s="94" t="s">
        <v>683</v>
      </c>
      <c r="K3" s="94" t="s">
        <v>684</v>
      </c>
      <c r="L3" s="94" t="s">
        <v>688</v>
      </c>
      <c r="M3" s="94" t="s">
        <v>685</v>
      </c>
      <c r="N3" s="94" t="s">
        <v>686</v>
      </c>
    </row>
    <row r="4" spans="1:14" x14ac:dyDescent="0.3">
      <c r="A4" s="17" t="s">
        <v>71</v>
      </c>
      <c r="B4" s="17" t="s">
        <v>0</v>
      </c>
      <c r="C4" s="107" t="s">
        <v>66</v>
      </c>
    </row>
    <row r="5" spans="1:14" x14ac:dyDescent="0.3">
      <c r="A5" s="29">
        <f t="array" ref="A5:A54">CS_Int</f>
        <v>1</v>
      </c>
      <c r="B5" s="21" t="str" cm="1">
        <f t="array" ref="B5:B54">_xlfn.SORTBY($J$5:$J$54,$M$5:$M$54)</f>
        <v>Miami</v>
      </c>
      <c r="C5" s="23">
        <f>_xlfn.XLOOKUP(B5,$J$5:$J$54,$K$5:$K$54)</f>
        <v>76</v>
      </c>
      <c r="J5" t="str">
        <f>SummaryHigh!B5</f>
        <v>Atlanta</v>
      </c>
      <c r="K5" s="96" cm="1">
        <f t="array" ref="K5">INDEX(CS_TableHigh,MATCH(J5,ListCity),$K$2)</f>
        <v>52</v>
      </c>
      <c r="L5" s="96">
        <f>K5-ROW((K5))/1000</f>
        <v>51.994999999999997</v>
      </c>
      <c r="M5" s="96">
        <f>RANK(L5,$L$5:$L$54,)</f>
        <v>19</v>
      </c>
      <c r="N5" s="96" cm="1">
        <f t="array" ref="N5:N54">_xlfn.SORTBY($A$5:$A$54,M5:M54)</f>
        <v>24</v>
      </c>
    </row>
    <row r="6" spans="1:14" x14ac:dyDescent="0.3">
      <c r="A6" s="30">
        <v>2</v>
      </c>
      <c r="B6" s="4" t="str">
        <v>Orlando</v>
      </c>
      <c r="C6" s="24">
        <f>_xlfn.XLOOKUP(B6,$J$5:$J$54,$K$5:$K$54)</f>
        <v>71</v>
      </c>
      <c r="J6" t="str">
        <f>SummaryHigh!B6</f>
        <v>Austin</v>
      </c>
      <c r="K6" s="96" cm="1">
        <f t="array" ref="K6">INDEX(CS_TableHigh,MATCH(J6,ListCity),$K$2)</f>
        <v>62</v>
      </c>
      <c r="L6" s="96">
        <f t="shared" ref="L6:L53" si="0">K6-ROW((K6))/1000</f>
        <v>61.994</v>
      </c>
      <c r="M6" s="96">
        <f>RANK(L6,$L$5:$L$54,)</f>
        <v>11</v>
      </c>
      <c r="N6" s="96">
        <v>31</v>
      </c>
    </row>
    <row r="7" spans="1:14" x14ac:dyDescent="0.3">
      <c r="A7" s="30">
        <v>3</v>
      </c>
      <c r="B7" s="4" t="str">
        <v>Tampa</v>
      </c>
      <c r="C7" s="24">
        <f t="shared" ref="C7:C54" si="1">_xlfn.XLOOKUP(B7,$J$5:$J$54,$K$5:$K$54)</f>
        <v>70</v>
      </c>
      <c r="J7" t="str">
        <f>SummaryHigh!B7</f>
        <v>Baltimore</v>
      </c>
      <c r="K7" s="96" cm="1">
        <f t="array" ref="K7">INDEX(CS_TableHigh,MATCH(J7,ListCity),$K$2)</f>
        <v>41</v>
      </c>
      <c r="L7" s="96">
        <f t="shared" si="0"/>
        <v>40.993000000000002</v>
      </c>
      <c r="M7" s="96">
        <f t="shared" ref="M6:M54" si="2">RANK(L7,$L$5:$L$54,)</f>
        <v>31</v>
      </c>
      <c r="N7" s="96">
        <v>49</v>
      </c>
    </row>
    <row r="8" spans="1:14" x14ac:dyDescent="0.3">
      <c r="A8" s="30">
        <v>4</v>
      </c>
      <c r="B8" s="4" t="str">
        <v>Phoenix</v>
      </c>
      <c r="C8" s="24">
        <f t="shared" si="1"/>
        <v>69</v>
      </c>
      <c r="J8" t="str">
        <f>SummaryHigh!B8</f>
        <v>Birmingham</v>
      </c>
      <c r="K8" s="96" cm="1">
        <f t="array" ref="K8">INDEX(CS_TableHigh,MATCH(J8,ListCity),$K$2)</f>
        <v>54</v>
      </c>
      <c r="L8" s="96">
        <f t="shared" si="0"/>
        <v>53.991999999999997</v>
      </c>
      <c r="M8" s="96">
        <f t="shared" si="2"/>
        <v>17</v>
      </c>
      <c r="N8" s="96">
        <v>33</v>
      </c>
    </row>
    <row r="9" spans="1:14" x14ac:dyDescent="0.3">
      <c r="A9" s="30">
        <v>5</v>
      </c>
      <c r="B9" s="4" t="str">
        <v>Riverside</v>
      </c>
      <c r="C9" s="24">
        <f t="shared" si="1"/>
        <v>69</v>
      </c>
      <c r="J9" t="str">
        <f>SummaryHigh!B9</f>
        <v>Boston</v>
      </c>
      <c r="K9" s="96" cm="1">
        <f t="array" ref="K9">INDEX(CS_TableHigh,MATCH(J9,ListCity),$K$2)</f>
        <v>36</v>
      </c>
      <c r="L9" s="96">
        <f t="shared" si="0"/>
        <v>35.991</v>
      </c>
      <c r="M9" s="96">
        <f t="shared" si="2"/>
        <v>40</v>
      </c>
      <c r="N9" s="96">
        <v>39</v>
      </c>
    </row>
    <row r="10" spans="1:14" x14ac:dyDescent="0.3">
      <c r="A10" s="30">
        <v>6</v>
      </c>
      <c r="B10" s="4" t="str">
        <v>Los Angeles</v>
      </c>
      <c r="C10" s="24">
        <f t="shared" si="1"/>
        <v>68</v>
      </c>
      <c r="J10" t="str">
        <f>SummaryHigh!B10</f>
        <v>Buffalo</v>
      </c>
      <c r="K10" s="96" cm="1">
        <f t="array" ref="K10">INDEX(CS_TableHigh,MATCH(J10,ListCity),$K$2)</f>
        <v>31</v>
      </c>
      <c r="L10" s="96">
        <f t="shared" si="0"/>
        <v>30.99</v>
      </c>
      <c r="M10" s="96">
        <f t="shared" si="2"/>
        <v>47</v>
      </c>
      <c r="N10" s="96">
        <v>21</v>
      </c>
    </row>
    <row r="11" spans="1:14" x14ac:dyDescent="0.3">
      <c r="A11" s="30">
        <v>7</v>
      </c>
      <c r="B11" s="4" t="str">
        <v>Jacksonville</v>
      </c>
      <c r="C11" s="24">
        <f t="shared" si="1"/>
        <v>65</v>
      </c>
      <c r="J11" t="str">
        <f>SummaryHigh!B11</f>
        <v>Charlotte</v>
      </c>
      <c r="K11" s="96" cm="1">
        <f t="array" ref="K11">INDEX(CS_TableHigh,MATCH(J11,ListCity),$K$2)</f>
        <v>51</v>
      </c>
      <c r="L11" s="96">
        <f t="shared" si="0"/>
        <v>50.988999999999997</v>
      </c>
      <c r="M11" s="96">
        <f t="shared" si="2"/>
        <v>20</v>
      </c>
      <c r="N11" s="96">
        <v>18</v>
      </c>
    </row>
    <row r="12" spans="1:14" x14ac:dyDescent="0.3">
      <c r="A12" s="30">
        <v>8</v>
      </c>
      <c r="B12" s="4" t="str">
        <v>San Diego</v>
      </c>
      <c r="C12" s="24">
        <f t="shared" si="1"/>
        <v>65</v>
      </c>
      <c r="J12" t="str">
        <f>SummaryHigh!B12</f>
        <v>Chicago</v>
      </c>
      <c r="K12" s="96" cm="1">
        <f t="array" ref="K12">INDEX(CS_TableHigh,MATCH(J12,ListCity),$K$2)</f>
        <v>31</v>
      </c>
      <c r="L12" s="96">
        <f t="shared" si="0"/>
        <v>30.988</v>
      </c>
      <c r="M12" s="96">
        <f t="shared" si="2"/>
        <v>48</v>
      </c>
      <c r="N12" s="96">
        <v>44</v>
      </c>
    </row>
    <row r="13" spans="1:14" x14ac:dyDescent="0.3">
      <c r="A13" s="30">
        <v>9</v>
      </c>
      <c r="B13" s="4" t="str">
        <v>Houston</v>
      </c>
      <c r="C13" s="24">
        <f t="shared" si="1"/>
        <v>63</v>
      </c>
      <c r="J13" t="str">
        <f>SummaryHigh!B13</f>
        <v>Cincinnati</v>
      </c>
      <c r="K13" s="96" cm="1">
        <f t="array" ref="K13">INDEX(CS_TableHigh,MATCH(J13,ListCity),$K$2)</f>
        <v>40</v>
      </c>
      <c r="L13" s="96">
        <f t="shared" si="0"/>
        <v>39.987000000000002</v>
      </c>
      <c r="M13" s="96">
        <f t="shared" si="2"/>
        <v>32</v>
      </c>
      <c r="N13" s="96">
        <v>16</v>
      </c>
    </row>
    <row r="14" spans="1:14" x14ac:dyDescent="0.3">
      <c r="A14" s="30">
        <v>10</v>
      </c>
      <c r="B14" s="4" t="str">
        <v>San Antonio</v>
      </c>
      <c r="C14" s="24">
        <f t="shared" si="1"/>
        <v>63</v>
      </c>
      <c r="J14" t="str">
        <f>SummaryHigh!B14</f>
        <v>Cleveland</v>
      </c>
      <c r="K14" s="96" cm="1">
        <f t="array" ref="K14">INDEX(CS_TableHigh,MATCH(J14,ListCity),$K$2)</f>
        <v>34</v>
      </c>
      <c r="L14" s="96">
        <f t="shared" si="0"/>
        <v>33.985999999999997</v>
      </c>
      <c r="M14" s="96">
        <f t="shared" si="2"/>
        <v>44</v>
      </c>
      <c r="N14" s="96">
        <v>43</v>
      </c>
    </row>
    <row r="15" spans="1:14" x14ac:dyDescent="0.3">
      <c r="A15" s="30">
        <v>11</v>
      </c>
      <c r="B15" s="4" t="str">
        <v>Austin</v>
      </c>
      <c r="C15" s="24">
        <f t="shared" si="1"/>
        <v>62</v>
      </c>
      <c r="J15" t="str">
        <f>SummaryHigh!B15</f>
        <v>Columbus</v>
      </c>
      <c r="K15" s="96" cm="1">
        <f t="array" ref="K15">INDEX(CS_TableHigh,MATCH(J15,ListCity),$K$2)</f>
        <v>37</v>
      </c>
      <c r="L15" s="96">
        <f t="shared" si="0"/>
        <v>36.984999999999999</v>
      </c>
      <c r="M15" s="96">
        <f t="shared" si="2"/>
        <v>37</v>
      </c>
      <c r="N15" s="96">
        <v>2</v>
      </c>
    </row>
    <row r="16" spans="1:14" x14ac:dyDescent="0.3">
      <c r="A16" s="30">
        <v>12</v>
      </c>
      <c r="B16" s="4" t="str">
        <v>New Orleans</v>
      </c>
      <c r="C16" s="24">
        <f t="shared" si="1"/>
        <v>62</v>
      </c>
      <c r="J16" t="str">
        <f>SummaryHigh!B16</f>
        <v>Dallas</v>
      </c>
      <c r="K16" s="96" cm="1">
        <f t="array" ref="K16">INDEX(CS_TableHigh,MATCH(J16,ListCity),$K$2)</f>
        <v>57</v>
      </c>
      <c r="L16" s="96">
        <f t="shared" si="0"/>
        <v>56.984000000000002</v>
      </c>
      <c r="M16" s="96">
        <f t="shared" si="2"/>
        <v>15</v>
      </c>
      <c r="N16" s="96">
        <v>28</v>
      </c>
    </row>
    <row r="17" spans="1:14" x14ac:dyDescent="0.3">
      <c r="A17" s="30">
        <v>13</v>
      </c>
      <c r="B17" s="4" t="str">
        <v>Las Vegas</v>
      </c>
      <c r="C17" s="24">
        <f t="shared" si="1"/>
        <v>58</v>
      </c>
      <c r="J17" t="str">
        <f>SummaryHigh!B17</f>
        <v>Denver</v>
      </c>
      <c r="K17" s="96" cm="1">
        <f t="array" ref="K17">INDEX(CS_TableHigh,MATCH(J17,ListCity),$K$2)</f>
        <v>45</v>
      </c>
      <c r="L17" s="96">
        <f t="shared" si="0"/>
        <v>44.982999999999997</v>
      </c>
      <c r="M17" s="96">
        <f t="shared" si="2"/>
        <v>29</v>
      </c>
      <c r="N17" s="96">
        <v>20</v>
      </c>
    </row>
    <row r="18" spans="1:14" x14ac:dyDescent="0.3">
      <c r="A18" s="30">
        <v>14</v>
      </c>
      <c r="B18" s="4" t="str">
        <v>San Jose</v>
      </c>
      <c r="C18" s="24">
        <f t="shared" si="1"/>
        <v>58</v>
      </c>
      <c r="J18" t="str">
        <f>SummaryHigh!B18</f>
        <v>Detroit</v>
      </c>
      <c r="K18" s="96" cm="1">
        <f t="array" ref="K18">INDEX(CS_TableHigh,MATCH(J18,ListCity),$K$2)</f>
        <v>32</v>
      </c>
      <c r="L18" s="96">
        <f t="shared" si="0"/>
        <v>31.981999999999999</v>
      </c>
      <c r="M18" s="96">
        <f t="shared" si="2"/>
        <v>45</v>
      </c>
      <c r="N18" s="96">
        <v>46</v>
      </c>
    </row>
    <row r="19" spans="1:14" x14ac:dyDescent="0.3">
      <c r="A19" s="30">
        <v>15</v>
      </c>
      <c r="B19" s="4" t="str">
        <v>Dallas</v>
      </c>
      <c r="C19" s="24">
        <f t="shared" si="1"/>
        <v>57</v>
      </c>
      <c r="J19" t="str">
        <f>SummaryHigh!B19</f>
        <v>Hartford</v>
      </c>
      <c r="K19" s="96" cm="1">
        <f t="array" ref="K19">INDEX(CS_TableHigh,MATCH(J19,ListCity),$K$2)</f>
        <v>35</v>
      </c>
      <c r="L19" s="96">
        <f t="shared" si="0"/>
        <v>34.981000000000002</v>
      </c>
      <c r="M19" s="96">
        <f t="shared" si="2"/>
        <v>43</v>
      </c>
      <c r="N19" s="96">
        <v>12</v>
      </c>
    </row>
    <row r="20" spans="1:14" x14ac:dyDescent="0.3">
      <c r="A20" s="30">
        <v>16</v>
      </c>
      <c r="B20" s="4" t="str">
        <v>San Francisco</v>
      </c>
      <c r="C20" s="24">
        <f t="shared" si="1"/>
        <v>57</v>
      </c>
      <c r="J20" t="str">
        <f>SummaryHigh!B20</f>
        <v>Houston</v>
      </c>
      <c r="K20" s="96" cm="1">
        <f t="array" ref="K20">INDEX(CS_TableHigh,MATCH(J20,ListCity),$K$2)</f>
        <v>63</v>
      </c>
      <c r="L20" s="96">
        <f t="shared" si="0"/>
        <v>62.98</v>
      </c>
      <c r="M20" s="96">
        <f t="shared" si="2"/>
        <v>9</v>
      </c>
      <c r="N20" s="96">
        <v>45</v>
      </c>
    </row>
    <row r="21" spans="1:14" x14ac:dyDescent="0.3">
      <c r="A21" s="30">
        <v>17</v>
      </c>
      <c r="B21" s="4" t="str">
        <v>Birmingham</v>
      </c>
      <c r="C21" s="24">
        <f t="shared" si="1"/>
        <v>54</v>
      </c>
      <c r="J21" t="str">
        <f>SummaryHigh!B21</f>
        <v>Indianapolis</v>
      </c>
      <c r="K21" s="96" cm="1">
        <f t="array" ref="K21">INDEX(CS_TableHigh,MATCH(J21,ListCity),$K$2)</f>
        <v>36</v>
      </c>
      <c r="L21" s="96">
        <f t="shared" si="0"/>
        <v>35.978999999999999</v>
      </c>
      <c r="M21" s="96">
        <f t="shared" si="2"/>
        <v>41</v>
      </c>
      <c r="N21" s="96">
        <v>4</v>
      </c>
    </row>
    <row r="22" spans="1:14" x14ac:dyDescent="0.3">
      <c r="A22" s="30">
        <v>18</v>
      </c>
      <c r="B22" s="4" t="str">
        <v>Sacramento</v>
      </c>
      <c r="C22" s="24">
        <f t="shared" si="1"/>
        <v>54</v>
      </c>
      <c r="J22" t="str">
        <f>SummaryHigh!B22</f>
        <v>Jacksonville</v>
      </c>
      <c r="K22" s="96" cm="1">
        <f t="array" ref="K22">INDEX(CS_TableHigh,MATCH(J22,ListCity),$K$2)</f>
        <v>65</v>
      </c>
      <c r="L22" s="96">
        <f t="shared" si="0"/>
        <v>64.977999999999994</v>
      </c>
      <c r="M22" s="96">
        <f t="shared" si="2"/>
        <v>7</v>
      </c>
      <c r="N22" s="96">
        <v>41</v>
      </c>
    </row>
    <row r="23" spans="1:14" x14ac:dyDescent="0.3">
      <c r="A23" s="30">
        <v>19</v>
      </c>
      <c r="B23" s="4" t="str">
        <v>Atlanta</v>
      </c>
      <c r="C23" s="24">
        <f t="shared" si="1"/>
        <v>52</v>
      </c>
      <c r="J23" t="str">
        <f>SummaryHigh!B23</f>
        <v>Kansas City</v>
      </c>
      <c r="K23" s="96" cm="1">
        <f t="array" ref="K23">INDEX(CS_TableHigh,MATCH(J23,ListCity),$K$2)</f>
        <v>40</v>
      </c>
      <c r="L23" s="96">
        <f t="shared" si="0"/>
        <v>39.976999999999997</v>
      </c>
      <c r="M23" s="96">
        <f t="shared" si="2"/>
        <v>33</v>
      </c>
      <c r="N23" s="96">
        <v>1</v>
      </c>
    </row>
    <row r="24" spans="1:14" x14ac:dyDescent="0.3">
      <c r="A24" s="30">
        <v>20</v>
      </c>
      <c r="B24" s="4" t="str">
        <v>Charlotte</v>
      </c>
      <c r="C24" s="24">
        <f t="shared" si="1"/>
        <v>51</v>
      </c>
      <c r="J24" t="str">
        <f>SummaryHigh!B24</f>
        <v>Las Vegas</v>
      </c>
      <c r="K24" s="96" cm="1">
        <f t="array" ref="K24">INDEX(CS_TableHigh,MATCH(J24,ListCity),$K$2)</f>
        <v>58</v>
      </c>
      <c r="L24" s="96">
        <f t="shared" si="0"/>
        <v>57.975999999999999</v>
      </c>
      <c r="M24" s="96">
        <f t="shared" si="2"/>
        <v>13</v>
      </c>
      <c r="N24" s="96">
        <v>7</v>
      </c>
    </row>
    <row r="25" spans="1:14" x14ac:dyDescent="0.3">
      <c r="A25" s="30">
        <v>21</v>
      </c>
      <c r="B25" s="4" t="str">
        <v>Raleigh</v>
      </c>
      <c r="C25" s="24">
        <f t="shared" si="1"/>
        <v>51</v>
      </c>
      <c r="J25" t="str">
        <f>SummaryHigh!B25</f>
        <v>Los Angeles</v>
      </c>
      <c r="K25" s="96" cm="1">
        <f t="array" ref="K25">INDEX(CS_TableHigh,MATCH(J25,ListCity),$K$2)</f>
        <v>68</v>
      </c>
      <c r="L25" s="96">
        <f t="shared" si="0"/>
        <v>67.974999999999994</v>
      </c>
      <c r="M25" s="96">
        <f t="shared" si="2"/>
        <v>6</v>
      </c>
      <c r="N25" s="96">
        <v>37</v>
      </c>
    </row>
    <row r="26" spans="1:14" x14ac:dyDescent="0.3">
      <c r="A26" s="30">
        <v>22</v>
      </c>
      <c r="B26" s="4" t="str">
        <v>Memphis</v>
      </c>
      <c r="C26" s="24">
        <f t="shared" si="1"/>
        <v>50</v>
      </c>
      <c r="J26" t="str">
        <f>SummaryHigh!B26</f>
        <v>Louisville</v>
      </c>
      <c r="K26" s="96" cm="1">
        <f t="array" ref="K26">INDEX(CS_TableHigh,MATCH(J26,ListCity),$K$2)</f>
        <v>43</v>
      </c>
      <c r="L26" s="96">
        <f t="shared" si="0"/>
        <v>42.973999999999997</v>
      </c>
      <c r="M26" s="96">
        <f t="shared" si="2"/>
        <v>30</v>
      </c>
      <c r="N26" s="96">
        <v>23</v>
      </c>
    </row>
    <row r="27" spans="1:14" x14ac:dyDescent="0.3">
      <c r="A27" s="30">
        <v>23</v>
      </c>
      <c r="B27" s="4" t="str">
        <v>Oklahoma City</v>
      </c>
      <c r="C27" s="24">
        <f t="shared" si="1"/>
        <v>50</v>
      </c>
      <c r="J27" t="str">
        <f>SummaryHigh!B27</f>
        <v>Memphis</v>
      </c>
      <c r="K27" s="96" cm="1">
        <f t="array" ref="K27">INDEX(CS_TableHigh,MATCH(J27,ListCity),$K$2)</f>
        <v>50</v>
      </c>
      <c r="L27" s="96">
        <f t="shared" si="0"/>
        <v>49.972999999999999</v>
      </c>
      <c r="M27" s="96">
        <f t="shared" si="2"/>
        <v>22</v>
      </c>
      <c r="N27" s="96">
        <v>30</v>
      </c>
    </row>
    <row r="28" spans="1:14" x14ac:dyDescent="0.3">
      <c r="A28" s="30">
        <v>24</v>
      </c>
      <c r="B28" s="4" t="str">
        <v>Seattle</v>
      </c>
      <c r="C28" s="24">
        <f t="shared" si="1"/>
        <v>49</v>
      </c>
      <c r="J28" t="str">
        <f>SummaryHigh!B28</f>
        <v>Miami</v>
      </c>
      <c r="K28" s="96" cm="1">
        <f t="array" ref="K28">INDEX(CS_TableHigh,MATCH(J28,ListCity),$K$2)</f>
        <v>76</v>
      </c>
      <c r="L28" s="96">
        <f t="shared" si="0"/>
        <v>75.971999999999994</v>
      </c>
      <c r="M28" s="96">
        <f t="shared" si="2"/>
        <v>1</v>
      </c>
      <c r="N28" s="96">
        <v>47</v>
      </c>
    </row>
    <row r="29" spans="1:14" x14ac:dyDescent="0.3">
      <c r="A29" s="30">
        <v>25</v>
      </c>
      <c r="B29" s="4" t="str">
        <v>Virginia Beach</v>
      </c>
      <c r="C29" s="24">
        <f t="shared" si="1"/>
        <v>48</v>
      </c>
      <c r="J29" t="str">
        <f>SummaryHigh!B29</f>
        <v>Milwaukee</v>
      </c>
      <c r="K29" s="96" cm="1">
        <f t="array" ref="K29">INDEX(CS_TableHigh,MATCH(J29,ListCity),$K$2)</f>
        <v>29</v>
      </c>
      <c r="L29" s="96">
        <f t="shared" si="0"/>
        <v>28.971</v>
      </c>
      <c r="M29" s="96">
        <f t="shared" si="2"/>
        <v>49</v>
      </c>
      <c r="N29" s="96">
        <v>50</v>
      </c>
    </row>
    <row r="30" spans="1:14" x14ac:dyDescent="0.3">
      <c r="A30" s="30">
        <v>26</v>
      </c>
      <c r="B30" s="4" t="str">
        <v>Nashville</v>
      </c>
      <c r="C30" s="24">
        <f t="shared" si="1"/>
        <v>47</v>
      </c>
      <c r="J30" t="str">
        <f>SummaryHigh!B30</f>
        <v>Minneapolis</v>
      </c>
      <c r="K30" s="96" cm="1">
        <f t="array" ref="K30">INDEX(CS_TableHigh,MATCH(J30,ListCity),$K$2)</f>
        <v>24</v>
      </c>
      <c r="L30" s="96">
        <f t="shared" si="0"/>
        <v>23.97</v>
      </c>
      <c r="M30" s="96">
        <f t="shared" si="2"/>
        <v>50</v>
      </c>
      <c r="N30" s="96">
        <v>27</v>
      </c>
    </row>
    <row r="31" spans="1:14" x14ac:dyDescent="0.3">
      <c r="A31" s="30">
        <v>27</v>
      </c>
      <c r="B31" s="4" t="str">
        <v>Portland</v>
      </c>
      <c r="C31" s="24">
        <f t="shared" si="1"/>
        <v>47</v>
      </c>
      <c r="J31" t="str">
        <f>SummaryHigh!B31</f>
        <v>Nashville</v>
      </c>
      <c r="K31" s="96" cm="1">
        <f t="array" ref="K31">INDEX(CS_TableHigh,MATCH(J31,ListCity),$K$2)</f>
        <v>47</v>
      </c>
      <c r="L31" s="96">
        <f t="shared" si="0"/>
        <v>46.969000000000001</v>
      </c>
      <c r="M31" s="96">
        <f t="shared" si="2"/>
        <v>26</v>
      </c>
      <c r="N31" s="96">
        <v>35</v>
      </c>
    </row>
    <row r="32" spans="1:14" x14ac:dyDescent="0.3">
      <c r="A32" s="30">
        <v>28</v>
      </c>
      <c r="B32" s="4" t="str">
        <v>Richmond</v>
      </c>
      <c r="C32" s="24">
        <f t="shared" si="1"/>
        <v>47</v>
      </c>
      <c r="J32" t="str">
        <f>SummaryHigh!B32</f>
        <v>New Orleans</v>
      </c>
      <c r="K32" s="96" cm="1">
        <f t="array" ref="K32">INDEX(CS_TableHigh,MATCH(J32,ListCity),$K$2)</f>
        <v>62</v>
      </c>
      <c r="L32" s="96">
        <f t="shared" si="0"/>
        <v>61.968000000000004</v>
      </c>
      <c r="M32" s="96">
        <f t="shared" si="2"/>
        <v>12</v>
      </c>
      <c r="N32" s="96">
        <v>38</v>
      </c>
    </row>
    <row r="33" spans="1:14" x14ac:dyDescent="0.3">
      <c r="A33" s="30">
        <v>29</v>
      </c>
      <c r="B33" s="4" t="str">
        <v>Denver</v>
      </c>
      <c r="C33" s="24">
        <f t="shared" si="1"/>
        <v>45</v>
      </c>
      <c r="J33" t="str">
        <f>SummaryHigh!B33</f>
        <v>New York</v>
      </c>
      <c r="K33" s="96" cm="1">
        <f t="array" ref="K33">INDEX(CS_TableHigh,MATCH(J33,ListCity),$K$2)</f>
        <v>38</v>
      </c>
      <c r="L33" s="96">
        <f t="shared" si="0"/>
        <v>37.966999999999999</v>
      </c>
      <c r="M33" s="96">
        <f t="shared" si="2"/>
        <v>36</v>
      </c>
      <c r="N33" s="96">
        <v>13</v>
      </c>
    </row>
    <row r="34" spans="1:14" x14ac:dyDescent="0.3">
      <c r="A34" s="30">
        <v>30</v>
      </c>
      <c r="B34" s="4" t="str">
        <v>Louisville</v>
      </c>
      <c r="C34" s="24">
        <f t="shared" si="1"/>
        <v>43</v>
      </c>
      <c r="J34" t="str">
        <f>SummaryHigh!B34</f>
        <v>Oklahoma City</v>
      </c>
      <c r="K34" s="96" cm="1">
        <f t="array" ref="K34">INDEX(CS_TableHigh,MATCH(J34,ListCity),$K$2)</f>
        <v>50</v>
      </c>
      <c r="L34" s="96">
        <f t="shared" si="0"/>
        <v>49.966000000000001</v>
      </c>
      <c r="M34" s="96">
        <f t="shared" si="2"/>
        <v>23</v>
      </c>
      <c r="N34" s="96">
        <v>22</v>
      </c>
    </row>
    <row r="35" spans="1:14" x14ac:dyDescent="0.3">
      <c r="A35" s="30">
        <v>31</v>
      </c>
      <c r="B35" s="4" t="str">
        <v>Baltimore</v>
      </c>
      <c r="C35" s="24">
        <f t="shared" si="1"/>
        <v>41</v>
      </c>
      <c r="J35" t="str">
        <f>SummaryHigh!B35</f>
        <v>Orlando</v>
      </c>
      <c r="K35" s="96" cm="1">
        <f t="array" ref="K35">INDEX(CS_TableHigh,MATCH(J35,ListCity),$K$2)</f>
        <v>71</v>
      </c>
      <c r="L35" s="96">
        <f t="shared" si="0"/>
        <v>70.965000000000003</v>
      </c>
      <c r="M35" s="96">
        <f t="shared" si="2"/>
        <v>2</v>
      </c>
      <c r="N35" s="96">
        <v>3</v>
      </c>
    </row>
    <row r="36" spans="1:14" x14ac:dyDescent="0.3">
      <c r="A36" s="30">
        <v>32</v>
      </c>
      <c r="B36" s="4" t="str">
        <v>Cincinnati</v>
      </c>
      <c r="C36" s="24">
        <f t="shared" si="1"/>
        <v>40</v>
      </c>
      <c r="J36" t="str">
        <f>SummaryHigh!B36</f>
        <v>Philadelphia</v>
      </c>
      <c r="K36" s="96" cm="1">
        <f t="array" ref="K36">INDEX(CS_TableHigh,MATCH(J36,ListCity),$K$2)</f>
        <v>40</v>
      </c>
      <c r="L36" s="96">
        <f t="shared" si="0"/>
        <v>39.963999999999999</v>
      </c>
      <c r="M36" s="96">
        <f t="shared" si="2"/>
        <v>34</v>
      </c>
      <c r="N36" s="96">
        <v>9</v>
      </c>
    </row>
    <row r="37" spans="1:14" x14ac:dyDescent="0.3">
      <c r="A37" s="30">
        <v>33</v>
      </c>
      <c r="B37" s="4" t="str">
        <v>Kansas City</v>
      </c>
      <c r="C37" s="24">
        <f t="shared" si="1"/>
        <v>40</v>
      </c>
      <c r="J37" t="str">
        <f>SummaryHigh!B37</f>
        <v>Phoenix</v>
      </c>
      <c r="K37" s="96" cm="1">
        <f t="array" ref="K37">INDEX(CS_TableHigh,MATCH(J37,ListCity),$K$2)</f>
        <v>69</v>
      </c>
      <c r="L37" s="96">
        <f t="shared" si="0"/>
        <v>68.962999999999994</v>
      </c>
      <c r="M37" s="96">
        <f>RANK(L37,$L$5:$L$54,)</f>
        <v>4</v>
      </c>
      <c r="N37" s="96">
        <v>19</v>
      </c>
    </row>
    <row r="38" spans="1:14" x14ac:dyDescent="0.3">
      <c r="A38" s="30">
        <v>34</v>
      </c>
      <c r="B38" s="4" t="str">
        <v>Philadelphia</v>
      </c>
      <c r="C38" s="24">
        <f t="shared" si="1"/>
        <v>40</v>
      </c>
      <c r="J38" t="str">
        <f>SummaryHigh!B38</f>
        <v>Pittsburgh</v>
      </c>
      <c r="K38" s="96" cm="1">
        <f t="array" ref="K38">INDEX(CS_TableHigh,MATCH(J38,ListCity),$K$2)</f>
        <v>36</v>
      </c>
      <c r="L38" s="96">
        <f t="shared" si="0"/>
        <v>35.962000000000003</v>
      </c>
      <c r="M38" s="96">
        <f t="shared" si="2"/>
        <v>42</v>
      </c>
      <c r="N38" s="96">
        <v>32</v>
      </c>
    </row>
    <row r="39" spans="1:14" x14ac:dyDescent="0.3">
      <c r="A39" s="30">
        <v>35</v>
      </c>
      <c r="B39" s="4" t="str">
        <v>St. Louis</v>
      </c>
      <c r="C39" s="24">
        <f t="shared" si="1"/>
        <v>40</v>
      </c>
      <c r="J39" t="str">
        <f>SummaryHigh!B39</f>
        <v>Portland</v>
      </c>
      <c r="K39" s="96" cm="1">
        <f t="array" ref="K39">INDEX(CS_TableHigh,MATCH(J39,ListCity),$K$2)</f>
        <v>47</v>
      </c>
      <c r="L39" s="96">
        <f t="shared" si="0"/>
        <v>46.960999999999999</v>
      </c>
      <c r="M39" s="96">
        <f t="shared" si="2"/>
        <v>27</v>
      </c>
      <c r="N39" s="96">
        <v>48</v>
      </c>
    </row>
    <row r="40" spans="1:14" x14ac:dyDescent="0.3">
      <c r="A40" s="30">
        <v>36</v>
      </c>
      <c r="B40" s="4" t="str">
        <v>New York</v>
      </c>
      <c r="C40" s="24">
        <f t="shared" si="1"/>
        <v>38</v>
      </c>
      <c r="J40" t="str">
        <f>SummaryHigh!B40</f>
        <v>Providence</v>
      </c>
      <c r="K40" s="96" cm="1">
        <f t="array" ref="K40">INDEX(CS_TableHigh,MATCH(J40,ListCity),$K$2)</f>
        <v>37</v>
      </c>
      <c r="L40" s="96">
        <f t="shared" si="0"/>
        <v>36.96</v>
      </c>
      <c r="M40" s="96">
        <f t="shared" si="2"/>
        <v>38</v>
      </c>
      <c r="N40" s="96">
        <v>29</v>
      </c>
    </row>
    <row r="41" spans="1:14" x14ac:dyDescent="0.3">
      <c r="A41" s="30">
        <v>37</v>
      </c>
      <c r="B41" s="4" t="str">
        <v>Columbus</v>
      </c>
      <c r="C41" s="24">
        <f t="shared" si="1"/>
        <v>37</v>
      </c>
      <c r="J41" t="str">
        <f>SummaryHigh!B41</f>
        <v>Raleigh</v>
      </c>
      <c r="K41" s="96" cm="1">
        <f t="array" ref="K41">INDEX(CS_TableHigh,MATCH(J41,ListCity),$K$2)</f>
        <v>51</v>
      </c>
      <c r="L41" s="96">
        <f t="shared" si="0"/>
        <v>50.959000000000003</v>
      </c>
      <c r="M41" s="96">
        <f t="shared" si="2"/>
        <v>21</v>
      </c>
      <c r="N41" s="96">
        <v>11</v>
      </c>
    </row>
    <row r="42" spans="1:14" x14ac:dyDescent="0.3">
      <c r="A42" s="30">
        <v>38</v>
      </c>
      <c r="B42" s="4" t="str">
        <v>Providence</v>
      </c>
      <c r="C42" s="24">
        <f t="shared" si="1"/>
        <v>37</v>
      </c>
      <c r="J42" t="str">
        <f>SummaryHigh!B42</f>
        <v>Richmond</v>
      </c>
      <c r="K42" s="96" cm="1">
        <f t="array" ref="K42">INDEX(CS_TableHigh,MATCH(J42,ListCity),$K$2)</f>
        <v>47</v>
      </c>
      <c r="L42" s="96">
        <f t="shared" si="0"/>
        <v>46.957999999999998</v>
      </c>
      <c r="M42" s="96">
        <f t="shared" si="2"/>
        <v>28</v>
      </c>
      <c r="N42" s="96">
        <v>36</v>
      </c>
    </row>
    <row r="43" spans="1:14" x14ac:dyDescent="0.3">
      <c r="A43" s="30">
        <v>39</v>
      </c>
      <c r="B43" s="4" t="str">
        <v>Salt Lake City</v>
      </c>
      <c r="C43" s="24">
        <f t="shared" si="1"/>
        <v>37</v>
      </c>
      <c r="J43" t="str">
        <f>SummaryHigh!B43</f>
        <v>Riverside</v>
      </c>
      <c r="K43" s="96" cm="1">
        <f t="array" ref="K43">INDEX(CS_TableHigh,MATCH(J43,ListCity),$K$2)</f>
        <v>69</v>
      </c>
      <c r="L43" s="96">
        <f t="shared" si="0"/>
        <v>68.956999999999994</v>
      </c>
      <c r="M43" s="96">
        <f t="shared" si="2"/>
        <v>5</v>
      </c>
      <c r="N43" s="96">
        <v>42</v>
      </c>
    </row>
    <row r="44" spans="1:14" x14ac:dyDescent="0.3">
      <c r="A44" s="30">
        <v>40</v>
      </c>
      <c r="B44" s="4" t="str">
        <v>Boston</v>
      </c>
      <c r="C44" s="24">
        <f t="shared" si="1"/>
        <v>36</v>
      </c>
      <c r="J44" t="str">
        <f>SummaryHigh!B44</f>
        <v>Rochester</v>
      </c>
      <c r="K44" s="96" cm="1">
        <f t="array" ref="K44">INDEX(CS_TableHigh,MATCH(J44,ListCity),$K$2)</f>
        <v>32</v>
      </c>
      <c r="L44" s="96">
        <f t="shared" si="0"/>
        <v>31.956</v>
      </c>
      <c r="M44" s="96">
        <f t="shared" si="2"/>
        <v>46</v>
      </c>
      <c r="N44" s="96">
        <v>5</v>
      </c>
    </row>
    <row r="45" spans="1:14" x14ac:dyDescent="0.3">
      <c r="A45" s="30">
        <v>41</v>
      </c>
      <c r="B45" s="4" t="str">
        <v>Indianapolis</v>
      </c>
      <c r="C45" s="24">
        <f t="shared" si="1"/>
        <v>36</v>
      </c>
      <c r="J45" t="str">
        <f>SummaryHigh!B45</f>
        <v>Sacramento</v>
      </c>
      <c r="K45" s="96" cm="1">
        <f t="array" ref="K45">INDEX(CS_TableHigh,MATCH(J45,ListCity),$K$2)</f>
        <v>54</v>
      </c>
      <c r="L45" s="96">
        <f t="shared" si="0"/>
        <v>53.954999999999998</v>
      </c>
      <c r="M45" s="96">
        <f t="shared" si="2"/>
        <v>18</v>
      </c>
      <c r="N45" s="96">
        <v>17</v>
      </c>
    </row>
    <row r="46" spans="1:14" x14ac:dyDescent="0.3">
      <c r="A46" s="30">
        <v>42</v>
      </c>
      <c r="B46" s="4" t="str">
        <v>Pittsburgh</v>
      </c>
      <c r="C46" s="24">
        <f t="shared" si="1"/>
        <v>36</v>
      </c>
      <c r="J46" t="str">
        <f>SummaryHigh!B46</f>
        <v>Salt Lake City</v>
      </c>
      <c r="K46" s="96" cm="1">
        <f t="array" ref="K46">INDEX(CS_TableHigh,MATCH(J46,ListCity),$K$2)</f>
        <v>37</v>
      </c>
      <c r="L46" s="96">
        <f t="shared" si="0"/>
        <v>36.954000000000001</v>
      </c>
      <c r="M46" s="96">
        <f t="shared" si="2"/>
        <v>39</v>
      </c>
      <c r="N46" s="96">
        <v>34</v>
      </c>
    </row>
    <row r="47" spans="1:14" x14ac:dyDescent="0.3">
      <c r="A47" s="30">
        <v>43</v>
      </c>
      <c r="B47" s="4" t="str">
        <v>Hartford</v>
      </c>
      <c r="C47" s="24">
        <f t="shared" si="1"/>
        <v>35</v>
      </c>
      <c r="J47" t="str">
        <f>SummaryHigh!B47</f>
        <v>San Antonio</v>
      </c>
      <c r="K47" s="96" cm="1">
        <f t="array" ref="K47">INDEX(CS_TableHigh,MATCH(J47,ListCity),$K$2)</f>
        <v>63</v>
      </c>
      <c r="L47" s="96">
        <f t="shared" si="0"/>
        <v>62.953000000000003</v>
      </c>
      <c r="M47" s="96">
        <f t="shared" si="2"/>
        <v>10</v>
      </c>
      <c r="N47" s="96">
        <v>15</v>
      </c>
    </row>
    <row r="48" spans="1:14" x14ac:dyDescent="0.3">
      <c r="A48" s="30">
        <v>44</v>
      </c>
      <c r="B48" s="4" t="str">
        <v>Cleveland</v>
      </c>
      <c r="C48" s="24">
        <f t="shared" si="1"/>
        <v>34</v>
      </c>
      <c r="J48" t="str">
        <f>SummaryHigh!B48</f>
        <v>San Diego</v>
      </c>
      <c r="K48" s="96" cm="1">
        <f t="array" ref="K48">INDEX(CS_TableHigh,MATCH(J48,ListCity),$K$2)</f>
        <v>65</v>
      </c>
      <c r="L48" s="96">
        <f t="shared" si="0"/>
        <v>64.951999999999998</v>
      </c>
      <c r="M48" s="96">
        <f t="shared" si="2"/>
        <v>8</v>
      </c>
      <c r="N48" s="96">
        <v>10</v>
      </c>
    </row>
    <row r="49" spans="1:14" x14ac:dyDescent="0.3">
      <c r="A49" s="30">
        <v>45</v>
      </c>
      <c r="B49" s="4" t="str">
        <v>Detroit</v>
      </c>
      <c r="C49" s="24">
        <f t="shared" si="1"/>
        <v>32</v>
      </c>
      <c r="J49" t="str">
        <f>SummaryHigh!B49</f>
        <v>San Francisco</v>
      </c>
      <c r="K49" s="96" cm="1">
        <f t="array" ref="K49">INDEX(CS_TableHigh,MATCH(J49,ListCity),$K$2)</f>
        <v>57</v>
      </c>
      <c r="L49" s="96">
        <f t="shared" si="0"/>
        <v>56.951000000000001</v>
      </c>
      <c r="M49" s="96">
        <f t="shared" si="2"/>
        <v>16</v>
      </c>
      <c r="N49" s="96">
        <v>14</v>
      </c>
    </row>
    <row r="50" spans="1:14" x14ac:dyDescent="0.3">
      <c r="A50" s="30">
        <v>46</v>
      </c>
      <c r="B50" s="4" t="str">
        <v>Rochester</v>
      </c>
      <c r="C50" s="24">
        <f t="shared" si="1"/>
        <v>32</v>
      </c>
      <c r="J50" t="str">
        <f>SummaryHigh!B50</f>
        <v>San Jose</v>
      </c>
      <c r="K50" s="96" cm="1">
        <f t="array" ref="K50">INDEX(CS_TableHigh,MATCH(J50,ListCity),$K$2)</f>
        <v>58</v>
      </c>
      <c r="L50" s="96">
        <f t="shared" si="0"/>
        <v>57.95</v>
      </c>
      <c r="M50" s="96">
        <f t="shared" si="2"/>
        <v>14</v>
      </c>
      <c r="N50" s="96">
        <v>40</v>
      </c>
    </row>
    <row r="51" spans="1:14" x14ac:dyDescent="0.3">
      <c r="A51" s="30">
        <v>47</v>
      </c>
      <c r="B51" s="4" t="str">
        <v>Buffalo</v>
      </c>
      <c r="C51" s="24">
        <f t="shared" si="1"/>
        <v>31</v>
      </c>
      <c r="J51" t="str">
        <f>SummaryHigh!B51</f>
        <v>Seattle</v>
      </c>
      <c r="K51" s="96" cm="1">
        <f t="array" ref="K51">INDEX(CS_TableHigh,MATCH(J51,ListCity),$K$2)</f>
        <v>49</v>
      </c>
      <c r="L51" s="96">
        <f t="shared" si="0"/>
        <v>48.948999999999998</v>
      </c>
      <c r="M51" s="96">
        <f t="shared" si="2"/>
        <v>24</v>
      </c>
      <c r="N51" s="96">
        <v>6</v>
      </c>
    </row>
    <row r="52" spans="1:14" x14ac:dyDescent="0.3">
      <c r="A52" s="30">
        <v>48</v>
      </c>
      <c r="B52" s="4" t="str">
        <v>Chicago</v>
      </c>
      <c r="C52" s="24">
        <f t="shared" si="1"/>
        <v>31</v>
      </c>
      <c r="J52" t="str">
        <f>SummaryHigh!B52</f>
        <v>St. Louis</v>
      </c>
      <c r="K52" s="96" cm="1">
        <f t="array" ref="K52">INDEX(CS_TableHigh,MATCH(J52,ListCity),$K$2)</f>
        <v>40</v>
      </c>
      <c r="L52" s="96">
        <f t="shared" si="0"/>
        <v>39.948</v>
      </c>
      <c r="M52" s="96">
        <f t="shared" si="2"/>
        <v>35</v>
      </c>
      <c r="N52" s="96">
        <v>8</v>
      </c>
    </row>
    <row r="53" spans="1:14" x14ac:dyDescent="0.3">
      <c r="A53" s="30">
        <v>49</v>
      </c>
      <c r="B53" s="4" t="str">
        <v>Milwaukee</v>
      </c>
      <c r="C53" s="24">
        <f t="shared" si="1"/>
        <v>29</v>
      </c>
      <c r="J53" t="str">
        <f>SummaryHigh!B53</f>
        <v>Tampa</v>
      </c>
      <c r="K53" s="96" cm="1">
        <f t="array" ref="K53">INDEX(CS_TableHigh,MATCH(J53,ListCity),$K$2)</f>
        <v>70</v>
      </c>
      <c r="L53" s="96">
        <f t="shared" si="0"/>
        <v>69.947000000000003</v>
      </c>
      <c r="M53" s="96">
        <f t="shared" si="2"/>
        <v>3</v>
      </c>
      <c r="N53" s="96">
        <v>25</v>
      </c>
    </row>
    <row r="54" spans="1:14" x14ac:dyDescent="0.3">
      <c r="A54" s="31">
        <v>50</v>
      </c>
      <c r="B54" s="5" t="str">
        <v>Minneapolis</v>
      </c>
      <c r="C54" s="25">
        <f t="shared" si="1"/>
        <v>24</v>
      </c>
      <c r="J54" t="str">
        <f>SummaryHigh!B54</f>
        <v>Virginia Beach</v>
      </c>
      <c r="K54" s="96" cm="1">
        <f t="array" ref="K54">INDEX(CS_TableHigh,MATCH(J54,ListCity),$K$2)</f>
        <v>48</v>
      </c>
      <c r="L54" s="96">
        <f>K54-ROW((K54))/1000</f>
        <v>47.945999999999998</v>
      </c>
      <c r="M54" s="96">
        <f t="shared" si="2"/>
        <v>25</v>
      </c>
      <c r="N54" s="96">
        <v>26</v>
      </c>
    </row>
    <row r="55" spans="1:14" x14ac:dyDescent="0.3">
      <c r="L55" s="96">
        <f>SUM(L5:L54)</f>
        <v>2425.5249999999996</v>
      </c>
      <c r="M55" s="96">
        <f>SUM(M24,M25,M26)</f>
        <v>49</v>
      </c>
      <c r="N55" s="96"/>
    </row>
    <row r="56" spans="1:14" x14ac:dyDescent="0.3">
      <c r="A56" s="32" t="s">
        <v>72</v>
      </c>
      <c r="B56" s="33">
        <f>CheckSumSortCity</f>
        <v>382116</v>
      </c>
      <c r="C56" s="33">
        <f>CheckSumSortTemp</f>
        <v>203895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  <sheetView workbookViewId="1"/>
  </sheetViews>
  <sheetFormatPr defaultColWidth="0" defaultRowHeight="15" customHeight="1" zeroHeight="1" x14ac:dyDescent="0.3"/>
  <cols>
    <col min="1" max="1" width="25.77734375" customWidth="1"/>
    <col min="2" max="16384" width="9.21875" hidden="1"/>
  </cols>
  <sheetData>
    <row r="1" spans="1:1" ht="81" customHeight="1" x14ac:dyDescent="0.3">
      <c r="A1" s="40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opLeftCell="A35" zoomScale="115" zoomScaleNormal="115" workbookViewId="0">
      <selection activeCell="M54" sqref="M54"/>
    </sheetView>
    <sheetView topLeftCell="B59" workbookViewId="1">
      <selection activeCell="G91" sqref="G91"/>
    </sheetView>
  </sheetViews>
  <sheetFormatPr defaultRowHeight="14.4" x14ac:dyDescent="0.3"/>
  <cols>
    <col min="2" max="2" width="17.21875" customWidth="1"/>
    <col min="3" max="3" width="15.77734375" customWidth="1"/>
    <col min="4" max="4" width="17.33203125" customWidth="1"/>
    <col min="5" max="5" width="20.33203125" customWidth="1"/>
    <col min="6" max="6" width="17.33203125" customWidth="1"/>
    <col min="7" max="7" width="21.21875" customWidth="1"/>
    <col min="8" max="8" width="15" customWidth="1"/>
    <col min="9" max="9" width="21.5546875" customWidth="1"/>
    <col min="15" max="15" width="27.109375" bestFit="1" customWidth="1"/>
  </cols>
  <sheetData>
    <row r="2" spans="1:15" x14ac:dyDescent="0.3">
      <c r="A2" s="2"/>
      <c r="B2" s="2" t="s">
        <v>107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B4" t="s">
        <v>100</v>
      </c>
    </row>
    <row r="5" spans="1:15" x14ac:dyDescent="0.3">
      <c r="B5" t="s">
        <v>689</v>
      </c>
    </row>
    <row r="6" spans="1:15" x14ac:dyDescent="0.3">
      <c r="B6" t="s">
        <v>101</v>
      </c>
    </row>
    <row r="8" spans="1:15" x14ac:dyDescent="0.3">
      <c r="B8" s="78" t="s">
        <v>86</v>
      </c>
    </row>
    <row r="9" spans="1:15" x14ac:dyDescent="0.3">
      <c r="B9" t="s">
        <v>87</v>
      </c>
    </row>
    <row r="10" spans="1:15" x14ac:dyDescent="0.3">
      <c r="B10" s="77">
        <v>0.05</v>
      </c>
    </row>
    <row r="11" spans="1:15" x14ac:dyDescent="0.3">
      <c r="B11" s="77">
        <v>5.5E-2</v>
      </c>
    </row>
    <row r="12" spans="1:15" x14ac:dyDescent="0.3">
      <c r="B12" s="77">
        <v>0.06</v>
      </c>
    </row>
    <row r="13" spans="1:15" x14ac:dyDescent="0.3">
      <c r="B13" s="77">
        <v>6.5000000000000002E-2</v>
      </c>
    </row>
    <row r="14" spans="1:15" x14ac:dyDescent="0.3">
      <c r="B14" s="77">
        <v>7.0000000000000007E-2</v>
      </c>
    </row>
    <row r="15" spans="1:15" x14ac:dyDescent="0.3">
      <c r="B15" s="77">
        <v>7.5000000000000011E-2</v>
      </c>
    </row>
    <row r="16" spans="1:15" x14ac:dyDescent="0.3">
      <c r="B16" t="s">
        <v>90</v>
      </c>
    </row>
    <row r="18" spans="2:2" x14ac:dyDescent="0.3">
      <c r="B18" s="78" t="s">
        <v>88</v>
      </c>
    </row>
    <row r="19" spans="2:2" x14ac:dyDescent="0.3">
      <c r="B19" t="s">
        <v>89</v>
      </c>
    </row>
    <row r="20" spans="2:2" x14ac:dyDescent="0.3">
      <c r="B20" s="79">
        <v>4</v>
      </c>
    </row>
    <row r="21" spans="2:2" x14ac:dyDescent="0.3">
      <c r="B21" s="79">
        <v>5</v>
      </c>
    </row>
    <row r="22" spans="2:2" x14ac:dyDescent="0.3">
      <c r="B22" s="79">
        <v>6</v>
      </c>
    </row>
    <row r="23" spans="2:2" x14ac:dyDescent="0.3">
      <c r="B23" s="79">
        <v>7</v>
      </c>
    </row>
    <row r="24" spans="2:2" x14ac:dyDescent="0.3">
      <c r="B24" s="79">
        <v>8</v>
      </c>
    </row>
    <row r="26" spans="2:2" x14ac:dyDescent="0.3">
      <c r="B26" s="78" t="s">
        <v>91</v>
      </c>
    </row>
    <row r="27" spans="2:2" x14ac:dyDescent="0.3">
      <c r="B27" t="s">
        <v>92</v>
      </c>
    </row>
    <row r="28" spans="2:2" x14ac:dyDescent="0.3">
      <c r="B28" t="s">
        <v>93</v>
      </c>
    </row>
    <row r="29" spans="2:2" x14ac:dyDescent="0.3">
      <c r="B29" s="79">
        <v>1500</v>
      </c>
    </row>
    <row r="30" spans="2:2" x14ac:dyDescent="0.3">
      <c r="B30" s="79">
        <v>1800</v>
      </c>
    </row>
    <row r="31" spans="2:2" x14ac:dyDescent="0.3">
      <c r="B31" s="79">
        <v>2200</v>
      </c>
    </row>
    <row r="32" spans="2:2" x14ac:dyDescent="0.3">
      <c r="B32" s="79">
        <v>2700</v>
      </c>
    </row>
    <row r="34" spans="1:24" x14ac:dyDescent="0.3">
      <c r="B34" s="78" t="s">
        <v>94</v>
      </c>
    </row>
    <row r="35" spans="1:24" x14ac:dyDescent="0.3">
      <c r="B35" t="s">
        <v>95</v>
      </c>
    </row>
    <row r="36" spans="1:24" x14ac:dyDescent="0.3">
      <c r="B36" t="s">
        <v>96</v>
      </c>
    </row>
    <row r="37" spans="1:24" x14ac:dyDescent="0.3">
      <c r="B37" t="s">
        <v>97</v>
      </c>
    </row>
    <row r="38" spans="1:24" x14ac:dyDescent="0.3">
      <c r="B38" t="s">
        <v>98</v>
      </c>
    </row>
    <row r="40" spans="1:24" x14ac:dyDescent="0.3">
      <c r="B40" s="1" t="s">
        <v>99</v>
      </c>
    </row>
    <row r="42" spans="1:24" x14ac:dyDescent="0.3">
      <c r="A42" s="2"/>
      <c r="B42" s="2" t="s">
        <v>103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3">
      <c r="B44" t="s">
        <v>108</v>
      </c>
    </row>
    <row r="45" spans="1:24" x14ac:dyDescent="0.3">
      <c r="B45" t="s">
        <v>112</v>
      </c>
    </row>
    <row r="47" spans="1:24" x14ac:dyDescent="0.3">
      <c r="B47" s="1" t="s">
        <v>109</v>
      </c>
    </row>
    <row r="48" spans="1:24" x14ac:dyDescent="0.3">
      <c r="B48" t="s">
        <v>110</v>
      </c>
    </row>
    <row r="49" spans="2:24" x14ac:dyDescent="0.3">
      <c r="B49" t="s">
        <v>111</v>
      </c>
    </row>
    <row r="50" spans="2:24" x14ac:dyDescent="0.3">
      <c r="B50" t="s">
        <v>113</v>
      </c>
    </row>
    <row r="52" spans="2:24" x14ac:dyDescent="0.3">
      <c r="I52" s="1" t="s">
        <v>105</v>
      </c>
    </row>
    <row r="53" spans="2:24" x14ac:dyDescent="0.3">
      <c r="B53" s="111" t="s">
        <v>102</v>
      </c>
      <c r="C53" s="112" t="s">
        <v>86</v>
      </c>
      <c r="D53" s="113" t="s">
        <v>88</v>
      </c>
      <c r="E53" s="113" t="s">
        <v>91</v>
      </c>
      <c r="F53" s="113" t="s">
        <v>94</v>
      </c>
      <c r="G53" s="113" t="s">
        <v>104</v>
      </c>
      <c r="I53" s="34" t="s">
        <v>696</v>
      </c>
      <c r="J53" s="35" t="s">
        <v>695</v>
      </c>
      <c r="K53" s="35" t="s">
        <v>693</v>
      </c>
      <c r="L53" s="35" t="s">
        <v>694</v>
      </c>
      <c r="M53" s="35" t="s">
        <v>697</v>
      </c>
      <c r="N53" s="35"/>
      <c r="O53" s="35" t="s">
        <v>698</v>
      </c>
      <c r="P53" s="35"/>
      <c r="Q53" s="35" t="s">
        <v>700</v>
      </c>
      <c r="R53" s="35"/>
      <c r="S53" s="35"/>
      <c r="T53" s="35"/>
      <c r="U53" s="35"/>
      <c r="V53" s="35"/>
      <c r="W53" s="35"/>
      <c r="X53" s="36"/>
    </row>
    <row r="54" spans="2:24" x14ac:dyDescent="0.3">
      <c r="B54" s="108">
        <v>1</v>
      </c>
      <c r="C54" s="81">
        <v>6.5000000000000002E-2</v>
      </c>
      <c r="D54" s="80">
        <v>4</v>
      </c>
      <c r="E54" s="80">
        <v>1500</v>
      </c>
      <c r="F54" s="91">
        <f ca="1">INDEX(INDIRECT("Rate_"&amp;C54*10000&amp;"!C3:G6"),MATCH(E54,INDIRECT("Rate_"&amp;C54*10000&amp;"!B3:B6")),MATCH(D54,INDIRECT("Rate_"&amp;C54*10000&amp;"!C2:G2")))</f>
        <v>5100</v>
      </c>
      <c r="G54" s="109">
        <f ca="1">Table2[[#This Row],[Initial Deposit]]*(1+Table2[[#This Row],[Interest Rate]])^Table2[[#This Row],[Number of Years]]</f>
        <v>6560.9783881874982</v>
      </c>
      <c r="I54" s="83"/>
      <c r="J54" s="37" cm="1">
        <f t="array" aca="1" ref="J54" ca="1">INDIRECT("Rate_"&amp;C54*10000&amp;"!A1")</f>
        <v>6.5000000000000002E-2</v>
      </c>
      <c r="K54" s="37">
        <f ca="1">MATCH(D54,INDIRECT("Rate_"&amp;C54*10000&amp;"!C2:G2"))</f>
        <v>1</v>
      </c>
      <c r="L54" s="37">
        <f ca="1">MATCH(E54,INDIRECT("Rate_"&amp;C54*10000&amp;"!B3:B6"))</f>
        <v>1</v>
      </c>
      <c r="M54" s="37" cm="1">
        <f t="array" aca="1" ref="M54" ca="1">INDEX(INDIRECT("Rate_"&amp;C54*10000&amp;"!C3:G6"),L54,K54)</f>
        <v>5100</v>
      </c>
      <c r="N54" s="37"/>
      <c r="O54" s="37" t="s">
        <v>699</v>
      </c>
      <c r="P54" s="118"/>
      <c r="Q54" s="37" t="s">
        <v>690</v>
      </c>
      <c r="R54" s="37"/>
      <c r="S54" s="37"/>
      <c r="T54" s="37"/>
      <c r="U54" s="37"/>
      <c r="V54" s="37"/>
      <c r="W54" s="37"/>
      <c r="X54" s="84"/>
    </row>
    <row r="55" spans="2:24" x14ac:dyDescent="0.3">
      <c r="B55" s="108">
        <f t="shared" ref="B55:B70" si="0">B54+1</f>
        <v>2</v>
      </c>
      <c r="C55" s="82">
        <v>0.05</v>
      </c>
      <c r="D55" s="79">
        <v>6</v>
      </c>
      <c r="E55" s="79">
        <v>1800</v>
      </c>
      <c r="F55" s="91">
        <f t="shared" ref="F55:F83" ca="1" si="1">INDEX(INDIRECT("Rate_"&amp;C55*10000&amp;"!C3:G6"),MATCH(E55,INDIRECT("Rate_"&amp;C55*10000&amp;"!B3:B6")),MATCH(D55,INDIRECT("Rate_"&amp;C55*10000&amp;"!C2:G2")))</f>
        <v>7990</v>
      </c>
      <c r="G55" s="110">
        <f ca="1">Table2[[#This Row],[Initial Deposit]]*(1+Table2[[#This Row],[Interest Rate]])^Table2[[#This Row],[Number of Years]]</f>
        <v>10707.364168593749</v>
      </c>
      <c r="I55" s="85"/>
      <c r="J55" s="37" cm="1">
        <f t="array" aca="1" ref="J55" ca="1">INDIRECT("Rate_"&amp;C55*10000&amp;"!A1")</f>
        <v>0.05</v>
      </c>
      <c r="K55" s="37">
        <f ca="1">MATCH(D55,INDIRECT("Rate_"&amp;C55*10000&amp;"!C2:G2"))</f>
        <v>3</v>
      </c>
      <c r="L55" s="37">
        <f ca="1">MATCH(E55,INDIRECT("Rate_"&amp;C55*10000&amp;"!B3:B6"))</f>
        <v>2</v>
      </c>
      <c r="M55" s="37" cm="1">
        <f t="array" aca="1" ref="M55" ca="1">INDEX(INDIRECT("Rate_"&amp;C55*10000&amp;"!C3:G6"),L55,K55)</f>
        <v>7990</v>
      </c>
      <c r="N55" s="86"/>
      <c r="O55" s="86"/>
      <c r="P55" s="86"/>
      <c r="Q55" s="86"/>
      <c r="R55" s="86" t="s">
        <v>691</v>
      </c>
      <c r="S55" s="86"/>
      <c r="T55" s="86"/>
      <c r="U55" s="86"/>
      <c r="V55" s="86"/>
      <c r="W55" s="86"/>
      <c r="X55" s="87"/>
    </row>
    <row r="56" spans="2:24" x14ac:dyDescent="0.3">
      <c r="B56" s="108">
        <f t="shared" si="0"/>
        <v>3</v>
      </c>
      <c r="C56" s="82">
        <v>0.05</v>
      </c>
      <c r="D56" s="79">
        <v>7</v>
      </c>
      <c r="E56" s="79">
        <v>1500</v>
      </c>
      <c r="F56" s="91">
        <f t="shared" ca="1" si="1"/>
        <v>5940</v>
      </c>
      <c r="G56" s="110">
        <f ca="1">Table2[[#This Row],[Initial Deposit]]*(1+Table2[[#This Row],[Interest Rate]])^Table2[[#This Row],[Number of Years]]</f>
        <v>8358.1765105781269</v>
      </c>
      <c r="I56" s="85"/>
      <c r="J56" s="37" cm="1">
        <f t="array" aca="1" ref="J56" ca="1">INDIRECT("Rate_"&amp;C56*10000&amp;"!A1")</f>
        <v>0.05</v>
      </c>
      <c r="K56" s="37">
        <f ca="1">MATCH(D56,INDIRECT("Rate_"&amp;C56*10000&amp;"!C2:G2"))</f>
        <v>4</v>
      </c>
      <c r="L56" s="37">
        <f ca="1">MATCH(E56,INDIRECT("Rate_"&amp;C56*10000&amp;"!B3:B6"))</f>
        <v>1</v>
      </c>
      <c r="M56" s="37" cm="1">
        <f t="array" aca="1" ref="M56" ca="1">INDEX(INDIRECT("Rate_"&amp;C56*10000&amp;"!C3:G6"),L56,K56)</f>
        <v>5940</v>
      </c>
      <c r="N56" s="86"/>
      <c r="O56" s="86"/>
      <c r="P56" s="86"/>
      <c r="Q56" s="86"/>
      <c r="R56" s="86" t="s">
        <v>692</v>
      </c>
      <c r="S56" s="86"/>
      <c r="T56" s="86"/>
      <c r="U56" s="86"/>
      <c r="V56" s="86"/>
      <c r="W56" s="86"/>
      <c r="X56" s="87"/>
    </row>
    <row r="57" spans="2:24" x14ac:dyDescent="0.3">
      <c r="B57" s="108">
        <f t="shared" si="0"/>
        <v>4</v>
      </c>
      <c r="C57" s="82">
        <v>7.5000000000000011E-2</v>
      </c>
      <c r="D57" s="79">
        <v>7</v>
      </c>
      <c r="E57" s="79">
        <v>2200</v>
      </c>
      <c r="F57" s="91">
        <f t="shared" ca="1" si="1"/>
        <v>6430</v>
      </c>
      <c r="G57" s="110">
        <f ca="1">Table2[[#This Row],[Initial Deposit]]*(1+Table2[[#This Row],[Interest Rate]])^Table2[[#This Row],[Number of Years]]</f>
        <v>10667.685970568908</v>
      </c>
      <c r="I57" s="85"/>
      <c r="J57" s="37" cm="1">
        <f t="array" aca="1" ref="J57" ca="1">INDIRECT("Rate_"&amp;C57*10000&amp;"!A1")</f>
        <v>7.4999999999999997E-2</v>
      </c>
      <c r="K57" s="37">
        <f ca="1">MATCH(D57,INDIRECT("Rate_"&amp;C57*10000&amp;"!C2:G2"))</f>
        <v>4</v>
      </c>
      <c r="L57" s="37">
        <f ca="1">MATCH(E57,INDIRECT("Rate_"&amp;C57*10000&amp;"!B3:B6"))</f>
        <v>3</v>
      </c>
      <c r="M57" s="37" cm="1">
        <f t="array" aca="1" ref="M57" ca="1">INDEX(INDIRECT("Rate_"&amp;C57*10000&amp;"!C3:G6"),L57,K57)</f>
        <v>6430</v>
      </c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7"/>
    </row>
    <row r="58" spans="2:24" x14ac:dyDescent="0.3">
      <c r="B58" s="108">
        <f t="shared" si="0"/>
        <v>5</v>
      </c>
      <c r="C58" s="82">
        <v>5.5E-2</v>
      </c>
      <c r="D58" s="79">
        <v>6</v>
      </c>
      <c r="E58" s="79">
        <v>2200</v>
      </c>
      <c r="F58" s="91">
        <f t="shared" ca="1" si="1"/>
        <v>7600</v>
      </c>
      <c r="G58" s="110">
        <f ca="1">Table2[[#This Row],[Initial Deposit]]*(1+Table2[[#This Row],[Interest Rate]])^Table2[[#This Row],[Number of Years]]</f>
        <v>10479.205331390367</v>
      </c>
      <c r="I58" s="85"/>
      <c r="J58" s="37" cm="1">
        <f t="array" aca="1" ref="J58" ca="1">INDIRECT("Rate_"&amp;C58*10000&amp;"!A1")</f>
        <v>5.5E-2</v>
      </c>
      <c r="K58" s="37">
        <f ca="1">MATCH(D58,INDIRECT("Rate_"&amp;C58*10000&amp;"!C2:G2"))</f>
        <v>3</v>
      </c>
      <c r="L58" s="37">
        <f ca="1">MATCH(E58,INDIRECT("Rate_"&amp;C58*10000&amp;"!B3:B6"))</f>
        <v>3</v>
      </c>
      <c r="M58" s="37" cm="1">
        <f t="array" aca="1" ref="M58" ca="1">INDEX(INDIRECT("Rate_"&amp;C58*10000&amp;"!C3:G6"),L58,K58)</f>
        <v>7600</v>
      </c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7"/>
    </row>
    <row r="59" spans="2:24" x14ac:dyDescent="0.3">
      <c r="B59" s="108">
        <f t="shared" si="0"/>
        <v>6</v>
      </c>
      <c r="C59" s="82">
        <v>0.06</v>
      </c>
      <c r="D59" s="79">
        <v>7</v>
      </c>
      <c r="E59" s="79">
        <v>1500</v>
      </c>
      <c r="F59" s="91">
        <f t="shared" ca="1" si="1"/>
        <v>5650</v>
      </c>
      <c r="G59" s="110">
        <f ca="1">Table2[[#This Row],[Initial Deposit]]*(1+Table2[[#This Row],[Interest Rate]])^Table2[[#This Row],[Number of Years]]</f>
        <v>8495.5109633011889</v>
      </c>
      <c r="I59" s="85"/>
      <c r="J59" s="37" cm="1">
        <f t="array" aca="1" ref="J59" ca="1">INDIRECT("Rate_"&amp;C59*10000&amp;"!A1")</f>
        <v>0.06</v>
      </c>
      <c r="K59" s="37">
        <f ca="1">MATCH(D59,INDIRECT("Rate_"&amp;C59*10000&amp;"!C2:G2"))</f>
        <v>4</v>
      </c>
      <c r="L59" s="37">
        <f ca="1">MATCH(E59,INDIRECT("Rate_"&amp;C59*10000&amp;"!B3:B6"))</f>
        <v>1</v>
      </c>
      <c r="M59" s="37" cm="1">
        <f t="array" aca="1" ref="M59" ca="1">INDEX(INDIRECT("Rate_"&amp;C59*10000&amp;"!C3:G6"),L59,K59)</f>
        <v>5650</v>
      </c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7"/>
    </row>
    <row r="60" spans="2:24" x14ac:dyDescent="0.3">
      <c r="B60" s="108">
        <f t="shared" si="0"/>
        <v>7</v>
      </c>
      <c r="C60" s="82">
        <v>7.0000000000000007E-2</v>
      </c>
      <c r="D60" s="79">
        <v>6</v>
      </c>
      <c r="E60" s="79">
        <v>2700</v>
      </c>
      <c r="F60" s="91">
        <f t="shared" ca="1" si="1"/>
        <v>6330</v>
      </c>
      <c r="G60" s="110">
        <f ca="1">Table2[[#This Row],[Initial Deposit]]*(1+Table2[[#This Row],[Interest Rate]])^Table2[[#This Row],[Number of Years]]</f>
        <v>9499.6231272041696</v>
      </c>
      <c r="I60" s="85"/>
      <c r="J60" s="37" cm="1">
        <f t="array" aca="1" ref="J60" ca="1">INDIRECT("Rate_"&amp;C60*10000&amp;"!A1")</f>
        <v>7.0000000000000007E-2</v>
      </c>
      <c r="K60" s="37">
        <f ca="1">MATCH(D60,INDIRECT("Rate_"&amp;C60*10000&amp;"!C2:G2"))</f>
        <v>3</v>
      </c>
      <c r="L60" s="37">
        <f ca="1">MATCH(E60,INDIRECT("Rate_"&amp;C60*10000&amp;"!B3:B6"))</f>
        <v>4</v>
      </c>
      <c r="M60" s="37" cm="1">
        <f t="array" aca="1" ref="M60" ca="1">INDEX(INDIRECT("Rate_"&amp;C60*10000&amp;"!C3:G6"),L60,K60)</f>
        <v>6330</v>
      </c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7"/>
    </row>
    <row r="61" spans="2:24" x14ac:dyDescent="0.3">
      <c r="B61" s="108">
        <f t="shared" si="0"/>
        <v>8</v>
      </c>
      <c r="C61" s="82">
        <v>5.5E-2</v>
      </c>
      <c r="D61" s="79">
        <v>5</v>
      </c>
      <c r="E61" s="79">
        <v>1800</v>
      </c>
      <c r="F61" s="91">
        <f t="shared" ca="1" si="1"/>
        <v>6720</v>
      </c>
      <c r="G61" s="110">
        <f ca="1">Table2[[#This Row],[Initial Deposit]]*(1+Table2[[#This Row],[Interest Rate]])^Table2[[#This Row],[Number of Years]]</f>
        <v>8782.771243070998</v>
      </c>
      <c r="I61" s="85"/>
      <c r="J61" s="37" cm="1">
        <f t="array" aca="1" ref="J61" ca="1">INDIRECT("Rate_"&amp;C61*10000&amp;"!A1")</f>
        <v>5.5E-2</v>
      </c>
      <c r="K61" s="37">
        <f ca="1">MATCH(D61,INDIRECT("Rate_"&amp;C61*10000&amp;"!C2:G2"))</f>
        <v>2</v>
      </c>
      <c r="L61" s="37">
        <f ca="1">MATCH(E61,INDIRECT("Rate_"&amp;C61*10000&amp;"!B3:B6"))</f>
        <v>2</v>
      </c>
      <c r="M61" s="37" cm="1">
        <f t="array" aca="1" ref="M61" ca="1">INDEX(INDIRECT("Rate_"&amp;C61*10000&amp;"!C3:G6"),L61,K61)</f>
        <v>6720</v>
      </c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7"/>
    </row>
    <row r="62" spans="2:24" x14ac:dyDescent="0.3">
      <c r="B62" s="108">
        <f t="shared" si="0"/>
        <v>9</v>
      </c>
      <c r="C62" s="82">
        <v>6.5000000000000002E-2</v>
      </c>
      <c r="D62" s="79">
        <v>4</v>
      </c>
      <c r="E62" s="79">
        <v>1800</v>
      </c>
      <c r="F62" s="91">
        <f t="shared" ca="1" si="1"/>
        <v>6280</v>
      </c>
      <c r="G62" s="110">
        <f ca="1">Table2[[#This Row],[Initial Deposit]]*(1+Table2[[#This Row],[Interest Rate]])^Table2[[#This Row],[Number of Years]]</f>
        <v>8079.0086819249973</v>
      </c>
      <c r="I62" s="85"/>
      <c r="J62" s="37" cm="1">
        <f t="array" aca="1" ref="J62" ca="1">INDIRECT("Rate_"&amp;C62*10000&amp;"!A1")</f>
        <v>6.5000000000000002E-2</v>
      </c>
      <c r="K62" s="37">
        <f ca="1">MATCH(D62,INDIRECT("Rate_"&amp;C62*10000&amp;"!C2:G2"))</f>
        <v>1</v>
      </c>
      <c r="L62" s="37">
        <f ca="1">MATCH(E62,INDIRECT("Rate_"&amp;C62*10000&amp;"!B3:B6"))</f>
        <v>2</v>
      </c>
      <c r="M62" s="37" cm="1">
        <f t="array" aca="1" ref="M62" ca="1">INDEX(INDIRECT("Rate_"&amp;C62*10000&amp;"!C3:G6"),L62,K62)</f>
        <v>6280</v>
      </c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7"/>
    </row>
    <row r="63" spans="2:24" x14ac:dyDescent="0.3">
      <c r="B63" s="108">
        <f t="shared" si="0"/>
        <v>10</v>
      </c>
      <c r="C63" s="82">
        <v>0.06</v>
      </c>
      <c r="D63" s="79">
        <v>5</v>
      </c>
      <c r="E63" s="79">
        <v>1800</v>
      </c>
      <c r="F63" s="91">
        <f t="shared" ca="1" si="1"/>
        <v>6200</v>
      </c>
      <c r="G63" s="110">
        <f ca="1">Table2[[#This Row],[Initial Deposit]]*(1+Table2[[#This Row],[Interest Rate]])^Table2[[#This Row],[Number of Years]]</f>
        <v>8296.9985811200022</v>
      </c>
      <c r="I63" s="85"/>
      <c r="J63" s="37" cm="1">
        <f t="array" aca="1" ref="J63" ca="1">INDIRECT("Rate_"&amp;C63*10000&amp;"!A1")</f>
        <v>0.06</v>
      </c>
      <c r="K63" s="37">
        <f ca="1">MATCH(D63,INDIRECT("Rate_"&amp;C63*10000&amp;"!C2:G2"))</f>
        <v>2</v>
      </c>
      <c r="L63" s="37">
        <f ca="1">MATCH(E63,INDIRECT("Rate_"&amp;C63*10000&amp;"!B3:B6"))</f>
        <v>2</v>
      </c>
      <c r="M63" s="37" cm="1">
        <f t="array" aca="1" ref="M63" ca="1">INDEX(INDIRECT("Rate_"&amp;C63*10000&amp;"!C3:G6"),L63,K63)</f>
        <v>6200</v>
      </c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7"/>
    </row>
    <row r="64" spans="2:24" x14ac:dyDescent="0.3">
      <c r="B64" s="108">
        <f t="shared" si="0"/>
        <v>11</v>
      </c>
      <c r="C64" s="82">
        <v>0.06</v>
      </c>
      <c r="D64" s="79">
        <v>4</v>
      </c>
      <c r="E64" s="79">
        <v>1500</v>
      </c>
      <c r="F64" s="91">
        <f t="shared" ca="1" si="1"/>
        <v>5260</v>
      </c>
      <c r="G64" s="110">
        <f ca="1">Table2[[#This Row],[Initial Deposit]]*(1+Table2[[#This Row],[Interest Rate]])^Table2[[#This Row],[Number of Years]]</f>
        <v>6640.6288096000017</v>
      </c>
      <c r="I64" s="85"/>
      <c r="J64" s="37" cm="1">
        <f t="array" aca="1" ref="J64" ca="1">INDIRECT("Rate_"&amp;C64*10000&amp;"!A1")</f>
        <v>0.06</v>
      </c>
      <c r="K64" s="37">
        <f ca="1">MATCH(D64,INDIRECT("Rate_"&amp;C64*10000&amp;"!C2:G2"))</f>
        <v>1</v>
      </c>
      <c r="L64" s="37">
        <f ca="1">MATCH(E64,INDIRECT("Rate_"&amp;C64*10000&amp;"!B3:B6"))</f>
        <v>1</v>
      </c>
      <c r="M64" s="37" cm="1">
        <f t="array" aca="1" ref="M64" ca="1">INDEX(INDIRECT("Rate_"&amp;C64*10000&amp;"!C3:G6"),L64,K64)</f>
        <v>5260</v>
      </c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7"/>
    </row>
    <row r="65" spans="2:24" x14ac:dyDescent="0.3">
      <c r="B65" s="108">
        <f t="shared" si="0"/>
        <v>12</v>
      </c>
      <c r="C65" s="82">
        <v>6.5000000000000002E-2</v>
      </c>
      <c r="D65" s="79">
        <v>4</v>
      </c>
      <c r="E65" s="79">
        <v>2200</v>
      </c>
      <c r="F65" s="91">
        <f t="shared" ca="1" si="1"/>
        <v>7240</v>
      </c>
      <c r="G65" s="110">
        <f ca="1">Table2[[#This Row],[Initial Deposit]]*(1+Table2[[#This Row],[Interest Rate]])^Table2[[#This Row],[Number of Years]]</f>
        <v>9314.016378524997</v>
      </c>
      <c r="I65" s="85"/>
      <c r="J65" s="37" cm="1">
        <f t="array" aca="1" ref="J65" ca="1">INDIRECT("Rate_"&amp;C65*10000&amp;"!A1")</f>
        <v>6.5000000000000002E-2</v>
      </c>
      <c r="K65" s="37">
        <f ca="1">MATCH(D65,INDIRECT("Rate_"&amp;C65*10000&amp;"!C2:G2"))</f>
        <v>1</v>
      </c>
      <c r="L65" s="37">
        <f ca="1">MATCH(E65,INDIRECT("Rate_"&amp;C65*10000&amp;"!B3:B6"))</f>
        <v>3</v>
      </c>
      <c r="M65" s="37" cm="1">
        <f t="array" aca="1" ref="M65" ca="1">INDEX(INDIRECT("Rate_"&amp;C65*10000&amp;"!C3:G6"),L65,K65)</f>
        <v>7240</v>
      </c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7"/>
    </row>
    <row r="66" spans="2:24" x14ac:dyDescent="0.3">
      <c r="B66" s="108">
        <f t="shared" si="0"/>
        <v>13</v>
      </c>
      <c r="C66" s="82">
        <v>7.0000000000000007E-2</v>
      </c>
      <c r="D66" s="79">
        <v>6</v>
      </c>
      <c r="E66" s="79">
        <v>2200</v>
      </c>
      <c r="F66" s="91">
        <f t="shared" ca="1" si="1"/>
        <v>5130</v>
      </c>
      <c r="G66" s="110">
        <f ca="1">Table2[[#This Row],[Initial Deposit]]*(1+Table2[[#This Row],[Interest Rate]])^Table2[[#This Row],[Number of Years]]</f>
        <v>7698.7467049853703</v>
      </c>
      <c r="I66" s="85"/>
      <c r="J66" s="37" cm="1">
        <f t="array" aca="1" ref="J66" ca="1">INDIRECT("Rate_"&amp;C66*10000&amp;"!A1")</f>
        <v>7.0000000000000007E-2</v>
      </c>
      <c r="K66" s="37">
        <f ca="1">MATCH(D66,INDIRECT("Rate_"&amp;C66*10000&amp;"!C2:G2"))</f>
        <v>3</v>
      </c>
      <c r="L66" s="37">
        <f ca="1">MATCH(E66,INDIRECT("Rate_"&amp;C66*10000&amp;"!B3:B6"))</f>
        <v>3</v>
      </c>
      <c r="M66" s="37" cm="1">
        <f t="array" aca="1" ref="M66" ca="1">INDEX(INDIRECT("Rate_"&amp;C66*10000&amp;"!C3:G6"),L66,K66)</f>
        <v>5130</v>
      </c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7"/>
    </row>
    <row r="67" spans="2:24" x14ac:dyDescent="0.3">
      <c r="B67" s="108">
        <f t="shared" si="0"/>
        <v>14</v>
      </c>
      <c r="C67" s="82">
        <v>0.06</v>
      </c>
      <c r="D67" s="79">
        <v>7</v>
      </c>
      <c r="E67" s="79">
        <v>2200</v>
      </c>
      <c r="F67" s="91">
        <f t="shared" ca="1" si="1"/>
        <v>5920</v>
      </c>
      <c r="G67" s="110">
        <f ca="1">Table2[[#This Row],[Initial Deposit]]*(1+Table2[[#This Row],[Interest Rate]])^Table2[[#This Row],[Number of Years]]</f>
        <v>8901.4911332288557</v>
      </c>
      <c r="I67" s="85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7"/>
    </row>
    <row r="68" spans="2:24" x14ac:dyDescent="0.3">
      <c r="B68" s="108">
        <f t="shared" si="0"/>
        <v>15</v>
      </c>
      <c r="C68" s="82">
        <v>6.5000000000000002E-2</v>
      </c>
      <c r="D68" s="79">
        <v>8</v>
      </c>
      <c r="E68" s="79">
        <v>2700</v>
      </c>
      <c r="F68" s="91">
        <f t="shared" ca="1" si="1"/>
        <v>6870</v>
      </c>
      <c r="G68" s="110">
        <f ca="1">Table2[[#This Row],[Initial Deposit]]*(1+Table2[[#This Row],[Interest Rate]])^Table2[[#This Row],[Number of Years]]</f>
        <v>11369.820261765079</v>
      </c>
      <c r="I68" s="85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7"/>
    </row>
    <row r="69" spans="2:24" x14ac:dyDescent="0.3">
      <c r="B69" s="108">
        <f t="shared" si="0"/>
        <v>16</v>
      </c>
      <c r="C69" s="82">
        <v>7.5000000000000011E-2</v>
      </c>
      <c r="D69" s="79">
        <v>8</v>
      </c>
      <c r="E69" s="79">
        <v>1800</v>
      </c>
      <c r="F69" s="91">
        <f t="shared" ca="1" si="1"/>
        <v>6120</v>
      </c>
      <c r="G69" s="110">
        <f ca="1">Table2[[#This Row],[Initial Deposit]]*(1+Table2[[#This Row],[Interest Rate]])^Table2[[#This Row],[Number of Years]]</f>
        <v>10914.884292437455</v>
      </c>
      <c r="I69" s="85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7"/>
    </row>
    <row r="70" spans="2:24" x14ac:dyDescent="0.3">
      <c r="B70" s="108">
        <f t="shared" si="0"/>
        <v>17</v>
      </c>
      <c r="C70" s="82">
        <v>0.06</v>
      </c>
      <c r="D70" s="79">
        <v>6</v>
      </c>
      <c r="E70" s="79">
        <v>2700</v>
      </c>
      <c r="F70" s="91">
        <f t="shared" ca="1" si="1"/>
        <v>7440</v>
      </c>
      <c r="G70" s="110">
        <f ca="1">Table2[[#This Row],[Initial Deposit]]*(1+Table2[[#This Row],[Interest Rate]])^Table2[[#This Row],[Number of Years]]</f>
        <v>10553.782195184644</v>
      </c>
      <c r="I70" s="85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7"/>
    </row>
    <row r="71" spans="2:24" x14ac:dyDescent="0.3">
      <c r="B71" s="108">
        <f>B70+1</f>
        <v>18</v>
      </c>
      <c r="C71" s="82">
        <v>0.06</v>
      </c>
      <c r="D71" s="79">
        <v>6</v>
      </c>
      <c r="E71" s="79">
        <v>1800</v>
      </c>
      <c r="F71" s="91">
        <f t="shared" ca="1" si="1"/>
        <v>5820</v>
      </c>
      <c r="G71" s="110">
        <f ca="1">Table2[[#This Row],[Initial Deposit]]*(1+Table2[[#This Row],[Interest Rate]])^Table2[[#This Row],[Number of Years]]</f>
        <v>8255.7812333299225</v>
      </c>
      <c r="I71" s="85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7"/>
    </row>
    <row r="72" spans="2:24" x14ac:dyDescent="0.3">
      <c r="B72" s="108">
        <f>B71+1</f>
        <v>19</v>
      </c>
      <c r="C72" s="82">
        <v>0.06</v>
      </c>
      <c r="D72" s="79">
        <v>8</v>
      </c>
      <c r="E72" s="79">
        <v>1500</v>
      </c>
      <c r="F72" s="91">
        <f t="shared" ca="1" si="1"/>
        <v>6970</v>
      </c>
      <c r="G72" s="110">
        <f ca="1">Table2[[#This Row],[Initial Deposit]]*(1+Table2[[#This Row],[Interest Rate]])^Table2[[#This Row],[Number of Years]]</f>
        <v>11109.121079479972</v>
      </c>
      <c r="I72" s="85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7"/>
    </row>
    <row r="73" spans="2:24" x14ac:dyDescent="0.3">
      <c r="B73" s="108">
        <f>B72+1</f>
        <v>20</v>
      </c>
      <c r="C73" s="82">
        <v>6.5000000000000002E-2</v>
      </c>
      <c r="D73" s="79">
        <v>7</v>
      </c>
      <c r="E73" s="79">
        <v>1500</v>
      </c>
      <c r="F73" s="91">
        <f t="shared" ca="1" si="1"/>
        <v>6410</v>
      </c>
      <c r="G73" s="110">
        <f ca="1">Table2[[#This Row],[Initial Deposit]]*(1+Table2[[#This Row],[Interest Rate]])^Table2[[#This Row],[Number of Years]]</f>
        <v>9961.0537586586779</v>
      </c>
      <c r="I73" s="85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7"/>
    </row>
    <row r="74" spans="2:24" x14ac:dyDescent="0.3">
      <c r="B74" s="108">
        <f t="shared" ref="B74:B81" si="2">B73+1</f>
        <v>21</v>
      </c>
      <c r="C74" s="82">
        <v>6.5000000000000002E-2</v>
      </c>
      <c r="D74" s="79">
        <v>7</v>
      </c>
      <c r="E74" s="79">
        <v>1800</v>
      </c>
      <c r="F74" s="91">
        <f t="shared" ca="1" si="1"/>
        <v>6740</v>
      </c>
      <c r="G74" s="110">
        <f ca="1">Table2[[#This Row],[Initial Deposit]]*(1+Table2[[#This Row],[Interest Rate]])^Table2[[#This Row],[Number of Years]]</f>
        <v>10473.869318776831</v>
      </c>
      <c r="I74" s="85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7"/>
    </row>
    <row r="75" spans="2:24" x14ac:dyDescent="0.3">
      <c r="B75" s="108">
        <f t="shared" si="2"/>
        <v>22</v>
      </c>
      <c r="C75" s="82">
        <v>7.0000000000000007E-2</v>
      </c>
      <c r="D75" s="79">
        <v>4</v>
      </c>
      <c r="E75" s="79">
        <v>2700</v>
      </c>
      <c r="F75" s="91">
        <f t="shared" ca="1" si="1"/>
        <v>6550</v>
      </c>
      <c r="G75" s="110">
        <f ca="1">Table2[[#This Row],[Initial Deposit]]*(1+Table2[[#This Row],[Interest Rate]])^Table2[[#This Row],[Number of Years]]</f>
        <v>8585.7138654999999</v>
      </c>
      <c r="I75" s="85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7"/>
    </row>
    <row r="76" spans="2:24" x14ac:dyDescent="0.3">
      <c r="B76" s="108">
        <f t="shared" si="2"/>
        <v>23</v>
      </c>
      <c r="C76" s="82">
        <v>5.5E-2</v>
      </c>
      <c r="D76" s="79">
        <v>6</v>
      </c>
      <c r="E76" s="79">
        <v>2700</v>
      </c>
      <c r="F76" s="91">
        <f t="shared" ca="1" si="1"/>
        <v>6400</v>
      </c>
      <c r="G76" s="110">
        <f ca="1">Table2[[#This Row],[Initial Deposit]]*(1+Table2[[#This Row],[Interest Rate]])^Table2[[#This Row],[Number of Years]]</f>
        <v>8824.5939632760983</v>
      </c>
      <c r="I76" s="85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7"/>
    </row>
    <row r="77" spans="2:24" x14ac:dyDescent="0.3">
      <c r="B77" s="108">
        <f t="shared" si="2"/>
        <v>24</v>
      </c>
      <c r="C77" s="82">
        <v>5.5E-2</v>
      </c>
      <c r="D77" s="79">
        <v>5</v>
      </c>
      <c r="E77" s="79">
        <v>2200</v>
      </c>
      <c r="F77" s="91">
        <f t="shared" ca="1" si="1"/>
        <v>7930</v>
      </c>
      <c r="G77" s="110">
        <f ca="1">Table2[[#This Row],[Initial Deposit]]*(1+Table2[[#This Row],[Interest Rate]])^Table2[[#This Row],[Number of Years]]</f>
        <v>10364.192850826341</v>
      </c>
      <c r="I77" s="85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7"/>
    </row>
    <row r="78" spans="2:24" x14ac:dyDescent="0.3">
      <c r="B78" s="108">
        <f t="shared" si="2"/>
        <v>25</v>
      </c>
      <c r="C78" s="82">
        <v>7.5000000000000011E-2</v>
      </c>
      <c r="D78" s="79">
        <v>8</v>
      </c>
      <c r="E78" s="79">
        <v>2700</v>
      </c>
      <c r="F78" s="91">
        <f t="shared" ca="1" si="1"/>
        <v>6560</v>
      </c>
      <c r="G78" s="110">
        <f ca="1">Table2[[#This Row],[Initial Deposit]]*(1+Table2[[#This Row],[Interest Rate]])^Table2[[#This Row],[Number of Years]]</f>
        <v>11699.614535684592</v>
      </c>
      <c r="I78" s="85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7"/>
    </row>
    <row r="79" spans="2:24" x14ac:dyDescent="0.3">
      <c r="B79" s="108">
        <f t="shared" si="2"/>
        <v>26</v>
      </c>
      <c r="C79" s="82">
        <v>0.06</v>
      </c>
      <c r="D79" s="79">
        <v>6</v>
      </c>
      <c r="E79" s="79">
        <v>2200</v>
      </c>
      <c r="F79" s="91">
        <f t="shared" ca="1" si="1"/>
        <v>6980</v>
      </c>
      <c r="G79" s="110">
        <f ca="1">Table2[[#This Row],[Initial Deposit]]*(1+Table2[[#This Row],[Interest Rate]])^Table2[[#This Row],[Number of Years]]</f>
        <v>9901.2634035468836</v>
      </c>
      <c r="I79" s="85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7"/>
    </row>
    <row r="80" spans="2:24" x14ac:dyDescent="0.3">
      <c r="B80" s="108">
        <f t="shared" si="2"/>
        <v>27</v>
      </c>
      <c r="C80" s="82">
        <v>7.5000000000000011E-2</v>
      </c>
      <c r="D80" s="79">
        <v>7</v>
      </c>
      <c r="E80" s="79">
        <v>1800</v>
      </c>
      <c r="F80" s="91">
        <f t="shared" ca="1" si="1"/>
        <v>5500</v>
      </c>
      <c r="G80" s="110">
        <f ca="1">Table2[[#This Row],[Initial Deposit]]*(1+Table2[[#This Row],[Interest Rate]])^Table2[[#This Row],[Number of Years]]</f>
        <v>9124.7702703155501</v>
      </c>
      <c r="I80" s="85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7"/>
    </row>
    <row r="81" spans="1:24" x14ac:dyDescent="0.3">
      <c r="B81" s="108">
        <f t="shared" si="2"/>
        <v>28</v>
      </c>
      <c r="C81" s="82">
        <v>7.5000000000000011E-2</v>
      </c>
      <c r="D81" s="79">
        <v>4</v>
      </c>
      <c r="E81" s="79">
        <v>2200</v>
      </c>
      <c r="F81" s="91">
        <f t="shared" ca="1" si="1"/>
        <v>7420</v>
      </c>
      <c r="G81" s="110">
        <f ca="1">Table2[[#This Row],[Initial Deposit]]*(1+Table2[[#This Row],[Interest Rate]])^Table2[[#This Row],[Number of Years]]</f>
        <v>9909.1810234374989</v>
      </c>
      <c r="I81" s="85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7"/>
    </row>
    <row r="82" spans="1:24" x14ac:dyDescent="0.3">
      <c r="B82" s="108">
        <f>B81+1</f>
        <v>29</v>
      </c>
      <c r="C82" s="82">
        <v>0.05</v>
      </c>
      <c r="D82" s="79">
        <v>5</v>
      </c>
      <c r="E82" s="79">
        <v>1500</v>
      </c>
      <c r="F82" s="91">
        <f t="shared" ca="1" si="1"/>
        <v>7840</v>
      </c>
      <c r="G82" s="110">
        <f ca="1">Table2[[#This Row],[Initial Deposit]]*(1+Table2[[#This Row],[Interest Rate]])^Table2[[#This Row],[Number of Years]]</f>
        <v>10006.047450000002</v>
      </c>
      <c r="I82" s="85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7"/>
    </row>
    <row r="83" spans="1:24" x14ac:dyDescent="0.3">
      <c r="B83" s="108">
        <f>B82+1</f>
        <v>30</v>
      </c>
      <c r="C83" s="114">
        <v>6.5000000000000002E-2</v>
      </c>
      <c r="D83" s="115">
        <v>5</v>
      </c>
      <c r="E83" s="115">
        <v>2200</v>
      </c>
      <c r="F83" s="116">
        <f t="shared" ca="1" si="1"/>
        <v>7490</v>
      </c>
      <c r="G83" s="117">
        <f ca="1">Table2[[#This Row],[Initial Deposit]]*(1+Table2[[#This Row],[Interest Rate]])^Table2[[#This Row],[Number of Years]]</f>
        <v>10261.949108983028</v>
      </c>
      <c r="I83" s="88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90"/>
    </row>
    <row r="84" spans="1:24" x14ac:dyDescent="0.3">
      <c r="F84" s="76"/>
      <c r="G84" s="76"/>
    </row>
    <row r="85" spans="1:24" x14ac:dyDescent="0.3">
      <c r="E85" t="s">
        <v>72</v>
      </c>
      <c r="F85" s="92">
        <f ca="1">SUM(F54:F83)</f>
        <v>196830</v>
      </c>
      <c r="G85" s="92">
        <f ca="1">SUM(G54:G83)</f>
        <v>283797.84460348182</v>
      </c>
    </row>
    <row r="88" spans="1:24" x14ac:dyDescent="0.3">
      <c r="A88" s="2"/>
      <c r="B88" s="2" t="s">
        <v>106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F13" sqref="F13"/>
    </sheetView>
    <sheetView workbookViewId="1"/>
  </sheetViews>
  <sheetFormatPr defaultRowHeight="14.4" x14ac:dyDescent="0.3"/>
  <cols>
    <col min="1" max="1" width="13.21875" customWidth="1"/>
    <col min="2" max="7" width="12.77734375" customWidth="1"/>
  </cols>
  <sheetData>
    <row r="1" spans="1:7" x14ac:dyDescent="0.3">
      <c r="A1" s="75">
        <v>0.05</v>
      </c>
      <c r="B1" s="68" t="s">
        <v>85</v>
      </c>
      <c r="C1" s="54" t="s">
        <v>80</v>
      </c>
      <c r="D1" s="55"/>
      <c r="E1" s="55"/>
      <c r="F1" s="55"/>
      <c r="G1" s="56"/>
    </row>
    <row r="2" spans="1:7" x14ac:dyDescent="0.3">
      <c r="A2" s="69"/>
      <c r="B2" s="51" t="s">
        <v>84</v>
      </c>
      <c r="C2" s="57">
        <v>4</v>
      </c>
      <c r="D2" s="58">
        <v>5</v>
      </c>
      <c r="E2" s="58">
        <v>6</v>
      </c>
      <c r="F2" s="58">
        <v>7</v>
      </c>
      <c r="G2" s="59">
        <v>8</v>
      </c>
    </row>
    <row r="3" spans="1:7" x14ac:dyDescent="0.3">
      <c r="A3" s="62" t="s">
        <v>79</v>
      </c>
      <c r="B3" s="63">
        <v>1500</v>
      </c>
      <c r="C3" s="60">
        <v>5530</v>
      </c>
      <c r="D3" s="53">
        <v>7840</v>
      </c>
      <c r="E3" s="53">
        <v>7440</v>
      </c>
      <c r="F3" s="53">
        <v>5940</v>
      </c>
      <c r="G3" s="70">
        <v>7510</v>
      </c>
    </row>
    <row r="4" spans="1:7" x14ac:dyDescent="0.3">
      <c r="A4" s="64" t="s">
        <v>81</v>
      </c>
      <c r="B4" s="65">
        <v>1800</v>
      </c>
      <c r="C4" s="61">
        <v>5850</v>
      </c>
      <c r="D4" s="52">
        <v>6160</v>
      </c>
      <c r="E4" s="52">
        <v>7990</v>
      </c>
      <c r="F4" s="52">
        <v>7300</v>
      </c>
      <c r="G4" s="71">
        <v>7110</v>
      </c>
    </row>
    <row r="5" spans="1:7" x14ac:dyDescent="0.3">
      <c r="A5" s="64" t="s">
        <v>82</v>
      </c>
      <c r="B5" s="65">
        <v>2200</v>
      </c>
      <c r="C5" s="61">
        <v>5270</v>
      </c>
      <c r="D5" s="52">
        <v>7900</v>
      </c>
      <c r="E5" s="52">
        <v>6250</v>
      </c>
      <c r="F5" s="52">
        <v>5750</v>
      </c>
      <c r="G5" s="71">
        <v>6070</v>
      </c>
    </row>
    <row r="6" spans="1:7" x14ac:dyDescent="0.3">
      <c r="A6" s="66" t="s">
        <v>83</v>
      </c>
      <c r="B6" s="67">
        <v>2700</v>
      </c>
      <c r="C6" s="72">
        <v>6950</v>
      </c>
      <c r="D6" s="73">
        <v>5860</v>
      </c>
      <c r="E6" s="73">
        <v>7420</v>
      </c>
      <c r="F6" s="73">
        <v>7930</v>
      </c>
      <c r="G6" s="74">
        <v>6170</v>
      </c>
    </row>
    <row r="8" spans="1:7" x14ac:dyDescent="0.3">
      <c r="C8" s="76"/>
      <c r="D8" s="76"/>
      <c r="E8" s="76"/>
      <c r="F8" s="76"/>
      <c r="G8" s="76"/>
    </row>
    <row r="9" spans="1:7" x14ac:dyDescent="0.3">
      <c r="C9" s="76"/>
      <c r="D9" s="76"/>
      <c r="E9" s="76"/>
      <c r="F9" s="76"/>
      <c r="G9" s="76"/>
    </row>
    <row r="10" spans="1:7" x14ac:dyDescent="0.3">
      <c r="C10" s="50"/>
      <c r="D10" s="50"/>
      <c r="E10" s="50"/>
      <c r="F10" s="50"/>
      <c r="G10" s="50"/>
    </row>
    <row r="11" spans="1:7" x14ac:dyDescent="0.3">
      <c r="C11" s="50"/>
      <c r="D11" s="50"/>
      <c r="E11" s="50"/>
      <c r="F11" s="50"/>
      <c r="G11" s="50"/>
    </row>
    <row r="12" spans="1:7" x14ac:dyDescent="0.3">
      <c r="C12" s="50"/>
      <c r="D12" s="50"/>
      <c r="E12" s="50"/>
      <c r="F12" s="50"/>
      <c r="G12" s="50"/>
    </row>
    <row r="13" spans="1:7" x14ac:dyDescent="0.3">
      <c r="C13" s="50"/>
      <c r="D13" s="50"/>
      <c r="E13" s="50"/>
      <c r="F13" s="50"/>
      <c r="G13" s="5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C4" sqref="C4"/>
    </sheetView>
    <sheetView workbookViewId="1"/>
  </sheetViews>
  <sheetFormatPr defaultRowHeight="14.4" x14ac:dyDescent="0.3"/>
  <cols>
    <col min="1" max="1" width="13.21875" customWidth="1"/>
    <col min="2" max="7" width="12.77734375" customWidth="1"/>
  </cols>
  <sheetData>
    <row r="1" spans="1:7" x14ac:dyDescent="0.3">
      <c r="A1" s="75">
        <v>5.5E-2</v>
      </c>
      <c r="B1" s="68" t="s">
        <v>85</v>
      </c>
      <c r="C1" s="54" t="s">
        <v>80</v>
      </c>
      <c r="D1" s="55"/>
      <c r="E1" s="55"/>
      <c r="F1" s="55"/>
      <c r="G1" s="56"/>
    </row>
    <row r="2" spans="1:7" x14ac:dyDescent="0.3">
      <c r="A2" s="69"/>
      <c r="B2" s="51" t="s">
        <v>84</v>
      </c>
      <c r="C2" s="57">
        <v>4</v>
      </c>
      <c r="D2" s="58">
        <v>5</v>
      </c>
      <c r="E2" s="58">
        <v>6</v>
      </c>
      <c r="F2" s="58">
        <v>7</v>
      </c>
      <c r="G2" s="59">
        <v>8</v>
      </c>
    </row>
    <row r="3" spans="1:7" x14ac:dyDescent="0.3">
      <c r="A3" s="62" t="s">
        <v>79</v>
      </c>
      <c r="B3" s="63">
        <v>1500</v>
      </c>
      <c r="C3" s="60">
        <v>7620</v>
      </c>
      <c r="D3" s="53">
        <v>7540</v>
      </c>
      <c r="E3" s="53">
        <v>6660</v>
      </c>
      <c r="F3" s="53">
        <v>6120</v>
      </c>
      <c r="G3" s="70">
        <v>7520</v>
      </c>
    </row>
    <row r="4" spans="1:7" x14ac:dyDescent="0.3">
      <c r="A4" s="64" t="s">
        <v>81</v>
      </c>
      <c r="B4" s="65">
        <v>1800</v>
      </c>
      <c r="C4" s="61">
        <v>5940</v>
      </c>
      <c r="D4" s="52">
        <v>6720</v>
      </c>
      <c r="E4" s="52">
        <v>7720</v>
      </c>
      <c r="F4" s="52">
        <v>6860</v>
      </c>
      <c r="G4" s="71">
        <v>7210</v>
      </c>
    </row>
    <row r="5" spans="1:7" x14ac:dyDescent="0.3">
      <c r="A5" s="64" t="s">
        <v>82</v>
      </c>
      <c r="B5" s="65">
        <v>2200</v>
      </c>
      <c r="C5" s="61">
        <v>6060</v>
      </c>
      <c r="D5" s="52">
        <v>7930</v>
      </c>
      <c r="E5" s="52">
        <v>7600</v>
      </c>
      <c r="F5" s="52">
        <v>5940</v>
      </c>
      <c r="G5" s="71">
        <v>5980</v>
      </c>
    </row>
    <row r="6" spans="1:7" x14ac:dyDescent="0.3">
      <c r="A6" s="66" t="s">
        <v>83</v>
      </c>
      <c r="B6" s="67">
        <v>2700</v>
      </c>
      <c r="C6" s="72">
        <v>6430</v>
      </c>
      <c r="D6" s="73">
        <v>5960</v>
      </c>
      <c r="E6" s="73">
        <v>6400</v>
      </c>
      <c r="F6" s="73">
        <v>5560</v>
      </c>
      <c r="G6" s="74">
        <v>5810</v>
      </c>
    </row>
    <row r="8" spans="1:7" x14ac:dyDescent="0.3">
      <c r="C8" s="76"/>
      <c r="D8" s="76"/>
      <c r="E8" s="76"/>
      <c r="F8" s="76"/>
      <c r="G8" s="76"/>
    </row>
    <row r="9" spans="1:7" x14ac:dyDescent="0.3">
      <c r="C9" s="76"/>
      <c r="D9" s="76"/>
      <c r="E9" s="76"/>
      <c r="F9" s="76"/>
      <c r="G9" s="76"/>
    </row>
    <row r="10" spans="1:7" x14ac:dyDescent="0.3">
      <c r="C10" s="50"/>
      <c r="D10" s="50"/>
      <c r="E10" s="50"/>
      <c r="F10" s="50"/>
      <c r="G10" s="50"/>
    </row>
    <row r="11" spans="1:7" x14ac:dyDescent="0.3">
      <c r="C11" s="50"/>
      <c r="D11" s="50"/>
      <c r="E11" s="50"/>
      <c r="F11" s="50"/>
      <c r="G11" s="50"/>
    </row>
    <row r="12" spans="1:7" x14ac:dyDescent="0.3">
      <c r="C12" s="50"/>
      <c r="D12" s="50"/>
      <c r="E12" s="50"/>
      <c r="F12" s="50"/>
      <c r="G12" s="50"/>
    </row>
    <row r="13" spans="1:7" x14ac:dyDescent="0.3">
      <c r="C13" s="50"/>
      <c r="D13" s="50"/>
      <c r="E13" s="50"/>
      <c r="F13" s="50"/>
      <c r="G13" s="5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  <sheetView workbookViewId="1"/>
  </sheetViews>
  <sheetFormatPr defaultRowHeight="14.4" x14ac:dyDescent="0.3"/>
  <cols>
    <col min="1" max="1" width="13.21875" customWidth="1"/>
    <col min="2" max="7" width="12.77734375" customWidth="1"/>
  </cols>
  <sheetData>
    <row r="1" spans="1:7" x14ac:dyDescent="0.3">
      <c r="A1" s="75">
        <v>0.06</v>
      </c>
      <c r="B1" s="68" t="s">
        <v>85</v>
      </c>
      <c r="C1" s="54" t="s">
        <v>80</v>
      </c>
      <c r="D1" s="55"/>
      <c r="E1" s="55"/>
      <c r="F1" s="55"/>
      <c r="G1" s="56"/>
    </row>
    <row r="2" spans="1:7" x14ac:dyDescent="0.3">
      <c r="A2" s="69"/>
      <c r="B2" s="51" t="s">
        <v>84</v>
      </c>
      <c r="C2" s="57">
        <v>4</v>
      </c>
      <c r="D2" s="58">
        <v>5</v>
      </c>
      <c r="E2" s="58">
        <v>6</v>
      </c>
      <c r="F2" s="58">
        <v>7</v>
      </c>
      <c r="G2" s="59">
        <v>8</v>
      </c>
    </row>
    <row r="3" spans="1:7" x14ac:dyDescent="0.3">
      <c r="A3" s="62" t="s">
        <v>79</v>
      </c>
      <c r="B3" s="63">
        <v>1500</v>
      </c>
      <c r="C3" s="60">
        <v>5260</v>
      </c>
      <c r="D3" s="53">
        <v>6350</v>
      </c>
      <c r="E3" s="53">
        <v>6810</v>
      </c>
      <c r="F3" s="53">
        <v>5650</v>
      </c>
      <c r="G3" s="70">
        <v>6970</v>
      </c>
    </row>
    <row r="4" spans="1:7" x14ac:dyDescent="0.3">
      <c r="A4" s="64" t="s">
        <v>81</v>
      </c>
      <c r="B4" s="65">
        <v>1800</v>
      </c>
      <c r="C4" s="61">
        <v>7860</v>
      </c>
      <c r="D4" s="52">
        <v>6200</v>
      </c>
      <c r="E4" s="52">
        <v>5820</v>
      </c>
      <c r="F4" s="52">
        <v>5870</v>
      </c>
      <c r="G4" s="71">
        <v>5200</v>
      </c>
    </row>
    <row r="5" spans="1:7" x14ac:dyDescent="0.3">
      <c r="A5" s="64" t="s">
        <v>82</v>
      </c>
      <c r="B5" s="65">
        <v>2200</v>
      </c>
      <c r="C5" s="61">
        <v>7730</v>
      </c>
      <c r="D5" s="52">
        <v>6240</v>
      </c>
      <c r="E5" s="52">
        <v>6980</v>
      </c>
      <c r="F5" s="52">
        <v>5920</v>
      </c>
      <c r="G5" s="71">
        <v>5190</v>
      </c>
    </row>
    <row r="6" spans="1:7" x14ac:dyDescent="0.3">
      <c r="A6" s="66" t="s">
        <v>83</v>
      </c>
      <c r="B6" s="67">
        <v>2700</v>
      </c>
      <c r="C6" s="72">
        <v>5120</v>
      </c>
      <c r="D6" s="73">
        <v>5040</v>
      </c>
      <c r="E6" s="73">
        <v>7440</v>
      </c>
      <c r="F6" s="73">
        <v>5640</v>
      </c>
      <c r="G6" s="74">
        <v>5740</v>
      </c>
    </row>
    <row r="8" spans="1:7" x14ac:dyDescent="0.3">
      <c r="C8" s="76"/>
      <c r="D8" s="76"/>
      <c r="E8" s="76"/>
      <c r="F8" s="76"/>
      <c r="G8" s="76"/>
    </row>
    <row r="9" spans="1:7" x14ac:dyDescent="0.3">
      <c r="C9" s="76"/>
      <c r="D9" s="76"/>
      <c r="E9" s="76"/>
      <c r="F9" s="76"/>
      <c r="G9" s="76"/>
    </row>
    <row r="10" spans="1:7" x14ac:dyDescent="0.3">
      <c r="C10" s="50"/>
      <c r="D10" s="50"/>
      <c r="E10" s="50"/>
      <c r="F10" s="50"/>
      <c r="G10" s="50"/>
    </row>
    <row r="11" spans="1:7" x14ac:dyDescent="0.3">
      <c r="C11" s="50"/>
      <c r="D11" s="50"/>
      <c r="E11" s="50"/>
      <c r="F11" s="50"/>
      <c r="G11" s="50"/>
    </row>
    <row r="12" spans="1:7" x14ac:dyDescent="0.3">
      <c r="C12" s="50"/>
      <c r="D12" s="50"/>
      <c r="E12" s="50"/>
      <c r="F12" s="50"/>
      <c r="G12" s="50"/>
    </row>
    <row r="13" spans="1:7" x14ac:dyDescent="0.3">
      <c r="C13" s="50"/>
      <c r="D13" s="50"/>
      <c r="E13" s="50"/>
      <c r="F13" s="50"/>
      <c r="G13" s="5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tabSelected="1" topLeftCell="T1" workbookViewId="0">
      <selection activeCell="J25" sqref="J25"/>
    </sheetView>
    <sheetView workbookViewId="1"/>
  </sheetViews>
  <sheetFormatPr defaultRowHeight="14.4" x14ac:dyDescent="0.3"/>
  <cols>
    <col min="1" max="1" width="13.21875" customWidth="1"/>
    <col min="2" max="7" width="12.77734375" customWidth="1"/>
  </cols>
  <sheetData>
    <row r="1" spans="1:7" x14ac:dyDescent="0.3">
      <c r="A1" s="75">
        <v>6.5000000000000002E-2</v>
      </c>
      <c r="B1" s="68" t="s">
        <v>85</v>
      </c>
      <c r="C1" s="54" t="s">
        <v>80</v>
      </c>
      <c r="D1" s="55"/>
      <c r="E1" s="55"/>
      <c r="F1" s="55"/>
      <c r="G1" s="56"/>
    </row>
    <row r="2" spans="1:7" x14ac:dyDescent="0.3">
      <c r="A2" s="69"/>
      <c r="B2" s="51" t="s">
        <v>84</v>
      </c>
      <c r="C2" s="57">
        <v>4</v>
      </c>
      <c r="D2" s="58">
        <v>5</v>
      </c>
      <c r="E2" s="58">
        <v>6</v>
      </c>
      <c r="F2" s="58">
        <v>7</v>
      </c>
      <c r="G2" s="59">
        <v>8</v>
      </c>
    </row>
    <row r="3" spans="1:7" x14ac:dyDescent="0.3">
      <c r="A3" s="62" t="s">
        <v>79</v>
      </c>
      <c r="B3" s="63">
        <v>1500</v>
      </c>
      <c r="C3" s="60">
        <v>5100</v>
      </c>
      <c r="D3" s="53">
        <v>6270</v>
      </c>
      <c r="E3" s="53">
        <v>6700</v>
      </c>
      <c r="F3" s="53">
        <v>6410</v>
      </c>
      <c r="G3" s="70">
        <v>7600</v>
      </c>
    </row>
    <row r="4" spans="1:7" x14ac:dyDescent="0.3">
      <c r="A4" s="64" t="s">
        <v>81</v>
      </c>
      <c r="B4" s="65">
        <v>1800</v>
      </c>
      <c r="C4" s="61">
        <v>6280</v>
      </c>
      <c r="D4" s="52">
        <v>6110</v>
      </c>
      <c r="E4" s="52">
        <v>7600</v>
      </c>
      <c r="F4" s="52">
        <v>6740</v>
      </c>
      <c r="G4" s="71">
        <v>6090</v>
      </c>
    </row>
    <row r="5" spans="1:7" x14ac:dyDescent="0.3">
      <c r="A5" s="64" t="s">
        <v>82</v>
      </c>
      <c r="B5" s="65">
        <v>2200</v>
      </c>
      <c r="C5" s="61">
        <v>7240</v>
      </c>
      <c r="D5" s="52">
        <v>7490</v>
      </c>
      <c r="E5" s="52">
        <v>5130</v>
      </c>
      <c r="F5" s="52">
        <v>6240</v>
      </c>
      <c r="G5" s="71">
        <v>5910</v>
      </c>
    </row>
    <row r="6" spans="1:7" x14ac:dyDescent="0.3">
      <c r="A6" s="66" t="s">
        <v>83</v>
      </c>
      <c r="B6" s="67">
        <v>2700</v>
      </c>
      <c r="C6" s="72">
        <v>7940</v>
      </c>
      <c r="D6" s="73">
        <v>5960</v>
      </c>
      <c r="E6" s="73">
        <v>5450</v>
      </c>
      <c r="F6" s="73">
        <v>7070</v>
      </c>
      <c r="G6" s="74">
        <v>6870</v>
      </c>
    </row>
    <row r="8" spans="1:7" x14ac:dyDescent="0.3">
      <c r="C8" s="76"/>
      <c r="D8" s="76"/>
      <c r="E8" s="76"/>
      <c r="F8" s="76"/>
      <c r="G8" s="76"/>
    </row>
    <row r="9" spans="1:7" x14ac:dyDescent="0.3">
      <c r="C9" s="76"/>
      <c r="D9" s="76"/>
      <c r="E9" s="76"/>
      <c r="F9" s="76"/>
      <c r="G9" s="76"/>
    </row>
    <row r="10" spans="1:7" x14ac:dyDescent="0.3">
      <c r="C10" s="50"/>
      <c r="D10" s="50"/>
      <c r="E10" s="50"/>
      <c r="F10" s="50"/>
      <c r="G10" s="50"/>
    </row>
    <row r="11" spans="1:7" x14ac:dyDescent="0.3">
      <c r="C11" s="50"/>
      <c r="D11" s="50"/>
      <c r="E11" s="50"/>
      <c r="F11" s="50"/>
      <c r="G11" s="50"/>
    </row>
    <row r="12" spans="1:7" x14ac:dyDescent="0.3">
      <c r="C12" s="50"/>
      <c r="D12" s="50"/>
      <c r="E12" s="50"/>
      <c r="F12" s="50"/>
      <c r="G12" s="50"/>
    </row>
    <row r="13" spans="1:7" x14ac:dyDescent="0.3">
      <c r="C13" s="50"/>
      <c r="D13" s="50"/>
      <c r="E13" s="50"/>
      <c r="F13" s="50"/>
      <c r="G13" s="5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  <sheetView workbookViewId="1"/>
  </sheetViews>
  <sheetFormatPr defaultRowHeight="14.4" x14ac:dyDescent="0.3"/>
  <cols>
    <col min="1" max="1" width="13.21875" customWidth="1"/>
    <col min="2" max="7" width="12.77734375" customWidth="1"/>
  </cols>
  <sheetData>
    <row r="1" spans="1:7" x14ac:dyDescent="0.3">
      <c r="A1" s="75">
        <v>7.0000000000000007E-2</v>
      </c>
      <c r="B1" s="68" t="s">
        <v>85</v>
      </c>
      <c r="C1" s="54" t="s">
        <v>80</v>
      </c>
      <c r="D1" s="55"/>
      <c r="E1" s="55"/>
      <c r="F1" s="55"/>
      <c r="G1" s="56"/>
    </row>
    <row r="2" spans="1:7" x14ac:dyDescent="0.3">
      <c r="A2" s="69"/>
      <c r="B2" s="51" t="s">
        <v>84</v>
      </c>
      <c r="C2" s="57">
        <v>4</v>
      </c>
      <c r="D2" s="58">
        <v>5</v>
      </c>
      <c r="E2" s="58">
        <v>6</v>
      </c>
      <c r="F2" s="58">
        <v>7</v>
      </c>
      <c r="G2" s="59">
        <v>8</v>
      </c>
    </row>
    <row r="3" spans="1:7" x14ac:dyDescent="0.3">
      <c r="A3" s="62" t="s">
        <v>79</v>
      </c>
      <c r="B3" s="63">
        <v>1500</v>
      </c>
      <c r="C3" s="60">
        <v>6150</v>
      </c>
      <c r="D3" s="53">
        <v>7690</v>
      </c>
      <c r="E3" s="53">
        <v>6230</v>
      </c>
      <c r="F3" s="53">
        <v>6440</v>
      </c>
      <c r="G3" s="70">
        <v>7160</v>
      </c>
    </row>
    <row r="4" spans="1:7" x14ac:dyDescent="0.3">
      <c r="A4" s="64" t="s">
        <v>81</v>
      </c>
      <c r="B4" s="65">
        <v>1800</v>
      </c>
      <c r="C4" s="61">
        <v>7350</v>
      </c>
      <c r="D4" s="52">
        <v>5030</v>
      </c>
      <c r="E4" s="52">
        <v>7780</v>
      </c>
      <c r="F4" s="52">
        <v>6250</v>
      </c>
      <c r="G4" s="71">
        <v>6690</v>
      </c>
    </row>
    <row r="5" spans="1:7" x14ac:dyDescent="0.3">
      <c r="A5" s="64" t="s">
        <v>82</v>
      </c>
      <c r="B5" s="65">
        <v>2200</v>
      </c>
      <c r="C5" s="61">
        <v>5610</v>
      </c>
      <c r="D5" s="52">
        <v>7680</v>
      </c>
      <c r="E5" s="52">
        <v>5130</v>
      </c>
      <c r="F5" s="52">
        <v>7260</v>
      </c>
      <c r="G5" s="71">
        <v>7350</v>
      </c>
    </row>
    <row r="6" spans="1:7" x14ac:dyDescent="0.3">
      <c r="A6" s="66" t="s">
        <v>83</v>
      </c>
      <c r="B6" s="67">
        <v>2700</v>
      </c>
      <c r="C6" s="72">
        <v>6550</v>
      </c>
      <c r="D6" s="73">
        <v>5380</v>
      </c>
      <c r="E6" s="73">
        <v>6330</v>
      </c>
      <c r="F6" s="73">
        <v>7020</v>
      </c>
      <c r="G6" s="74">
        <v>6920</v>
      </c>
    </row>
    <row r="8" spans="1:7" x14ac:dyDescent="0.3">
      <c r="C8" s="76"/>
      <c r="D8" s="76"/>
      <c r="E8" s="76"/>
      <c r="F8" s="76"/>
      <c r="G8" s="76"/>
    </row>
    <row r="9" spans="1:7" x14ac:dyDescent="0.3">
      <c r="C9" s="76"/>
      <c r="D9" s="76"/>
      <c r="E9" s="76"/>
      <c r="F9" s="76"/>
      <c r="G9" s="76"/>
    </row>
    <row r="10" spans="1:7" x14ac:dyDescent="0.3">
      <c r="C10" s="50"/>
      <c r="D10" s="50"/>
      <c r="E10" s="50"/>
      <c r="F10" s="50"/>
      <c r="G10" s="50"/>
    </row>
    <row r="11" spans="1:7" x14ac:dyDescent="0.3">
      <c r="C11" s="50"/>
      <c r="D11" s="50"/>
      <c r="E11" s="50"/>
      <c r="F11" s="50"/>
      <c r="G11" s="50"/>
    </row>
    <row r="12" spans="1:7" x14ac:dyDescent="0.3">
      <c r="C12" s="50"/>
      <c r="D12" s="50"/>
      <c r="E12" s="50"/>
      <c r="F12" s="50"/>
      <c r="G12" s="50"/>
    </row>
    <row r="13" spans="1:7" x14ac:dyDescent="0.3">
      <c r="C13" s="50"/>
      <c r="D13" s="50"/>
      <c r="E13" s="50"/>
      <c r="F13" s="50"/>
      <c r="G13" s="5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  <sheetView workbookViewId="1"/>
  </sheetViews>
  <sheetFormatPr defaultRowHeight="14.4" x14ac:dyDescent="0.3"/>
  <cols>
    <col min="1" max="1" width="13.21875" customWidth="1"/>
    <col min="2" max="7" width="12.77734375" customWidth="1"/>
  </cols>
  <sheetData>
    <row r="1" spans="1:7" x14ac:dyDescent="0.3">
      <c r="A1" s="75">
        <v>7.4999999999999997E-2</v>
      </c>
      <c r="B1" s="68" t="s">
        <v>85</v>
      </c>
      <c r="C1" s="54" t="s">
        <v>80</v>
      </c>
      <c r="D1" s="55"/>
      <c r="E1" s="55"/>
      <c r="F1" s="55"/>
      <c r="G1" s="56"/>
    </row>
    <row r="2" spans="1:7" x14ac:dyDescent="0.3">
      <c r="A2" s="69"/>
      <c r="B2" s="51" t="s">
        <v>84</v>
      </c>
      <c r="C2" s="57">
        <v>4</v>
      </c>
      <c r="D2" s="58">
        <v>5</v>
      </c>
      <c r="E2" s="58">
        <v>6</v>
      </c>
      <c r="F2" s="58">
        <v>7</v>
      </c>
      <c r="G2" s="59">
        <v>8</v>
      </c>
    </row>
    <row r="3" spans="1:7" x14ac:dyDescent="0.3">
      <c r="A3" s="62" t="s">
        <v>79</v>
      </c>
      <c r="B3" s="63">
        <v>1500</v>
      </c>
      <c r="C3" s="60">
        <v>6240</v>
      </c>
      <c r="D3" s="53">
        <v>5320</v>
      </c>
      <c r="E3" s="53">
        <v>7500</v>
      </c>
      <c r="F3" s="53">
        <v>5770</v>
      </c>
      <c r="G3" s="70">
        <v>5220</v>
      </c>
    </row>
    <row r="4" spans="1:7" x14ac:dyDescent="0.3">
      <c r="A4" s="64" t="s">
        <v>81</v>
      </c>
      <c r="B4" s="65">
        <v>1800</v>
      </c>
      <c r="C4" s="61">
        <v>5950</v>
      </c>
      <c r="D4" s="52">
        <v>7680</v>
      </c>
      <c r="E4" s="52">
        <v>5450</v>
      </c>
      <c r="F4" s="52">
        <v>5500</v>
      </c>
      <c r="G4" s="71">
        <v>6120</v>
      </c>
    </row>
    <row r="5" spans="1:7" x14ac:dyDescent="0.3">
      <c r="A5" s="64" t="s">
        <v>82</v>
      </c>
      <c r="B5" s="65">
        <v>2200</v>
      </c>
      <c r="C5" s="61">
        <v>7420</v>
      </c>
      <c r="D5" s="52">
        <v>6480</v>
      </c>
      <c r="E5" s="52">
        <v>5480</v>
      </c>
      <c r="F5" s="52">
        <v>6430</v>
      </c>
      <c r="G5" s="71">
        <v>5480</v>
      </c>
    </row>
    <row r="6" spans="1:7" x14ac:dyDescent="0.3">
      <c r="A6" s="66" t="s">
        <v>83</v>
      </c>
      <c r="B6" s="67">
        <v>2700</v>
      </c>
      <c r="C6" s="72">
        <v>7020</v>
      </c>
      <c r="D6" s="73">
        <v>7590</v>
      </c>
      <c r="E6" s="73">
        <v>5280</v>
      </c>
      <c r="F6" s="73">
        <v>5240</v>
      </c>
      <c r="G6" s="74">
        <v>6560</v>
      </c>
    </row>
    <row r="8" spans="1:7" x14ac:dyDescent="0.3">
      <c r="C8" s="76"/>
      <c r="D8" s="76"/>
      <c r="E8" s="76"/>
      <c r="F8" s="76"/>
      <c r="G8" s="76"/>
    </row>
    <row r="9" spans="1:7" x14ac:dyDescent="0.3">
      <c r="C9" s="76"/>
      <c r="D9" s="76"/>
      <c r="E9" s="76"/>
      <c r="F9" s="76"/>
      <c r="G9" s="76"/>
    </row>
    <row r="10" spans="1:7" x14ac:dyDescent="0.3">
      <c r="C10" s="50"/>
      <c r="D10" s="50"/>
      <c r="E10" s="50"/>
      <c r="F10" s="50"/>
      <c r="G10" s="50"/>
    </row>
    <row r="11" spans="1:7" x14ac:dyDescent="0.3">
      <c r="C11" s="50"/>
      <c r="D11" s="50"/>
      <c r="E11" s="50"/>
      <c r="F11" s="50"/>
      <c r="G11" s="50"/>
    </row>
    <row r="12" spans="1:7" x14ac:dyDescent="0.3">
      <c r="C12" s="50"/>
      <c r="D12" s="50"/>
      <c r="E12" s="50"/>
      <c r="F12" s="50"/>
      <c r="G12" s="50"/>
    </row>
    <row r="13" spans="1:7" x14ac:dyDescent="0.3">
      <c r="C13" s="50"/>
      <c r="D13" s="50"/>
      <c r="E13" s="50"/>
      <c r="F13" s="50"/>
      <c r="G13" s="50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CheckSum</vt:lpstr>
      <vt:lpstr>Introduction</vt:lpstr>
      <vt:lpstr>Part 1</vt:lpstr>
      <vt:lpstr>Data1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Jaime Rodriguez de Ledesma Jimenez</cp:lastModifiedBy>
  <dcterms:created xsi:type="dcterms:W3CDTF">2017-11-16T07:17:50Z</dcterms:created>
  <dcterms:modified xsi:type="dcterms:W3CDTF">2025-10-09T09:23:48Z</dcterms:modified>
</cp:coreProperties>
</file>