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Intermediate 1/Week 3/"/>
    </mc:Choice>
  </mc:AlternateContent>
  <xr:revisionPtr revIDLastSave="15" documentId="11_8307D9BB49D53A4EFFDDD457794FD351FBC37F8A" xr6:coauthVersionLast="47" xr6:coauthVersionMax="47" xr10:uidLastSave="{E2A08DE6-8993-4166-B29D-F83D61D1DC4A}"/>
  <bookViews>
    <workbookView xWindow="765" yWindow="-15870" windowWidth="25440" windowHeight="15990" tabRatio="869" activeTab="3" xr2:uid="{00000000-000D-0000-FFFF-FFFF00000000}"/>
  </bookViews>
  <sheets>
    <sheet name="Instructions" sheetId="16" r:id="rId1"/>
    <sheet name="Original Instructions" sheetId="15" state="hidden" r:id="rId2"/>
    <sheet name="Project-Data" sheetId="7" r:id="rId3"/>
    <sheet name="Named Ranges" sheetId="17" r:id="rId4"/>
  </sheets>
  <definedNames>
    <definedName name="_1st_instalment">'Project-Data'!$I$6:$I$65</definedName>
    <definedName name="_2nd_instalment">'Project-Data'!$J$6:$J$65</definedName>
    <definedName name="_3rd_instalment">'Project-Data'!$K$6:$K$65</definedName>
    <definedName name="_4th_instalment">'Project-Data'!$L$6:$L$65</definedName>
    <definedName name="_xlnm._FilterDatabase" localSheetId="2" hidden="1">'Project-Data'!$B$1:$O$65</definedName>
    <definedName name="Finish_date">'Project-Data'!$E$6:$E$65</definedName>
    <definedName name="Project_cost">'Project-Data'!$G$6:$G$65</definedName>
    <definedName name="Project_profit">'Project-Data'!$O$6:$O$65</definedName>
    <definedName name="Quoted_price">'Project-Data'!$H$6:$H$65</definedName>
    <definedName name="Start_date">'Project-Data'!$D$6:$D$65</definedName>
    <definedName name="Total_receipts">'Project-Data'!$M$6:$M$65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7" l="1"/>
  <c r="S12" i="7"/>
  <c r="S9" i="7"/>
  <c r="S6" i="7"/>
  <c r="O29" i="7"/>
  <c r="O37" i="7"/>
  <c r="O39" i="7"/>
  <c r="O49" i="7"/>
  <c r="O61" i="7"/>
  <c r="H7" i="7"/>
  <c r="H8" i="7"/>
  <c r="H9" i="7"/>
  <c r="H10" i="7"/>
  <c r="H11" i="7"/>
  <c r="H12" i="7"/>
  <c r="O12" i="7" s="1"/>
  <c r="H13" i="7"/>
  <c r="O13" i="7" s="1"/>
  <c r="H14" i="7"/>
  <c r="H15" i="7"/>
  <c r="H16" i="7"/>
  <c r="H17" i="7"/>
  <c r="O17" i="7" s="1"/>
  <c r="H18" i="7"/>
  <c r="H19" i="7"/>
  <c r="O19" i="7" s="1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O33" i="7" s="1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O55" i="7" s="1"/>
  <c r="H56" i="7"/>
  <c r="O56" i="7" s="1"/>
  <c r="H57" i="7"/>
  <c r="H58" i="7"/>
  <c r="H59" i="7"/>
  <c r="H60" i="7"/>
  <c r="H61" i="7"/>
  <c r="H62" i="7"/>
  <c r="H63" i="7"/>
  <c r="H64" i="7"/>
  <c r="H65" i="7"/>
  <c r="H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" i="7"/>
  <c r="L34" i="7" l="1"/>
  <c r="K34" i="7"/>
  <c r="J34" i="7"/>
  <c r="M34" i="7" s="1"/>
  <c r="N34" i="7" s="1"/>
  <c r="I34" i="7"/>
  <c r="L8" i="7"/>
  <c r="J8" i="7"/>
  <c r="I8" i="7"/>
  <c r="K8" i="7"/>
  <c r="L63" i="7"/>
  <c r="K63" i="7"/>
  <c r="J63" i="7"/>
  <c r="M63" i="7" s="1"/>
  <c r="N63" i="7" s="1"/>
  <c r="I63" i="7"/>
  <c r="L51" i="7"/>
  <c r="K51" i="7"/>
  <c r="J51" i="7"/>
  <c r="I51" i="7"/>
  <c r="L39" i="7"/>
  <c r="K39" i="7"/>
  <c r="J39" i="7"/>
  <c r="I39" i="7"/>
  <c r="M39" i="7" s="1"/>
  <c r="L27" i="7"/>
  <c r="K27" i="7"/>
  <c r="J27" i="7"/>
  <c r="I27" i="7"/>
  <c r="J15" i="7"/>
  <c r="M15" i="7" s="1"/>
  <c r="N15" i="7" s="1"/>
  <c r="L15" i="7"/>
  <c r="K15" i="7"/>
  <c r="I15" i="7"/>
  <c r="L46" i="7"/>
  <c r="K46" i="7"/>
  <c r="J46" i="7"/>
  <c r="I46" i="7"/>
  <c r="I10" i="7"/>
  <c r="L10" i="7"/>
  <c r="K10" i="7"/>
  <c r="J10" i="7"/>
  <c r="L45" i="7"/>
  <c r="K45" i="7"/>
  <c r="J45" i="7"/>
  <c r="M45" i="7" s="1"/>
  <c r="N45" i="7" s="1"/>
  <c r="I45" i="7"/>
  <c r="L21" i="7"/>
  <c r="K21" i="7"/>
  <c r="I21" i="7"/>
  <c r="J21" i="7"/>
  <c r="L44" i="7"/>
  <c r="K44" i="7"/>
  <c r="J44" i="7"/>
  <c r="I44" i="7"/>
  <c r="I31" i="7"/>
  <c r="L31" i="7"/>
  <c r="K31" i="7"/>
  <c r="J31" i="7"/>
  <c r="J7" i="7"/>
  <c r="L7" i="7"/>
  <c r="K7" i="7"/>
  <c r="I7" i="7"/>
  <c r="L54" i="7"/>
  <c r="K54" i="7"/>
  <c r="J54" i="7"/>
  <c r="I54" i="7"/>
  <c r="L53" i="7"/>
  <c r="J53" i="7"/>
  <c r="I53" i="7"/>
  <c r="M53" i="7" s="1"/>
  <c r="N53" i="7" s="1"/>
  <c r="K53" i="7"/>
  <c r="L29" i="7"/>
  <c r="I29" i="7"/>
  <c r="J29" i="7"/>
  <c r="K29" i="7"/>
  <c r="L64" i="7"/>
  <c r="K64" i="7"/>
  <c r="J64" i="7"/>
  <c r="M64" i="7" s="1"/>
  <c r="N64" i="7" s="1"/>
  <c r="I64" i="7"/>
  <c r="I52" i="7"/>
  <c r="L52" i="7"/>
  <c r="K52" i="7"/>
  <c r="J52" i="7"/>
  <c r="J28" i="7"/>
  <c r="L28" i="7"/>
  <c r="K28" i="7"/>
  <c r="I28" i="7"/>
  <c r="J16" i="7"/>
  <c r="L16" i="7"/>
  <c r="K16" i="7"/>
  <c r="I16" i="7"/>
  <c r="L62" i="7"/>
  <c r="J62" i="7"/>
  <c r="I62" i="7"/>
  <c r="M62" i="7" s="1"/>
  <c r="N62" i="7" s="1"/>
  <c r="K62" i="7"/>
  <c r="L50" i="7"/>
  <c r="K50" i="7"/>
  <c r="J50" i="7"/>
  <c r="I50" i="7"/>
  <c r="L38" i="7"/>
  <c r="K38" i="7"/>
  <c r="J38" i="7"/>
  <c r="I38" i="7"/>
  <c r="L26" i="7"/>
  <c r="K26" i="7"/>
  <c r="J26" i="7"/>
  <c r="I26" i="7"/>
  <c r="L14" i="7"/>
  <c r="I14" i="7"/>
  <c r="J14" i="7"/>
  <c r="K14" i="7"/>
  <c r="I22" i="7"/>
  <c r="L22" i="7"/>
  <c r="K22" i="7"/>
  <c r="J22" i="7"/>
  <c r="L33" i="7"/>
  <c r="K33" i="7"/>
  <c r="J33" i="7"/>
  <c r="M33" i="7" s="1"/>
  <c r="N33" i="7" s="1"/>
  <c r="I33" i="7"/>
  <c r="L56" i="7"/>
  <c r="K56" i="7"/>
  <c r="J56" i="7"/>
  <c r="I56" i="7"/>
  <c r="L20" i="7"/>
  <c r="J20" i="7"/>
  <c r="K20" i="7"/>
  <c r="I20" i="7"/>
  <c r="J55" i="7"/>
  <c r="I55" i="7"/>
  <c r="M55" i="7" s="1"/>
  <c r="N55" i="7" s="1"/>
  <c r="L55" i="7"/>
  <c r="K55" i="7"/>
  <c r="I19" i="7"/>
  <c r="L19" i="7"/>
  <c r="K19" i="7"/>
  <c r="J19" i="7"/>
  <c r="O6" i="7"/>
  <c r="J6" i="7"/>
  <c r="L6" i="7"/>
  <c r="K6" i="7"/>
  <c r="I6" i="7"/>
  <c r="L42" i="7"/>
  <c r="K42" i="7"/>
  <c r="J42" i="7"/>
  <c r="I42" i="7"/>
  <c r="L30" i="7"/>
  <c r="K30" i="7"/>
  <c r="J30" i="7"/>
  <c r="I30" i="7"/>
  <c r="J18" i="7"/>
  <c r="L18" i="7"/>
  <c r="K18" i="7"/>
  <c r="I18" i="7"/>
  <c r="O21" i="7"/>
  <c r="L65" i="7"/>
  <c r="K65" i="7"/>
  <c r="M65" i="7" s="1"/>
  <c r="N65" i="7" s="1"/>
  <c r="J65" i="7"/>
  <c r="I65" i="7"/>
  <c r="L41" i="7"/>
  <c r="J41" i="7"/>
  <c r="I41" i="7"/>
  <c r="K41" i="7"/>
  <c r="L17" i="7"/>
  <c r="K17" i="7"/>
  <c r="J17" i="7"/>
  <c r="I17" i="7"/>
  <c r="M17" i="7" s="1"/>
  <c r="N17" i="7" s="1"/>
  <c r="O65" i="7"/>
  <c r="J40" i="7"/>
  <c r="L40" i="7"/>
  <c r="K40" i="7"/>
  <c r="I40" i="7"/>
  <c r="L61" i="7"/>
  <c r="K61" i="7"/>
  <c r="J61" i="7"/>
  <c r="I61" i="7"/>
  <c r="L49" i="7"/>
  <c r="K49" i="7"/>
  <c r="J49" i="7"/>
  <c r="I49" i="7"/>
  <c r="M49" i="7" s="1"/>
  <c r="N49" i="7" s="1"/>
  <c r="I37" i="7"/>
  <c r="L37" i="7"/>
  <c r="K37" i="7"/>
  <c r="J37" i="7"/>
  <c r="J25" i="7"/>
  <c r="L25" i="7"/>
  <c r="K25" i="7"/>
  <c r="I25" i="7"/>
  <c r="K13" i="7"/>
  <c r="L13" i="7"/>
  <c r="J13" i="7"/>
  <c r="I13" i="7"/>
  <c r="M13" i="7" s="1"/>
  <c r="N13" i="7" s="1"/>
  <c r="O53" i="7"/>
  <c r="J58" i="7"/>
  <c r="L58" i="7"/>
  <c r="K58" i="7"/>
  <c r="I58" i="7"/>
  <c r="L57" i="7"/>
  <c r="K57" i="7"/>
  <c r="J57" i="7"/>
  <c r="I57" i="7"/>
  <c r="L9" i="7"/>
  <c r="K9" i="7"/>
  <c r="J9" i="7"/>
  <c r="I9" i="7"/>
  <c r="L32" i="7"/>
  <c r="K32" i="7"/>
  <c r="J32" i="7"/>
  <c r="I32" i="7"/>
  <c r="J43" i="7"/>
  <c r="I43" i="7"/>
  <c r="L43" i="7"/>
  <c r="K43" i="7"/>
  <c r="L60" i="7"/>
  <c r="K60" i="7"/>
  <c r="J60" i="7"/>
  <c r="I60" i="7"/>
  <c r="L48" i="7"/>
  <c r="K48" i="7"/>
  <c r="J48" i="7"/>
  <c r="I48" i="7"/>
  <c r="L36" i="7"/>
  <c r="K36" i="7"/>
  <c r="J36" i="7"/>
  <c r="I36" i="7"/>
  <c r="L24" i="7"/>
  <c r="K24" i="7"/>
  <c r="J24" i="7"/>
  <c r="I24" i="7"/>
  <c r="M24" i="7" s="1"/>
  <c r="N24" i="7" s="1"/>
  <c r="J12" i="7"/>
  <c r="L12" i="7"/>
  <c r="K12" i="7"/>
  <c r="I12" i="7"/>
  <c r="L59" i="7"/>
  <c r="K59" i="7"/>
  <c r="J59" i="7"/>
  <c r="I59" i="7"/>
  <c r="L47" i="7"/>
  <c r="J47" i="7"/>
  <c r="I47" i="7"/>
  <c r="M47" i="7" s="1"/>
  <c r="N47" i="7" s="1"/>
  <c r="K47" i="7"/>
  <c r="L35" i="7"/>
  <c r="J35" i="7"/>
  <c r="I35" i="7"/>
  <c r="K35" i="7"/>
  <c r="L23" i="7"/>
  <c r="K23" i="7"/>
  <c r="J23" i="7"/>
  <c r="I23" i="7"/>
  <c r="M23" i="7" s="1"/>
  <c r="N23" i="7" s="1"/>
  <c r="L11" i="7"/>
  <c r="K11" i="7"/>
  <c r="J11" i="7"/>
  <c r="I11" i="7"/>
  <c r="O45" i="7"/>
  <c r="O64" i="7"/>
  <c r="O52" i="7"/>
  <c r="O48" i="7"/>
  <c r="O36" i="7"/>
  <c r="O32" i="7"/>
  <c r="O20" i="7"/>
  <c r="O16" i="7"/>
  <c r="M52" i="7"/>
  <c r="N52" i="7" s="1"/>
  <c r="M20" i="7"/>
  <c r="N20" i="7" s="1"/>
  <c r="O28" i="7"/>
  <c r="O8" i="7"/>
  <c r="O63" i="7"/>
  <c r="O59" i="7"/>
  <c r="O47" i="7"/>
  <c r="O43" i="7"/>
  <c r="N39" i="7"/>
  <c r="O31" i="7"/>
  <c r="M31" i="7"/>
  <c r="N31" i="7" s="1"/>
  <c r="O27" i="7"/>
  <c r="O15" i="7"/>
  <c r="O11" i="7"/>
  <c r="O44" i="7"/>
  <c r="O35" i="7"/>
  <c r="O24" i="7"/>
  <c r="O7" i="7"/>
  <c r="M40" i="7"/>
  <c r="N40" i="7" s="1"/>
  <c r="M32" i="7"/>
  <c r="N32" i="7" s="1"/>
  <c r="M7" i="7"/>
  <c r="N7" i="7" s="1"/>
  <c r="O60" i="7"/>
  <c r="O51" i="7"/>
  <c r="O40" i="7"/>
  <c r="O23" i="7"/>
  <c r="O62" i="7"/>
  <c r="O58" i="7"/>
  <c r="O54" i="7"/>
  <c r="O50" i="7"/>
  <c r="O46" i="7"/>
  <c r="O42" i="7"/>
  <c r="O38" i="7"/>
  <c r="O34" i="7"/>
  <c r="O30" i="7"/>
  <c r="O26" i="7"/>
  <c r="O22" i="7"/>
  <c r="O18" i="7"/>
  <c r="O14" i="7"/>
  <c r="O10" i="7"/>
  <c r="M50" i="7"/>
  <c r="N50" i="7" s="1"/>
  <c r="M46" i="7"/>
  <c r="N46" i="7" s="1"/>
  <c r="M30" i="7"/>
  <c r="N30" i="7" s="1"/>
  <c r="M18" i="7"/>
  <c r="N18" i="7" s="1"/>
  <c r="M14" i="7"/>
  <c r="N14" i="7" s="1"/>
  <c r="M41" i="7"/>
  <c r="N41" i="7" s="1"/>
  <c r="M21" i="7"/>
  <c r="N21" i="7" s="1"/>
  <c r="O57" i="7"/>
  <c r="O41" i="7"/>
  <c r="O25" i="7"/>
  <c r="O9" i="7"/>
  <c r="T6" i="7" l="1"/>
  <c r="M9" i="7"/>
  <c r="N9" i="7" s="1"/>
  <c r="M25" i="7"/>
  <c r="N25" i="7" s="1"/>
  <c r="M57" i="7"/>
  <c r="N57" i="7" s="1"/>
  <c r="M22" i="7"/>
  <c r="N22" i="7" s="1"/>
  <c r="M38" i="7"/>
  <c r="N38" i="7" s="1"/>
  <c r="M54" i="7"/>
  <c r="N54" i="7" s="1"/>
  <c r="M8" i="7"/>
  <c r="N8" i="7" s="1"/>
  <c r="T12" i="7"/>
  <c r="M11" i="7"/>
  <c r="N11" i="7" s="1"/>
  <c r="M43" i="7"/>
  <c r="N43" i="7" s="1"/>
  <c r="M28" i="7"/>
  <c r="N28" i="7" s="1"/>
  <c r="M60" i="7"/>
  <c r="N60" i="7" s="1"/>
  <c r="M29" i="7"/>
  <c r="N29" i="7" s="1"/>
  <c r="M61" i="7"/>
  <c r="N61" i="7" s="1"/>
  <c r="M10" i="7"/>
  <c r="N10" i="7" s="1"/>
  <c r="M26" i="7"/>
  <c r="N26" i="7" s="1"/>
  <c r="M42" i="7"/>
  <c r="N42" i="7" s="1"/>
  <c r="M58" i="7"/>
  <c r="N58" i="7" s="1"/>
  <c r="M16" i="7"/>
  <c r="N16" i="7" s="1"/>
  <c r="M48" i="7"/>
  <c r="N48" i="7" s="1"/>
  <c r="T15" i="7"/>
  <c r="T9" i="7"/>
  <c r="M19" i="7"/>
  <c r="N19" i="7" s="1"/>
  <c r="M51" i="7"/>
  <c r="N51" i="7" s="1"/>
  <c r="M36" i="7"/>
  <c r="N36" i="7" s="1"/>
  <c r="M37" i="7"/>
  <c r="N37" i="7" s="1"/>
  <c r="M6" i="7"/>
  <c r="N6" i="7" s="1"/>
  <c r="M35" i="7"/>
  <c r="N35" i="7" s="1"/>
  <c r="M56" i="7"/>
  <c r="N56" i="7" s="1"/>
  <c r="M27" i="7"/>
  <c r="N27" i="7" s="1"/>
  <c r="M59" i="7"/>
  <c r="N59" i="7" s="1"/>
  <c r="M12" i="7"/>
  <c r="N12" i="7" s="1"/>
  <c r="M44" i="7"/>
  <c r="N44" i="7" s="1"/>
</calcChain>
</file>

<file path=xl/sharedStrings.xml><?xml version="1.0" encoding="utf-8"?>
<sst xmlns="http://schemas.openxmlformats.org/spreadsheetml/2006/main" count="144" uniqueCount="91">
  <si>
    <t>Project number</t>
  </si>
  <si>
    <t>4th instalment</t>
  </si>
  <si>
    <t>Total receipts</t>
  </si>
  <si>
    <t>Estimated finish date</t>
  </si>
  <si>
    <t>Receipt from customer</t>
  </si>
  <si>
    <t>1st instalment</t>
  </si>
  <si>
    <t>2nd instalment</t>
  </si>
  <si>
    <t>3rd instalment</t>
  </si>
  <si>
    <t>Total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</si>
  <si>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</si>
  <si>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</si>
  <si>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</si>
  <si>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</si>
  <si>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</si>
  <si>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</si>
  <si>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</si>
  <si>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</si>
  <si>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</si>
  <si>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</si>
  <si>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</si>
  <si>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</si>
  <si>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</si>
  <si>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</si>
  <si>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</si>
  <si>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Number of estimated days to complete</t>
  </si>
  <si>
    <t>Of Quoted price</t>
  </si>
  <si>
    <t xml:space="preserve">Increase to the Project cost </t>
  </si>
  <si>
    <t xml:space="preserve">                        Outstanding amount</t>
  </si>
  <si>
    <t>Project profit</t>
  </si>
  <si>
    <t>Average</t>
  </si>
  <si>
    <t>Maximum</t>
  </si>
  <si>
    <t>Minimum</t>
  </si>
  <si>
    <t>Week 3: Practice Challenge 1 -  Named Ranges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</si>
  <si>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</si>
  <si>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Named Range for "Quoted price" and apply above Percentage</t>
  </si>
  <si>
    <t xml:space="preserve">Named Range for "Start date" and "Finish date" and Find the difference </t>
  </si>
  <si>
    <t>Project cost</t>
  </si>
  <si>
    <t>Quoted price to the customer</t>
  </si>
  <si>
    <t>Named Range for "Project cost" or "Project profit" and use "Sum " function</t>
  </si>
  <si>
    <t>Named Range for "Project cost" or "Project profit" and "Average" function</t>
  </si>
  <si>
    <t>Named Range for "Project cost" or "Project profit" and  "Max " function</t>
  </si>
  <si>
    <t>Named Range for "Project cost" or "Project profit" and  "Min " function</t>
  </si>
  <si>
    <t>Customer name</t>
  </si>
  <si>
    <t>Project start date</t>
  </si>
  <si>
    <t>Difference between Named Range of "Quoted price" and "Total receipts"</t>
  </si>
  <si>
    <t>Difference between Named Range of "Quoted price" and "Project cost"</t>
  </si>
  <si>
    <t>Named Range for "Project cost "and apply 70% above mark up</t>
  </si>
  <si>
    <t>Excel Skills for Business: Intermediate I</t>
  </si>
  <si>
    <t>Practice Challenge</t>
  </si>
  <si>
    <t>Week 3: Named Ranges</t>
  </si>
  <si>
    <t>Describe the use of Named Ranges
Use different methods to create Named Ranges
Enhance calculations through the use of Named Ranges</t>
  </si>
  <si>
    <t>Scenario</t>
  </si>
  <si>
    <t>Week 3: Learning Objectives</t>
  </si>
  <si>
    <t>You have been asked to prepare a report for the company's 60 projects.</t>
  </si>
  <si>
    <t>* Go to "Project-Data" sheet</t>
  </si>
  <si>
    <t>* Find directions in the Yellow Cells</t>
  </si>
  <si>
    <t>* Pink cells should be completed</t>
  </si>
  <si>
    <t>You will need to complete the following tasks on the Project-Data sheet.</t>
  </si>
  <si>
    <t xml:space="preserve">* Add up 1st, 2nd, 3rd and 4th instalment columns without using Named Ranges and not using Sum (∑) </t>
  </si>
  <si>
    <t>* Go to "Create from Selection" and create Named Ranges for "1st Instalment", "2nd Instalment", "3rd Instalment" and "4th Instalment"</t>
  </si>
  <si>
    <t>* Use "Apply Names", select your newly created Named Ranges ("1st Instalment", "2nd Instalment", "3rd Instalment" and "4th Instalment") to change the "Total receipts" column M</t>
  </si>
  <si>
    <t>* Insert a new worksheet, change the worksheet name to "Named Ranges" and record all Named Ranges in the worksheet by "Use in Formula" under "Formula" tab.</t>
  </si>
  <si>
    <t>Well done! Don't forget to save your workbook.</t>
  </si>
  <si>
    <r>
      <t>* Delete the Named Range for "</t>
    </r>
    <r>
      <rPr>
        <b/>
        <sz val="11"/>
        <color theme="1"/>
        <rFont val="Calibri"/>
        <family val="2"/>
        <scheme val="minor"/>
      </rPr>
      <t>Project number (column B)</t>
    </r>
    <r>
      <rPr>
        <sz val="11"/>
        <color theme="1"/>
        <rFont val="Calibri"/>
        <family val="2"/>
        <scheme val="minor"/>
      </rPr>
      <t>"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</si>
  <si>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"Total receipts (column M)"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"Outstanding amount"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"Project Profit"</t>
    </r>
    <r>
      <rPr>
        <sz val="11"/>
        <color theme="1"/>
        <rFont val="Calibri"/>
        <family val="2"/>
        <scheme val="minor"/>
      </rPr>
      <t xml:space="preserve"> columns using Named Ranges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</si>
  <si>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"Project Profit (column O)"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"column S"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"column O"</t>
    </r>
    <r>
      <rPr>
        <sz val="11"/>
        <color theme="1"/>
        <rFont val="Calibri"/>
        <family val="2"/>
        <scheme val="minor"/>
      </rPr>
      <t xml:space="preserve"> using Named Ranges and Functions (Sum, Average, Max and Min)</t>
    </r>
  </si>
  <si>
    <r>
      <t xml:space="preserve">Add up 1st, 2nd, 3rd and 4th instalments  </t>
    </r>
    <r>
      <rPr>
        <b/>
        <sz val="10"/>
        <color rgb="FFFF0000"/>
        <rFont val="Calibri"/>
        <family val="2"/>
        <scheme val="minor"/>
      </rPr>
      <t>without using Named Ranges. Do not use Sum (∑).</t>
    </r>
  </si>
  <si>
    <r>
      <t xml:space="preserve">* Calculate </t>
    </r>
    <r>
      <rPr>
        <b/>
        <sz val="11"/>
        <color theme="1"/>
        <rFont val="Calibri"/>
        <family val="2"/>
        <scheme val="minor"/>
      </rPr>
      <t>"Number of estimated days to complete (column F)"</t>
    </r>
    <r>
      <rPr>
        <sz val="11"/>
        <color theme="1"/>
        <rFont val="Calibri"/>
        <family val="2"/>
        <scheme val="minor"/>
      </rPr>
      <t>. Use Named Ranges in your calculation.</t>
    </r>
  </si>
  <si>
    <t>_1st_instalment</t>
  </si>
  <si>
    <t>='Project-Data'!$I$6:$I$65</t>
  </si>
  <si>
    <t>_2nd_instalment</t>
  </si>
  <si>
    <t>='Project-Data'!$J$6:$J$65</t>
  </si>
  <si>
    <t>_3rd_instalment</t>
  </si>
  <si>
    <t>='Project-Data'!$K$6:$K$65</t>
  </si>
  <si>
    <t>_4th_instalment</t>
  </si>
  <si>
    <t>='Project-Data'!$L$6:$L$65</t>
  </si>
  <si>
    <t>Project_cost</t>
  </si>
  <si>
    <t>Project_profit</t>
  </si>
  <si>
    <t>Total_receipts</t>
  </si>
  <si>
    <t>='Project-Data'!$M$6:$M$65</t>
  </si>
  <si>
    <t>='Project-Data'!$E$6:$E$65</t>
  </si>
  <si>
    <t>='Project-Data'!$G$6:$G$65</t>
  </si>
  <si>
    <t>='Project-Data'!$O$6:$O$65</t>
  </si>
  <si>
    <t>='Project-Data'!$D$6:$D$65</t>
  </si>
  <si>
    <t>='Project-Data'!$H$6:$H$65</t>
  </si>
  <si>
    <t>Finish_date</t>
  </si>
  <si>
    <t>Quoted_price</t>
  </si>
  <si>
    <t>Start_date</t>
  </si>
  <si>
    <r>
      <t xml:space="preserve">* Create a Named Range called </t>
    </r>
    <r>
      <rPr>
        <b/>
        <sz val="11"/>
        <color theme="1"/>
        <rFont val="Calibri"/>
        <family val="2"/>
        <scheme val="minor"/>
      </rPr>
      <t>"Quoted price"</t>
    </r>
    <r>
      <rPr>
        <sz val="11"/>
        <color theme="1"/>
        <rFont val="Calibri"/>
        <family val="2"/>
        <scheme val="minor"/>
      </rPr>
      <t xml:space="preserve"> for column H, then calculate </t>
    </r>
    <r>
      <rPr>
        <b/>
        <sz val="11"/>
        <color theme="1"/>
        <rFont val="Calibri"/>
        <family val="2"/>
        <scheme val="minor"/>
      </rPr>
      <t>"1st Instalment"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"2nd Instalment"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"3rd Instalment"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"4th Instalment"</t>
    </r>
    <r>
      <rPr>
        <sz val="11"/>
        <color theme="1"/>
        <rFont val="Calibri"/>
        <family val="2"/>
        <scheme val="minor"/>
      </rPr>
      <t xml:space="preserve">, using Named Ranges and percentages in cells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K1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L1</t>
    </r>
    <r>
      <rPr>
        <sz val="11"/>
        <color theme="1"/>
        <rFont val="Calibri"/>
        <family val="2"/>
        <scheme val="minor"/>
      </rPr>
      <t xml:space="preserve"> respectively</t>
    </r>
  </si>
  <si>
    <r>
      <t xml:space="preserve">* Define named ranges for: column B - </t>
    </r>
    <r>
      <rPr>
        <b/>
        <sz val="11"/>
        <color theme="1"/>
        <rFont val="Calibri"/>
        <family val="2"/>
        <scheme val="minor"/>
      </rPr>
      <t>"Project number"</t>
    </r>
    <r>
      <rPr>
        <sz val="11"/>
        <color theme="1"/>
        <rFont val="Calibri"/>
        <family val="2"/>
        <scheme val="minor"/>
      </rPr>
      <t xml:space="preserve">, column D - </t>
    </r>
    <r>
      <rPr>
        <b/>
        <sz val="11"/>
        <color theme="1"/>
        <rFont val="Calibri"/>
        <family val="2"/>
        <scheme val="minor"/>
      </rPr>
      <t>"Start date"</t>
    </r>
    <r>
      <rPr>
        <sz val="11"/>
        <color theme="1"/>
        <rFont val="Calibri"/>
        <family val="2"/>
        <scheme val="minor"/>
      </rPr>
      <t xml:space="preserve">, column E - </t>
    </r>
    <r>
      <rPr>
        <b/>
        <sz val="11"/>
        <color theme="1"/>
        <rFont val="Calibri"/>
        <family val="2"/>
        <scheme val="minor"/>
      </rPr>
      <t>"Finish date"</t>
    </r>
    <r>
      <rPr>
        <sz val="11"/>
        <color theme="1"/>
        <rFont val="Calibri"/>
        <family val="2"/>
        <scheme val="minor"/>
      </rPr>
      <t xml:space="preserve"> and column G - </t>
    </r>
    <r>
      <rPr>
        <b/>
        <sz val="11"/>
        <color theme="1"/>
        <rFont val="Calibri"/>
        <family val="2"/>
        <scheme val="minor"/>
      </rPr>
      <t>"Project cost"</t>
    </r>
  </si>
  <si>
    <r>
      <t>* The company uses a 70% markup over the base price as the quoted price. Use Named Ranges and 70% increase (</t>
    </r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 xml:space="preserve">) to calculate </t>
    </r>
    <r>
      <rPr>
        <b/>
        <sz val="11"/>
        <color theme="1"/>
        <rFont val="Calibri"/>
        <family val="2"/>
        <scheme val="minor"/>
      </rPr>
      <t>"Quoted price to the customer (column H)"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</si>
</sst>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28"/>
      <color theme="1"/>
      <name val="Calibri Light"/>
      <family val="2"/>
    </font>
    <font>
      <b/>
      <sz val="10"/>
      <color rgb="FFFF0000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8" fillId="0" borderId="0"/>
    <xf numFmtId="0" fontId="21" fillId="0" borderId="26" applyNumberFormat="0" applyFill="0" applyAlignment="0" applyProtection="0"/>
    <xf numFmtId="0" fontId="23" fillId="0" borderId="0">
      <alignment vertical="top" wrapText="1"/>
    </xf>
  </cellStyleXfs>
  <cellXfs count="81">
    <xf numFmtId="0" fontId="0" fillId="0" borderId="0" xfId="0"/>
    <xf numFmtId="0" fontId="0" fillId="0" borderId="0" xfId="0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Protection="1">
      <protection locked="0"/>
    </xf>
    <xf numFmtId="165" fontId="0" fillId="0" borderId="1" xfId="0" applyNumberFormat="1" applyBorder="1" applyAlignment="1" applyProtection="1">
      <alignment horizontal="center"/>
      <protection hidden="1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4" fillId="5" borderId="7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12" xfId="0" applyFont="1" applyBorder="1" applyAlignment="1" applyProtection="1">
      <alignment vertical="top" wrapText="1"/>
      <protection locked="0"/>
    </xf>
    <xf numFmtId="9" fontId="5" fillId="4" borderId="14" xfId="2" applyFont="1" applyFill="1" applyBorder="1" applyAlignment="1" applyProtection="1">
      <alignment horizontal="center" vertical="center"/>
      <protection locked="0"/>
    </xf>
    <xf numFmtId="0" fontId="7" fillId="4" borderId="16" xfId="0" applyFont="1" applyFill="1" applyBorder="1" applyAlignment="1" applyProtection="1">
      <alignment horizontal="center" vertical="top"/>
      <protection locked="0"/>
    </xf>
    <xf numFmtId="0" fontId="6" fillId="2" borderId="16" xfId="0" applyFont="1" applyFill="1" applyBorder="1" applyAlignment="1" applyProtection="1">
      <alignment horizontal="center" vertical="top" wrapText="1"/>
      <protection locked="0"/>
    </xf>
    <xf numFmtId="0" fontId="9" fillId="2" borderId="11" xfId="0" applyFont="1" applyFill="1" applyBorder="1" applyAlignment="1" applyProtection="1">
      <alignment vertical="top" wrapText="1"/>
      <protection locked="0"/>
    </xf>
    <xf numFmtId="165" fontId="0" fillId="3" borderId="2" xfId="0" applyNumberFormat="1" applyFill="1" applyBorder="1" applyProtection="1">
      <protection locked="0"/>
    </xf>
    <xf numFmtId="165" fontId="0" fillId="3" borderId="19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5" fontId="0" fillId="3" borderId="3" xfId="0" applyNumberFormat="1" applyFill="1" applyBorder="1" applyProtection="1">
      <protection locked="0"/>
    </xf>
    <xf numFmtId="165" fontId="0" fillId="3" borderId="8" xfId="0" applyNumberFormat="1" applyFill="1" applyBorder="1" applyProtection="1">
      <protection locked="0"/>
    </xf>
    <xf numFmtId="0" fontId="4" fillId="5" borderId="22" xfId="0" applyFont="1" applyFill="1" applyBorder="1" applyAlignment="1" applyProtection="1">
      <alignment vertical="center" wrapText="1"/>
      <protection hidden="1"/>
    </xf>
    <xf numFmtId="0" fontId="4" fillId="5" borderId="23" xfId="0" applyFont="1" applyFill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165" fontId="0" fillId="0" borderId="0" xfId="0" applyNumberFormat="1" applyProtection="1">
      <protection locked="0"/>
    </xf>
    <xf numFmtId="165" fontId="0" fillId="0" borderId="18" xfId="0" applyNumberFormat="1" applyBorder="1" applyProtection="1">
      <protection locked="0"/>
    </xf>
    <xf numFmtId="0" fontId="3" fillId="0" borderId="0" xfId="3"/>
    <xf numFmtId="0" fontId="3" fillId="0" borderId="27" xfId="3" applyBorder="1"/>
    <xf numFmtId="0" fontId="18" fillId="0" borderId="0" xfId="5"/>
    <xf numFmtId="0" fontId="20" fillId="0" borderId="0" xfId="3" applyFont="1"/>
    <xf numFmtId="0" fontId="22" fillId="0" borderId="0" xfId="6" applyFont="1" applyBorder="1"/>
    <xf numFmtId="0" fontId="19" fillId="0" borderId="31" xfId="3" applyFont="1" applyBorder="1"/>
    <xf numFmtId="0" fontId="0" fillId="0" borderId="0" xfId="0" applyAlignment="1">
      <alignment wrapText="1"/>
    </xf>
    <xf numFmtId="0" fontId="14" fillId="0" borderId="27" xfId="3" applyFont="1" applyBorder="1" applyAlignment="1">
      <alignment horizontal="center"/>
    </xf>
    <xf numFmtId="0" fontId="14" fillId="0" borderId="0" xfId="3" applyFont="1" applyAlignment="1">
      <alignment horizontal="center"/>
    </xf>
    <xf numFmtId="0" fontId="15" fillId="0" borderId="27" xfId="3" applyFont="1" applyBorder="1" applyAlignment="1">
      <alignment horizontal="center"/>
    </xf>
    <xf numFmtId="0" fontId="15" fillId="0" borderId="0" xfId="3" applyFont="1" applyAlignment="1">
      <alignment horizontal="center"/>
    </xf>
    <xf numFmtId="0" fontId="17" fillId="6" borderId="28" xfId="4" applyFont="1" applyFill="1" applyBorder="1" applyAlignment="1">
      <alignment horizontal="center"/>
    </xf>
    <xf numFmtId="0" fontId="17" fillId="6" borderId="29" xfId="4" applyFont="1" applyFill="1" applyBorder="1" applyAlignment="1">
      <alignment horizontal="center"/>
    </xf>
    <xf numFmtId="0" fontId="17" fillId="6" borderId="30" xfId="4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0" borderId="0" xfId="0" applyFont="1" applyAlignment="1">
      <alignment horizontal="center" vertical="center" wrapText="1"/>
    </xf>
    <xf numFmtId="0" fontId="4" fillId="5" borderId="5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22" xfId="0" applyFont="1" applyFill="1" applyBorder="1" applyAlignment="1" applyProtection="1">
      <alignment horizontal="right" vertical="center"/>
      <protection locked="0"/>
    </xf>
    <xf numFmtId="0" fontId="4" fillId="5" borderId="20" xfId="0" applyFont="1" applyFill="1" applyBorder="1" applyAlignment="1" applyProtection="1">
      <alignment horizontal="right" vertical="center"/>
      <protection locked="0"/>
    </xf>
    <xf numFmtId="0" fontId="4" fillId="5" borderId="25" xfId="0" applyFont="1" applyFill="1" applyBorder="1" applyAlignment="1" applyProtection="1">
      <alignment horizontal="right" vertical="center"/>
      <protection locked="0"/>
    </xf>
    <xf numFmtId="164" fontId="0" fillId="3" borderId="5" xfId="1" applyFont="1" applyFill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4" fontId="0" fillId="3" borderId="9" xfId="1" applyFont="1" applyFill="1" applyBorder="1" applyAlignment="1" applyProtection="1">
      <alignment horizontal="center" vertical="center"/>
      <protection locked="0"/>
    </xf>
    <xf numFmtId="164" fontId="0" fillId="3" borderId="6" xfId="1" applyFont="1" applyFill="1" applyBorder="1" applyAlignment="1" applyProtection="1">
      <alignment horizontal="center" vertical="center"/>
      <protection locked="0"/>
    </xf>
    <xf numFmtId="164" fontId="0" fillId="3" borderId="8" xfId="1" applyFont="1" applyFill="1" applyBorder="1" applyAlignment="1" applyProtection="1">
      <alignment horizontal="center" vertical="center"/>
      <protection locked="0"/>
    </xf>
    <xf numFmtId="164" fontId="0" fillId="3" borderId="24" xfId="1" applyFont="1" applyFill="1" applyBorder="1" applyAlignment="1" applyProtection="1">
      <alignment horizontal="center" vertical="center"/>
      <protection locked="0"/>
    </xf>
    <xf numFmtId="0" fontId="11" fillId="2" borderId="14" xfId="0" applyFont="1" applyFill="1" applyBorder="1" applyAlignment="1" applyProtection="1">
      <alignment horizontal="center" vertical="center" wrapText="1"/>
      <protection locked="0"/>
    </xf>
    <xf numFmtId="0" fontId="11" fillId="2" borderId="15" xfId="0" applyFont="1" applyFill="1" applyBorder="1" applyAlignment="1" applyProtection="1">
      <alignment horizontal="center" vertical="center" wrapText="1"/>
      <protection locked="0"/>
    </xf>
    <xf numFmtId="0" fontId="11" fillId="2" borderId="16" xfId="0" applyFont="1" applyFill="1" applyBorder="1" applyAlignment="1" applyProtection="1">
      <alignment horizontal="center" vertical="center" wrapText="1"/>
      <protection locked="0"/>
    </xf>
    <xf numFmtId="9" fontId="8" fillId="2" borderId="14" xfId="0" applyNumberFormat="1" applyFont="1" applyFill="1" applyBorder="1" applyAlignment="1" applyProtection="1">
      <alignment horizontal="center" vertical="top" wrapText="1"/>
      <protection locked="0"/>
    </xf>
    <xf numFmtId="9" fontId="8" fillId="2" borderId="15" xfId="0" applyNumberFormat="1" applyFont="1" applyFill="1" applyBorder="1" applyAlignment="1" applyProtection="1">
      <alignment horizontal="center" vertical="top" wrapText="1"/>
      <protection locked="0"/>
    </xf>
    <xf numFmtId="9" fontId="8" fillId="2" borderId="16" xfId="0" applyNumberFormat="1" applyFont="1" applyFill="1" applyBorder="1" applyAlignment="1" applyProtection="1">
      <alignment horizontal="center" vertical="top" wrapText="1"/>
      <protection locked="0"/>
    </xf>
    <xf numFmtId="0" fontId="1" fillId="2" borderId="14" xfId="0" applyFont="1" applyFill="1" applyBorder="1" applyAlignment="1" applyProtection="1">
      <alignment horizontal="center" vertical="top" wrapText="1"/>
      <protection locked="0"/>
    </xf>
    <xf numFmtId="0" fontId="1" fillId="2" borderId="15" xfId="0" applyFont="1" applyFill="1" applyBorder="1" applyAlignment="1" applyProtection="1">
      <alignment horizontal="center" vertical="top" wrapText="1"/>
      <protection locked="0"/>
    </xf>
    <xf numFmtId="0" fontId="1" fillId="2" borderId="16" xfId="0" applyFont="1" applyFill="1" applyBorder="1" applyAlignment="1" applyProtection="1">
      <alignment horizontal="center" vertical="top" wrapText="1"/>
      <protection locked="0"/>
    </xf>
    <xf numFmtId="0" fontId="10" fillId="5" borderId="4" xfId="0" applyFont="1" applyFill="1" applyBorder="1" applyAlignment="1" applyProtection="1">
      <alignment horizontal="center" vertical="center" wrapText="1"/>
      <protection locked="0"/>
    </xf>
    <xf numFmtId="0" fontId="10" fillId="5" borderId="13" xfId="0" applyFont="1" applyFill="1" applyBorder="1" applyAlignment="1" applyProtection="1">
      <alignment horizontal="center" vertical="center" wrapText="1"/>
      <protection locked="0"/>
    </xf>
    <xf numFmtId="0" fontId="10" fillId="5" borderId="17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22" xfId="0" applyFont="1" applyFill="1" applyBorder="1" applyAlignment="1" applyProtection="1">
      <alignment horizontal="center" vertical="center" wrapText="1"/>
      <protection locked="0"/>
    </xf>
    <xf numFmtId="0" fontId="4" fillId="5" borderId="21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/>
      <protection locked="0"/>
    </xf>
    <xf numFmtId="0" fontId="4" fillId="5" borderId="13" xfId="0" applyFont="1" applyFill="1" applyBorder="1" applyAlignment="1" applyProtection="1">
      <alignment horizontal="center" vertical="center"/>
      <protection locked="0"/>
    </xf>
  </cellXfs>
  <cellStyles count="8">
    <cellStyle name="Currency" xfId="1" builtinId="4"/>
    <cellStyle name="MQ Body" xfId="7" xr:uid="{00000000-0005-0000-0000-000001000000}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8E4EED-CD65-4A77-8759-64FF1381E5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142875</xdr:rowOff>
    </xdr:from>
    <xdr:to>
      <xdr:col>7</xdr:col>
      <xdr:colOff>213360</xdr:colOff>
      <xdr:row>55</xdr:row>
      <xdr:rowOff>173992</xdr:rowOff>
    </xdr:to>
    <xdr:sp macro="" textlink="">
      <xdr:nvSpPr>
        <xdr:cNvPr id="3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33350" y="1257300"/>
          <a:ext cx="8138160" cy="10318117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 3 Challenge</a:t>
          </a:r>
        </a:p>
        <a:p>
          <a:pPr algn="ctr"/>
          <a:endParaRPr lang="en-AU" sz="2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have been asked to prepare a report for the company's 60 projects.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"Project-Data" sheet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Find directions in the Yellow Cells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Pink cells should be completed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need to complete the following tasks on the Project-Data sheet.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Define named ranges for:</a:t>
          </a:r>
        </a:p>
        <a:p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number (column B)", "Start date (column D)", "Finish date (column E)" and "Project cost (column G)"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to complete "Number of estimated days to complete (column F)"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and 70% increase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(H1)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complete "Quoted price to the customer (column H)"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"Quoted price (column H)",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complete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Instalment", using Named Ranges and percentages in cells "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I1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"J1", "K1" and "L1" respectively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Add up 1st, 2nd, 3rd and 4th instalment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columns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using Named Ranges and not using Sum (∑) 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"Total receipts (column M)",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"Outstanding amount" and "Project Profit" columns using Named Ranges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Profit (column O)"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c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omplete “column S" and "column O" using Named Ranges and Functions (Sum, Average, Max and Min)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"Formulas" and “Name Manager" to delete Named Range: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"Project _number (column B)"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"Create from Selection" and create Named Ranges for "1st Instalment", "2nd Instalment", "3rd Instalment" and "4th Instalment"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"Apply Names", select your newly created Named Ranges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change the "Total receipts" column M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Insert a new worksheet, change the worksheet name to "Named Ranges" and record all Named Ranges in the worksheet by "Use in Formula" under "Formula" tab.</a:t>
          </a: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Well done! Don't forget to save your workbook.</a:t>
          </a:r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400">
            <a:effectLst/>
          </a:endParaRPr>
        </a:p>
        <a:p>
          <a:pPr algn="l"/>
          <a:endParaRPr lang="en-AU" sz="1400" b="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409575</xdr:rowOff>
    </xdr:from>
    <xdr:to>
      <xdr:col>10</xdr:col>
      <xdr:colOff>676275</xdr:colOff>
      <xdr:row>3</xdr:row>
      <xdr:rowOff>438149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925050" y="10763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238125</xdr:colOff>
      <xdr:row>2</xdr:row>
      <xdr:rowOff>123825</xdr:rowOff>
    </xdr:from>
    <xdr:to>
      <xdr:col>5</xdr:col>
      <xdr:colOff>771525</xdr:colOff>
      <xdr:row>3</xdr:row>
      <xdr:rowOff>133350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162550" y="790575"/>
          <a:ext cx="533400" cy="5143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742950</xdr:colOff>
      <xdr:row>2</xdr:row>
      <xdr:rowOff>361950</xdr:rowOff>
    </xdr:from>
    <xdr:to>
      <xdr:col>7</xdr:col>
      <xdr:colOff>1276350</xdr:colOff>
      <xdr:row>3</xdr:row>
      <xdr:rowOff>266700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286625" y="1028700"/>
          <a:ext cx="533400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371475</xdr:colOff>
      <xdr:row>2</xdr:row>
      <xdr:rowOff>190498</xdr:rowOff>
    </xdr:from>
    <xdr:to>
      <xdr:col>13</xdr:col>
      <xdr:colOff>904875</xdr:colOff>
      <xdr:row>3</xdr:row>
      <xdr:rowOff>371474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3592175" y="857248"/>
          <a:ext cx="533400" cy="68580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142875</xdr:colOff>
      <xdr:row>2</xdr:row>
      <xdr:rowOff>428625</xdr:rowOff>
    </xdr:from>
    <xdr:to>
      <xdr:col>8</xdr:col>
      <xdr:colOff>676275</xdr:colOff>
      <xdr:row>4</xdr:row>
      <xdr:rowOff>9524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8362950" y="1095375"/>
          <a:ext cx="533400" cy="5333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133350</xdr:colOff>
      <xdr:row>2</xdr:row>
      <xdr:rowOff>238125</xdr:rowOff>
    </xdr:from>
    <xdr:to>
      <xdr:col>12</xdr:col>
      <xdr:colOff>666750</xdr:colOff>
      <xdr:row>4</xdr:row>
      <xdr:rowOff>19049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573000" y="904875"/>
          <a:ext cx="533400" cy="73342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76200</xdr:colOff>
      <xdr:row>2</xdr:row>
      <xdr:rowOff>438150</xdr:rowOff>
    </xdr:from>
    <xdr:to>
      <xdr:col>9</xdr:col>
      <xdr:colOff>609600</xdr:colOff>
      <xdr:row>4</xdr:row>
      <xdr:rowOff>19049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077325" y="1104900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152400</xdr:colOff>
      <xdr:row>2</xdr:row>
      <xdr:rowOff>447675</xdr:rowOff>
    </xdr:from>
    <xdr:to>
      <xdr:col>11</xdr:col>
      <xdr:colOff>685800</xdr:colOff>
      <xdr:row>4</xdr:row>
      <xdr:rowOff>28574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1372850" y="11144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371475</xdr:colOff>
      <xdr:row>2</xdr:row>
      <xdr:rowOff>180975</xdr:rowOff>
    </xdr:from>
    <xdr:to>
      <xdr:col>14</xdr:col>
      <xdr:colOff>904875</xdr:colOff>
      <xdr:row>3</xdr:row>
      <xdr:rowOff>342900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4887575" y="847725"/>
          <a:ext cx="533400" cy="6667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952499</xdr:colOff>
      <xdr:row>5</xdr:row>
      <xdr:rowOff>47625</xdr:rowOff>
    </xdr:from>
    <xdr:to>
      <xdr:col>17</xdr:col>
      <xdr:colOff>361949</xdr:colOff>
      <xdr:row>7</xdr:row>
      <xdr:rowOff>28575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 rot="16200000">
          <a:off x="17183099" y="20764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962024</xdr:colOff>
      <xdr:row>8</xdr:row>
      <xdr:rowOff>28575</xdr:rowOff>
    </xdr:from>
    <xdr:to>
      <xdr:col>17</xdr:col>
      <xdr:colOff>371474</xdr:colOff>
      <xdr:row>10</xdr:row>
      <xdr:rowOff>19050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rot="16200000">
          <a:off x="17192624" y="26479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914399</xdr:colOff>
      <xdr:row>10</xdr:row>
      <xdr:rowOff>180975</xdr:rowOff>
    </xdr:from>
    <xdr:to>
      <xdr:col>17</xdr:col>
      <xdr:colOff>323849</xdr:colOff>
      <xdr:row>12</xdr:row>
      <xdr:rowOff>171450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 rot="16200000">
          <a:off x="17144999" y="31813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923924</xdr:colOff>
      <xdr:row>13</xdr:row>
      <xdr:rowOff>180975</xdr:rowOff>
    </xdr:from>
    <xdr:to>
      <xdr:col>17</xdr:col>
      <xdr:colOff>333374</xdr:colOff>
      <xdr:row>15</xdr:row>
      <xdr:rowOff>161925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rot="16200000">
          <a:off x="17154524" y="37528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E5184-EBA5-4C59-A7C7-D9AE5BA658D1}" name="Table2" displayName="Table2" ref="B5:C14" headerRowCount="0" totalsRowShown="0">
  <tableColumns count="2">
    <tableColumn id="1" xr3:uid="{B7AE16B9-259F-4D5F-95D7-A6584EB7DFDD}" name="Column1"/>
    <tableColumn id="2" xr3:uid="{1BD45765-FF3E-4DD3-A385-A283BE977F93}" name="Column2"/>
  </tableColumns>
  <tableStyleInfo name="TableStyleMedium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workbookViewId="0">
      <selection activeCell="I6" sqref="I6:O6"/>
    </sheetView>
  </sheetViews>
  <sheetFormatPr defaultColWidth="9.88671875" defaultRowHeight="14.4"/>
  <cols>
    <col min="1" max="8" width="9.88671875" style="36"/>
    <col min="9" max="12" width="12.21875" style="36" customWidth="1"/>
    <col min="13" max="13" width="39.5546875" style="36" customWidth="1"/>
    <col min="14" max="16" width="12.21875" style="36" customWidth="1"/>
    <col min="17" max="16384" width="9.88671875" style="36"/>
  </cols>
  <sheetData>
    <row r="1" spans="1:16">
      <c r="H1" s="37"/>
    </row>
    <row r="2" spans="1:16" ht="34.799999999999997">
      <c r="H2" s="43" t="s">
        <v>47</v>
      </c>
      <c r="I2" s="44"/>
      <c r="J2" s="44"/>
      <c r="K2" s="44"/>
      <c r="L2" s="44"/>
      <c r="M2" s="44"/>
      <c r="N2" s="44"/>
      <c r="O2" s="44"/>
      <c r="P2" s="44"/>
    </row>
    <row r="3" spans="1:16">
      <c r="H3" s="37"/>
    </row>
    <row r="4" spans="1:16" ht="30">
      <c r="H4" s="45" t="s">
        <v>49</v>
      </c>
      <c r="I4" s="46"/>
      <c r="J4" s="46"/>
      <c r="K4" s="46"/>
      <c r="L4" s="46"/>
      <c r="M4" s="46"/>
      <c r="N4" s="46"/>
      <c r="O4" s="46"/>
      <c r="P4" s="46"/>
    </row>
    <row r="5" spans="1:16" ht="15" thickBot="1">
      <c r="H5" s="37"/>
    </row>
    <row r="6" spans="1:16" ht="31.8" thickBot="1">
      <c r="H6" s="37"/>
      <c r="I6" s="47" t="s">
        <v>48</v>
      </c>
      <c r="J6" s="48"/>
      <c r="K6" s="48"/>
      <c r="L6" s="48"/>
      <c r="M6" s="48"/>
      <c r="N6" s="48"/>
      <c r="O6" s="49"/>
      <c r="P6" s="38"/>
    </row>
    <row r="7" spans="1:16" customFormat="1"/>
    <row r="8" spans="1:16" customFormat="1"/>
    <row r="9" spans="1:16" customFormat="1"/>
    <row r="10" spans="1:16" ht="18" thickBot="1">
      <c r="A10" s="40" t="s">
        <v>52</v>
      </c>
      <c r="B10" s="40"/>
      <c r="C10" s="40"/>
      <c r="D10" s="40"/>
      <c r="E10" s="40"/>
      <c r="F10" s="40"/>
      <c r="G10" s="40"/>
      <c r="H10" s="38"/>
      <c r="I10"/>
      <c r="J10"/>
      <c r="K10"/>
      <c r="L10"/>
      <c r="M10"/>
      <c r="N10"/>
      <c r="O10"/>
      <c r="P10"/>
    </row>
    <row r="11" spans="1:16" ht="12.6" customHeight="1" thickTop="1">
      <c r="A11" s="41"/>
      <c r="B11" s="41"/>
      <c r="C11" s="41"/>
      <c r="D11" s="41"/>
      <c r="E11" s="41"/>
      <c r="F11" s="41"/>
      <c r="G11" s="41"/>
      <c r="H11" s="41"/>
      <c r="I11"/>
      <c r="J11"/>
      <c r="K11"/>
      <c r="L11"/>
      <c r="M11"/>
      <c r="N11"/>
      <c r="O11"/>
      <c r="P11"/>
    </row>
    <row r="12" spans="1:16" ht="49.8" customHeight="1">
      <c r="A12" s="50" t="s">
        <v>50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 spans="1:16" customFormat="1" ht="9" customHeight="1"/>
    <row r="14" spans="1:16" customFormat="1" ht="5.4" customHeight="1"/>
    <row r="15" spans="1:16" ht="18" thickBot="1">
      <c r="A15" s="40" t="s">
        <v>51</v>
      </c>
      <c r="B15" s="40"/>
      <c r="C15" s="40"/>
      <c r="D15" s="40"/>
      <c r="E15" s="40"/>
      <c r="F15" s="40"/>
      <c r="G15" s="40"/>
      <c r="H15" s="38"/>
      <c r="I15" s="39"/>
      <c r="M15" s="42"/>
    </row>
    <row r="16" spans="1:16" ht="10.5" customHeight="1" thickTop="1">
      <c r="A16" s="41"/>
      <c r="B16" s="41"/>
      <c r="C16" s="41"/>
      <c r="D16" s="41"/>
      <c r="E16" s="41"/>
      <c r="F16" s="41"/>
      <c r="G16" s="41"/>
      <c r="H16" s="41"/>
      <c r="I16" s="39"/>
    </row>
    <row r="17" spans="1:1" customFormat="1">
      <c r="A17" t="s">
        <v>53</v>
      </c>
    </row>
    <row r="18" spans="1:1" customFormat="1"/>
    <row r="19" spans="1:1" customFormat="1">
      <c r="A19" t="s">
        <v>54</v>
      </c>
    </row>
    <row r="20" spans="1:1" customFormat="1">
      <c r="A20" t="s">
        <v>55</v>
      </c>
    </row>
    <row r="21" spans="1:1" customFormat="1">
      <c r="A21" t="s">
        <v>56</v>
      </c>
    </row>
    <row r="22" spans="1:1" customFormat="1"/>
    <row r="23" spans="1:1" customFormat="1">
      <c r="A23" t="s">
        <v>57</v>
      </c>
    </row>
    <row r="24" spans="1:1" customFormat="1"/>
    <row r="25" spans="1:1" customFormat="1">
      <c r="A25" t="s">
        <v>89</v>
      </c>
    </row>
    <row r="26" spans="1:1" customFormat="1">
      <c r="A26" t="s">
        <v>67</v>
      </c>
    </row>
    <row r="27" spans="1:1" customFormat="1">
      <c r="A27" t="s">
        <v>90</v>
      </c>
    </row>
    <row r="28" spans="1:1" customFormat="1">
      <c r="A28" t="s">
        <v>88</v>
      </c>
    </row>
    <row r="29" spans="1:1" customFormat="1">
      <c r="A29" t="s">
        <v>58</v>
      </c>
    </row>
    <row r="30" spans="1:1" customFormat="1">
      <c r="A30" t="s">
        <v>64</v>
      </c>
    </row>
    <row r="31" spans="1:1" customFormat="1">
      <c r="A31" t="s">
        <v>65</v>
      </c>
    </row>
    <row r="32" spans="1:1" customFormat="1">
      <c r="A32" t="s">
        <v>63</v>
      </c>
    </row>
    <row r="33" spans="1:1" customFormat="1">
      <c r="A33" t="s">
        <v>59</v>
      </c>
    </row>
    <row r="34" spans="1:1" customFormat="1">
      <c r="A34" t="s">
        <v>60</v>
      </c>
    </row>
    <row r="35" spans="1:1" customFormat="1">
      <c r="A35" t="s">
        <v>61</v>
      </c>
    </row>
    <row r="36" spans="1:1" customFormat="1"/>
    <row r="37" spans="1:1" customFormat="1">
      <c r="A37" t="s">
        <v>62</v>
      </c>
    </row>
    <row r="38" spans="1:1" customFormat="1"/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showGridLines="0" workbookViewId="0">
      <selection sqref="A1:D1"/>
    </sheetView>
  </sheetViews>
  <sheetFormatPr defaultColWidth="10.109375" defaultRowHeight="14.4"/>
  <cols>
    <col min="1" max="1" width="10.109375" customWidth="1"/>
    <col min="4" max="4" width="60" customWidth="1"/>
  </cols>
  <sheetData>
    <row r="1" spans="1:13" ht="87.9" customHeight="1">
      <c r="A1" s="51" t="s">
        <v>32</v>
      </c>
      <c r="B1" s="51"/>
      <c r="C1" s="51"/>
      <c r="D1" s="51"/>
    </row>
    <row r="5" spans="1:13">
      <c r="I5" s="1"/>
      <c r="J5" s="1"/>
      <c r="K5" s="1"/>
      <c r="L5" s="1"/>
      <c r="M5" s="1"/>
    </row>
    <row r="6" spans="1:13">
      <c r="I6" s="1"/>
      <c r="J6" s="1"/>
      <c r="K6" s="1"/>
      <c r="L6" s="1"/>
      <c r="M6" s="1"/>
    </row>
    <row r="7" spans="1:13">
      <c r="I7" s="1"/>
      <c r="J7" s="1"/>
      <c r="K7" s="1"/>
      <c r="L7" s="1"/>
      <c r="M7" s="1"/>
    </row>
    <row r="8" spans="1:13">
      <c r="I8" s="1"/>
      <c r="J8" s="1"/>
      <c r="K8" s="1"/>
      <c r="L8" s="1"/>
      <c r="M8" s="1"/>
    </row>
    <row r="17" spans="11:11">
      <c r="K17" t="s">
        <v>33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U65"/>
  <sheetViews>
    <sheetView zoomScale="70" zoomScaleNormal="70" workbookViewId="0">
      <selection activeCell="T24" sqref="T24"/>
    </sheetView>
  </sheetViews>
  <sheetFormatPr defaultColWidth="9.109375" defaultRowHeight="14.4"/>
  <cols>
    <col min="1" max="1" width="3.33203125" style="1" customWidth="1"/>
    <col min="2" max="2" width="8.44140625" style="3" customWidth="1"/>
    <col min="3" max="3" width="33.5546875" style="1" customWidth="1"/>
    <col min="4" max="4" width="10.77734375" style="6" customWidth="1"/>
    <col min="5" max="5" width="11.33203125" style="6" bestFit="1" customWidth="1"/>
    <col min="6" max="6" width="17.6640625" style="1" customWidth="1"/>
    <col min="7" max="7" width="13.109375" style="6" customWidth="1"/>
    <col min="8" max="8" width="19.5546875" style="1" customWidth="1"/>
    <col min="9" max="12" width="17.88671875" style="1" customWidth="1"/>
    <col min="13" max="13" width="17.33203125" style="1" customWidth="1"/>
    <col min="14" max="14" width="19.44140625" style="1" bestFit="1" customWidth="1"/>
    <col min="15" max="15" width="18.88671875" style="1" customWidth="1"/>
    <col min="16" max="16" width="6.33203125" style="1" customWidth="1"/>
    <col min="17" max="17" width="15.5546875" style="1" customWidth="1"/>
    <col min="18" max="18" width="13.6640625" style="1" customWidth="1"/>
    <col min="19" max="19" width="16.77734375" style="1" bestFit="1" customWidth="1"/>
    <col min="20" max="20" width="16.33203125" style="1" bestFit="1" customWidth="1"/>
    <col min="21" max="16384" width="9.109375" style="1"/>
  </cols>
  <sheetData>
    <row r="1" spans="2:21" s="18" customFormat="1" ht="36" customHeight="1">
      <c r="B1" s="15"/>
      <c r="C1" s="16"/>
      <c r="D1" s="17"/>
      <c r="E1" s="17"/>
      <c r="F1" s="69" t="s">
        <v>35</v>
      </c>
      <c r="G1" s="17"/>
      <c r="H1" s="20">
        <v>1.7</v>
      </c>
      <c r="I1" s="20">
        <v>0.15</v>
      </c>
      <c r="J1" s="20">
        <v>0.2</v>
      </c>
      <c r="K1" s="20">
        <v>0.25</v>
      </c>
      <c r="L1" s="20">
        <v>0.3</v>
      </c>
      <c r="M1" s="66" t="s">
        <v>66</v>
      </c>
      <c r="N1" s="69" t="s">
        <v>44</v>
      </c>
      <c r="O1" s="69" t="s">
        <v>45</v>
      </c>
      <c r="P1" s="31"/>
    </row>
    <row r="2" spans="2:21" s="18" customFormat="1" ht="16.5" customHeight="1" thickBot="1">
      <c r="B2" s="15"/>
      <c r="C2" s="16"/>
      <c r="D2" s="17"/>
      <c r="E2" s="17"/>
      <c r="F2" s="70"/>
      <c r="G2" s="17"/>
      <c r="H2" s="21" t="s">
        <v>26</v>
      </c>
      <c r="I2" s="21" t="s">
        <v>25</v>
      </c>
      <c r="J2" s="21" t="s">
        <v>25</v>
      </c>
      <c r="K2" s="21" t="s">
        <v>25</v>
      </c>
      <c r="L2" s="21" t="s">
        <v>25</v>
      </c>
      <c r="M2" s="67"/>
      <c r="N2" s="70"/>
      <c r="O2" s="70"/>
      <c r="P2" s="31"/>
    </row>
    <row r="3" spans="2:21" s="18" customFormat="1" ht="39.75" customHeight="1" thickBot="1">
      <c r="B3" s="15"/>
      <c r="C3" s="19"/>
      <c r="D3" s="17"/>
      <c r="E3" s="17"/>
      <c r="F3" s="71"/>
      <c r="G3" s="17"/>
      <c r="H3" s="23" t="s">
        <v>46</v>
      </c>
      <c r="I3" s="22" t="s">
        <v>34</v>
      </c>
      <c r="J3" s="22" t="s">
        <v>34</v>
      </c>
      <c r="K3" s="22" t="s">
        <v>34</v>
      </c>
      <c r="L3" s="22" t="s">
        <v>34</v>
      </c>
      <c r="M3" s="68"/>
      <c r="N3" s="71"/>
      <c r="O3" s="71"/>
      <c r="P3" s="31"/>
    </row>
    <row r="4" spans="2:21" s="5" customFormat="1" ht="35.25" customHeight="1" thickBot="1">
      <c r="B4" s="53" t="s">
        <v>0</v>
      </c>
      <c r="C4" s="79" t="s">
        <v>42</v>
      </c>
      <c r="D4" s="75" t="s">
        <v>43</v>
      </c>
      <c r="E4" s="75" t="s">
        <v>3</v>
      </c>
      <c r="F4" s="53" t="s">
        <v>24</v>
      </c>
      <c r="G4" s="75" t="s">
        <v>36</v>
      </c>
      <c r="H4" s="76" t="s">
        <v>37</v>
      </c>
      <c r="I4" s="72" t="s">
        <v>4</v>
      </c>
      <c r="J4" s="73"/>
      <c r="K4" s="73"/>
      <c r="L4" s="73"/>
      <c r="M4" s="74"/>
      <c r="N4" s="77" t="s">
        <v>27</v>
      </c>
      <c r="O4" s="52" t="s">
        <v>28</v>
      </c>
      <c r="P4" s="32"/>
      <c r="Q4" s="10"/>
      <c r="R4" s="1"/>
      <c r="U4" s="1"/>
    </row>
    <row r="5" spans="2:21" s="5" customFormat="1" ht="35.25" customHeight="1" thickBot="1">
      <c r="B5" s="53"/>
      <c r="C5" s="80"/>
      <c r="D5" s="75"/>
      <c r="E5" s="75"/>
      <c r="F5" s="53"/>
      <c r="G5" s="75"/>
      <c r="H5" s="76"/>
      <c r="I5" s="12" t="s">
        <v>5</v>
      </c>
      <c r="J5" s="13" t="s">
        <v>6</v>
      </c>
      <c r="K5" s="13" t="s">
        <v>7</v>
      </c>
      <c r="L5" s="13" t="s">
        <v>1</v>
      </c>
      <c r="M5" s="14" t="s">
        <v>2</v>
      </c>
      <c r="N5" s="78"/>
      <c r="O5" s="53"/>
      <c r="P5" s="33"/>
      <c r="Q5" s="11"/>
      <c r="R5" s="11"/>
      <c r="S5" s="29" t="s">
        <v>36</v>
      </c>
      <c r="T5" s="30" t="s">
        <v>28</v>
      </c>
      <c r="U5" s="1"/>
    </row>
    <row r="6" spans="2:21" ht="15.75" customHeight="1">
      <c r="B6" s="4">
        <v>1</v>
      </c>
      <c r="C6" s="8" t="s">
        <v>12</v>
      </c>
      <c r="D6" s="7">
        <v>42248</v>
      </c>
      <c r="E6" s="7">
        <v>42698</v>
      </c>
      <c r="F6" s="2">
        <f t="shared" ref="F6:F37" si="0">Finish_date-Start_date</f>
        <v>450</v>
      </c>
      <c r="G6" s="9">
        <v>90000</v>
      </c>
      <c r="H6" s="24">
        <f t="shared" ref="H6:H37" si="1">Project_cost*$H$1</f>
        <v>153000</v>
      </c>
      <c r="I6" s="25">
        <f t="shared" ref="I6:L25" si="2">Quoted_price*I$1</f>
        <v>22950</v>
      </c>
      <c r="J6" s="25">
        <f t="shared" si="2"/>
        <v>30600</v>
      </c>
      <c r="K6" s="25">
        <f t="shared" si="2"/>
        <v>38250</v>
      </c>
      <c r="L6" s="25">
        <f t="shared" si="2"/>
        <v>45900</v>
      </c>
      <c r="M6" s="28">
        <f t="shared" ref="M6:M37" si="3">_1st_instalment+_2nd_instalment+_3rd_instalment+_4th_instalment</f>
        <v>137700</v>
      </c>
      <c r="N6" s="27">
        <f t="shared" ref="N6:N37" si="4">Quoted_price-Total_receipts</f>
        <v>15300</v>
      </c>
      <c r="O6" s="26">
        <f t="shared" ref="O6:O37" si="5">Quoted_price-Project_cost</f>
        <v>63000</v>
      </c>
      <c r="P6" s="34"/>
      <c r="Q6" s="63" t="s">
        <v>38</v>
      </c>
      <c r="R6" s="54" t="s">
        <v>8</v>
      </c>
      <c r="S6" s="57">
        <f>SUM(Project_cost)</f>
        <v>2441700</v>
      </c>
      <c r="T6" s="60">
        <f>SUM(Project_profit)</f>
        <v>1709190</v>
      </c>
    </row>
    <row r="7" spans="2:21">
      <c r="B7" s="4">
        <v>2</v>
      </c>
      <c r="C7" s="8" t="s">
        <v>14</v>
      </c>
      <c r="D7" s="7">
        <v>42275</v>
      </c>
      <c r="E7" s="7">
        <v>42464</v>
      </c>
      <c r="F7" s="2">
        <f t="shared" si="0"/>
        <v>189</v>
      </c>
      <c r="G7" s="9">
        <v>37800</v>
      </c>
      <c r="H7" s="24">
        <f t="shared" si="1"/>
        <v>64260</v>
      </c>
      <c r="I7" s="25">
        <f t="shared" si="2"/>
        <v>9639</v>
      </c>
      <c r="J7" s="25">
        <f t="shared" si="2"/>
        <v>12852</v>
      </c>
      <c r="K7" s="25">
        <f t="shared" si="2"/>
        <v>16065</v>
      </c>
      <c r="L7" s="25">
        <f t="shared" si="2"/>
        <v>19278</v>
      </c>
      <c r="M7" s="28">
        <f t="shared" si="3"/>
        <v>57834</v>
      </c>
      <c r="N7" s="27">
        <f t="shared" si="4"/>
        <v>6426</v>
      </c>
      <c r="O7" s="26">
        <f t="shared" si="5"/>
        <v>26460</v>
      </c>
      <c r="P7" s="34"/>
      <c r="Q7" s="64"/>
      <c r="R7" s="55"/>
      <c r="S7" s="58"/>
      <c r="T7" s="61"/>
    </row>
    <row r="8" spans="2:21" ht="15" thickBot="1">
      <c r="B8" s="4">
        <v>3</v>
      </c>
      <c r="C8" s="8" t="s">
        <v>11</v>
      </c>
      <c r="D8" s="7">
        <v>42427</v>
      </c>
      <c r="E8" s="7">
        <v>42823</v>
      </c>
      <c r="F8" s="2">
        <f t="shared" si="0"/>
        <v>396</v>
      </c>
      <c r="G8" s="9">
        <v>79200</v>
      </c>
      <c r="H8" s="24">
        <f t="shared" si="1"/>
        <v>134640</v>
      </c>
      <c r="I8" s="25">
        <f t="shared" si="2"/>
        <v>20196</v>
      </c>
      <c r="J8" s="25">
        <f t="shared" si="2"/>
        <v>26928</v>
      </c>
      <c r="K8" s="25">
        <f t="shared" si="2"/>
        <v>33660</v>
      </c>
      <c r="L8" s="25">
        <f t="shared" si="2"/>
        <v>40392</v>
      </c>
      <c r="M8" s="28">
        <f t="shared" si="3"/>
        <v>121176</v>
      </c>
      <c r="N8" s="27">
        <f t="shared" si="4"/>
        <v>13464</v>
      </c>
      <c r="O8" s="26">
        <f t="shared" si="5"/>
        <v>55440</v>
      </c>
      <c r="P8" s="34"/>
      <c r="Q8" s="65"/>
      <c r="R8" s="56"/>
      <c r="S8" s="59"/>
      <c r="T8" s="62"/>
    </row>
    <row r="9" spans="2:21">
      <c r="B9" s="4">
        <v>4</v>
      </c>
      <c r="C9" s="8" t="s">
        <v>15</v>
      </c>
      <c r="D9" s="7">
        <v>42277</v>
      </c>
      <c r="E9" s="7">
        <v>42461.5</v>
      </c>
      <c r="F9" s="2">
        <f t="shared" si="0"/>
        <v>184.5</v>
      </c>
      <c r="G9" s="9">
        <v>36900</v>
      </c>
      <c r="H9" s="24">
        <f t="shared" si="1"/>
        <v>62730</v>
      </c>
      <c r="I9" s="25">
        <f t="shared" si="2"/>
        <v>9409.5</v>
      </c>
      <c r="J9" s="25">
        <f t="shared" si="2"/>
        <v>12546</v>
      </c>
      <c r="K9" s="25">
        <f t="shared" si="2"/>
        <v>15682.5</v>
      </c>
      <c r="L9" s="25">
        <f t="shared" si="2"/>
        <v>18819</v>
      </c>
      <c r="M9" s="28">
        <f t="shared" si="3"/>
        <v>56457</v>
      </c>
      <c r="N9" s="27">
        <f t="shared" si="4"/>
        <v>6273</v>
      </c>
      <c r="O9" s="26">
        <f t="shared" si="5"/>
        <v>25830</v>
      </c>
      <c r="P9" s="34"/>
      <c r="Q9" s="63" t="s">
        <v>39</v>
      </c>
      <c r="R9" s="54" t="s">
        <v>29</v>
      </c>
      <c r="S9" s="57">
        <f>AVERAGE(Project_cost)</f>
        <v>40695</v>
      </c>
      <c r="T9" s="60">
        <f>AVERAGE(Project_profit)</f>
        <v>28486.5</v>
      </c>
    </row>
    <row r="10" spans="2:21">
      <c r="B10" s="4">
        <v>5</v>
      </c>
      <c r="C10" s="8" t="s">
        <v>10</v>
      </c>
      <c r="D10" s="7">
        <v>42393</v>
      </c>
      <c r="E10" s="7">
        <v>42708</v>
      </c>
      <c r="F10" s="2">
        <f t="shared" si="0"/>
        <v>315</v>
      </c>
      <c r="G10" s="9">
        <v>63000</v>
      </c>
      <c r="H10" s="24">
        <f t="shared" si="1"/>
        <v>107100</v>
      </c>
      <c r="I10" s="25">
        <f t="shared" si="2"/>
        <v>16065</v>
      </c>
      <c r="J10" s="25">
        <f t="shared" si="2"/>
        <v>21420</v>
      </c>
      <c r="K10" s="25">
        <f t="shared" si="2"/>
        <v>26775</v>
      </c>
      <c r="L10" s="25">
        <f t="shared" si="2"/>
        <v>32130</v>
      </c>
      <c r="M10" s="28">
        <f t="shared" si="3"/>
        <v>96390</v>
      </c>
      <c r="N10" s="27">
        <f t="shared" si="4"/>
        <v>10710</v>
      </c>
      <c r="O10" s="26">
        <f t="shared" si="5"/>
        <v>44100</v>
      </c>
      <c r="P10" s="34"/>
      <c r="Q10" s="64"/>
      <c r="R10" s="55"/>
      <c r="S10" s="58"/>
      <c r="T10" s="61"/>
    </row>
    <row r="11" spans="2:21" ht="15" customHeight="1" thickBot="1">
      <c r="B11" s="4">
        <v>6</v>
      </c>
      <c r="C11" s="8" t="s">
        <v>16</v>
      </c>
      <c r="D11" s="7">
        <v>42424</v>
      </c>
      <c r="E11" s="7">
        <v>42563.5</v>
      </c>
      <c r="F11" s="2">
        <f t="shared" si="0"/>
        <v>139.5</v>
      </c>
      <c r="G11" s="9">
        <v>27900</v>
      </c>
      <c r="H11" s="24">
        <f t="shared" si="1"/>
        <v>47430</v>
      </c>
      <c r="I11" s="25">
        <f t="shared" si="2"/>
        <v>7114.5</v>
      </c>
      <c r="J11" s="25">
        <f t="shared" si="2"/>
        <v>9486</v>
      </c>
      <c r="K11" s="25">
        <f t="shared" si="2"/>
        <v>11857.5</v>
      </c>
      <c r="L11" s="25">
        <f t="shared" si="2"/>
        <v>14229</v>
      </c>
      <c r="M11" s="28">
        <f t="shared" si="3"/>
        <v>42687</v>
      </c>
      <c r="N11" s="27">
        <f t="shared" si="4"/>
        <v>4743</v>
      </c>
      <c r="O11" s="26">
        <f t="shared" si="5"/>
        <v>19530</v>
      </c>
      <c r="P11" s="35"/>
      <c r="Q11" s="65"/>
      <c r="R11" s="56"/>
      <c r="S11" s="59"/>
      <c r="T11" s="62"/>
    </row>
    <row r="12" spans="2:21" ht="15" customHeight="1">
      <c r="B12" s="4">
        <v>7</v>
      </c>
      <c r="C12" s="8" t="s">
        <v>17</v>
      </c>
      <c r="D12" s="7">
        <v>42392</v>
      </c>
      <c r="E12" s="7">
        <v>42486.5</v>
      </c>
      <c r="F12" s="2">
        <f t="shared" si="0"/>
        <v>94.5</v>
      </c>
      <c r="G12" s="9">
        <v>18900</v>
      </c>
      <c r="H12" s="24">
        <f t="shared" si="1"/>
        <v>32130</v>
      </c>
      <c r="I12" s="25">
        <f t="shared" si="2"/>
        <v>4819.5</v>
      </c>
      <c r="J12" s="25">
        <f t="shared" si="2"/>
        <v>6426</v>
      </c>
      <c r="K12" s="25">
        <f t="shared" si="2"/>
        <v>8032.5</v>
      </c>
      <c r="L12" s="25">
        <f t="shared" si="2"/>
        <v>9639</v>
      </c>
      <c r="M12" s="28">
        <f t="shared" si="3"/>
        <v>28917</v>
      </c>
      <c r="N12" s="27">
        <f t="shared" si="4"/>
        <v>3213</v>
      </c>
      <c r="O12" s="26">
        <f t="shared" si="5"/>
        <v>13230</v>
      </c>
      <c r="P12" s="35"/>
      <c r="Q12" s="63" t="s">
        <v>40</v>
      </c>
      <c r="R12" s="54" t="s">
        <v>30</v>
      </c>
      <c r="S12" s="57">
        <f>MAX(Project_cost)</f>
        <v>92700</v>
      </c>
      <c r="T12" s="60">
        <f>MAX(Project_profit)</f>
        <v>64890</v>
      </c>
    </row>
    <row r="13" spans="2:21">
      <c r="B13" s="4">
        <v>8</v>
      </c>
      <c r="C13" s="8" t="s">
        <v>18</v>
      </c>
      <c r="D13" s="7">
        <v>42430</v>
      </c>
      <c r="E13" s="7">
        <v>42668.5</v>
      </c>
      <c r="F13" s="2">
        <f t="shared" si="0"/>
        <v>238.5</v>
      </c>
      <c r="G13" s="9">
        <v>47700</v>
      </c>
      <c r="H13" s="24">
        <f t="shared" si="1"/>
        <v>81090</v>
      </c>
      <c r="I13" s="25">
        <f t="shared" si="2"/>
        <v>12163.5</v>
      </c>
      <c r="J13" s="25">
        <f t="shared" si="2"/>
        <v>16218</v>
      </c>
      <c r="K13" s="25">
        <f t="shared" si="2"/>
        <v>20272.5</v>
      </c>
      <c r="L13" s="25">
        <f t="shared" si="2"/>
        <v>24327</v>
      </c>
      <c r="M13" s="28">
        <f t="shared" si="3"/>
        <v>72981</v>
      </c>
      <c r="N13" s="27">
        <f t="shared" si="4"/>
        <v>8109</v>
      </c>
      <c r="O13" s="26">
        <f t="shared" si="5"/>
        <v>33390</v>
      </c>
      <c r="P13" s="34"/>
      <c r="Q13" s="64"/>
      <c r="R13" s="55"/>
      <c r="S13" s="58"/>
      <c r="T13" s="61"/>
    </row>
    <row r="14" spans="2:21" ht="15" thickBot="1">
      <c r="B14" s="4">
        <v>9</v>
      </c>
      <c r="C14" s="8" t="s">
        <v>10</v>
      </c>
      <c r="D14" s="7">
        <v>42290</v>
      </c>
      <c r="E14" s="7">
        <v>42605</v>
      </c>
      <c r="F14" s="2">
        <f t="shared" si="0"/>
        <v>315</v>
      </c>
      <c r="G14" s="9">
        <v>63000</v>
      </c>
      <c r="H14" s="24">
        <f t="shared" si="1"/>
        <v>107100</v>
      </c>
      <c r="I14" s="25">
        <f t="shared" si="2"/>
        <v>16065</v>
      </c>
      <c r="J14" s="25">
        <f t="shared" si="2"/>
        <v>21420</v>
      </c>
      <c r="K14" s="25">
        <f t="shared" si="2"/>
        <v>26775</v>
      </c>
      <c r="L14" s="25">
        <f t="shared" si="2"/>
        <v>32130</v>
      </c>
      <c r="M14" s="28">
        <f t="shared" si="3"/>
        <v>96390</v>
      </c>
      <c r="N14" s="27">
        <f t="shared" si="4"/>
        <v>10710</v>
      </c>
      <c r="O14" s="26">
        <f t="shared" si="5"/>
        <v>44100</v>
      </c>
      <c r="P14" s="34"/>
      <c r="Q14" s="65"/>
      <c r="R14" s="56"/>
      <c r="S14" s="59"/>
      <c r="T14" s="62"/>
    </row>
    <row r="15" spans="2:21">
      <c r="B15" s="4">
        <v>10</v>
      </c>
      <c r="C15" s="8" t="s">
        <v>17</v>
      </c>
      <c r="D15" s="7">
        <v>42384</v>
      </c>
      <c r="E15" s="7">
        <v>42478.5</v>
      </c>
      <c r="F15" s="2">
        <f t="shared" si="0"/>
        <v>94.5</v>
      </c>
      <c r="G15" s="9">
        <v>18900</v>
      </c>
      <c r="H15" s="24">
        <f t="shared" si="1"/>
        <v>32130</v>
      </c>
      <c r="I15" s="25">
        <f t="shared" si="2"/>
        <v>4819.5</v>
      </c>
      <c r="J15" s="25">
        <f t="shared" si="2"/>
        <v>6426</v>
      </c>
      <c r="K15" s="25">
        <f t="shared" si="2"/>
        <v>8032.5</v>
      </c>
      <c r="L15" s="25">
        <f t="shared" si="2"/>
        <v>9639</v>
      </c>
      <c r="M15" s="28">
        <f t="shared" si="3"/>
        <v>28917</v>
      </c>
      <c r="N15" s="27">
        <f t="shared" si="4"/>
        <v>3213</v>
      </c>
      <c r="O15" s="26">
        <f t="shared" si="5"/>
        <v>13230</v>
      </c>
      <c r="P15" s="34"/>
      <c r="Q15" s="63" t="s">
        <v>41</v>
      </c>
      <c r="R15" s="54" t="s">
        <v>31</v>
      </c>
      <c r="S15" s="57">
        <f>MIN(Project_cost)</f>
        <v>6300</v>
      </c>
      <c r="T15" s="60">
        <f>MIN(Project_profit)</f>
        <v>4410</v>
      </c>
    </row>
    <row r="16" spans="2:21">
      <c r="B16" s="4">
        <v>11</v>
      </c>
      <c r="C16" s="8" t="s">
        <v>19</v>
      </c>
      <c r="D16" s="7">
        <v>42358</v>
      </c>
      <c r="E16" s="7">
        <v>42398.5</v>
      </c>
      <c r="F16" s="2">
        <f t="shared" si="0"/>
        <v>40.5</v>
      </c>
      <c r="G16" s="9">
        <v>8100</v>
      </c>
      <c r="H16" s="24">
        <f t="shared" si="1"/>
        <v>13770</v>
      </c>
      <c r="I16" s="25">
        <f t="shared" si="2"/>
        <v>2065.5</v>
      </c>
      <c r="J16" s="25">
        <f t="shared" si="2"/>
        <v>2754</v>
      </c>
      <c r="K16" s="25">
        <f t="shared" si="2"/>
        <v>3442.5</v>
      </c>
      <c r="L16" s="25">
        <f t="shared" si="2"/>
        <v>4131</v>
      </c>
      <c r="M16" s="28">
        <f t="shared" si="3"/>
        <v>12393</v>
      </c>
      <c r="N16" s="27">
        <f t="shared" si="4"/>
        <v>1377</v>
      </c>
      <c r="O16" s="26">
        <f t="shared" si="5"/>
        <v>5670</v>
      </c>
      <c r="P16" s="34"/>
      <c r="Q16" s="64"/>
      <c r="R16" s="55"/>
      <c r="S16" s="58"/>
      <c r="T16" s="61"/>
    </row>
    <row r="17" spans="2:20" ht="15" thickBot="1">
      <c r="B17" s="4">
        <v>12</v>
      </c>
      <c r="C17" s="8" t="s">
        <v>20</v>
      </c>
      <c r="D17" s="7">
        <v>42269</v>
      </c>
      <c r="E17" s="7">
        <v>42341</v>
      </c>
      <c r="F17" s="2">
        <f t="shared" si="0"/>
        <v>72</v>
      </c>
      <c r="G17" s="9">
        <v>14400</v>
      </c>
      <c r="H17" s="24">
        <f t="shared" si="1"/>
        <v>24480</v>
      </c>
      <c r="I17" s="25">
        <f t="shared" si="2"/>
        <v>3672</v>
      </c>
      <c r="J17" s="25">
        <f t="shared" si="2"/>
        <v>4896</v>
      </c>
      <c r="K17" s="25">
        <f t="shared" si="2"/>
        <v>6120</v>
      </c>
      <c r="L17" s="25">
        <f t="shared" si="2"/>
        <v>7344</v>
      </c>
      <c r="M17" s="28">
        <f t="shared" si="3"/>
        <v>22032</v>
      </c>
      <c r="N17" s="27">
        <f t="shared" si="4"/>
        <v>2448</v>
      </c>
      <c r="O17" s="26">
        <f t="shared" si="5"/>
        <v>10080</v>
      </c>
      <c r="P17" s="34"/>
      <c r="Q17" s="65"/>
      <c r="R17" s="56"/>
      <c r="S17" s="59"/>
      <c r="T17" s="62"/>
    </row>
    <row r="18" spans="2:20">
      <c r="B18" s="4">
        <v>13</v>
      </c>
      <c r="C18" s="8" t="s">
        <v>21</v>
      </c>
      <c r="D18" s="7">
        <v>42325</v>
      </c>
      <c r="E18" s="7">
        <v>42662.5</v>
      </c>
      <c r="F18" s="2">
        <f t="shared" si="0"/>
        <v>337.5</v>
      </c>
      <c r="G18" s="9">
        <v>67500</v>
      </c>
      <c r="H18" s="24">
        <f t="shared" si="1"/>
        <v>114750</v>
      </c>
      <c r="I18" s="25">
        <f t="shared" si="2"/>
        <v>17212.5</v>
      </c>
      <c r="J18" s="25">
        <f t="shared" si="2"/>
        <v>22950</v>
      </c>
      <c r="K18" s="25">
        <f t="shared" si="2"/>
        <v>28687.5</v>
      </c>
      <c r="L18" s="25">
        <f t="shared" si="2"/>
        <v>34425</v>
      </c>
      <c r="M18" s="28">
        <f t="shared" si="3"/>
        <v>103275</v>
      </c>
      <c r="N18" s="27">
        <f t="shared" si="4"/>
        <v>11475</v>
      </c>
      <c r="O18" s="26">
        <f t="shared" si="5"/>
        <v>47250</v>
      </c>
      <c r="P18" s="34"/>
    </row>
    <row r="19" spans="2:20">
      <c r="B19" s="4">
        <v>14</v>
      </c>
      <c r="C19" s="8" t="s">
        <v>19</v>
      </c>
      <c r="D19" s="7">
        <v>42385</v>
      </c>
      <c r="E19" s="7">
        <v>42425.5</v>
      </c>
      <c r="F19" s="2">
        <f t="shared" si="0"/>
        <v>40.5</v>
      </c>
      <c r="G19" s="9">
        <v>8100</v>
      </c>
      <c r="H19" s="24">
        <f t="shared" si="1"/>
        <v>13770</v>
      </c>
      <c r="I19" s="25">
        <f t="shared" si="2"/>
        <v>2065.5</v>
      </c>
      <c r="J19" s="25">
        <f t="shared" si="2"/>
        <v>2754</v>
      </c>
      <c r="K19" s="25">
        <f t="shared" si="2"/>
        <v>3442.5</v>
      </c>
      <c r="L19" s="25">
        <f t="shared" si="2"/>
        <v>4131</v>
      </c>
      <c r="M19" s="28">
        <f t="shared" si="3"/>
        <v>12393</v>
      </c>
      <c r="N19" s="27">
        <f t="shared" si="4"/>
        <v>1377</v>
      </c>
      <c r="O19" s="26">
        <f t="shared" si="5"/>
        <v>5670</v>
      </c>
      <c r="P19" s="34"/>
    </row>
    <row r="20" spans="2:20">
      <c r="B20" s="4">
        <v>15</v>
      </c>
      <c r="C20" s="8" t="s">
        <v>22</v>
      </c>
      <c r="D20" s="7">
        <v>42391</v>
      </c>
      <c r="E20" s="7">
        <v>42422.5</v>
      </c>
      <c r="F20" s="2">
        <f t="shared" si="0"/>
        <v>31.5</v>
      </c>
      <c r="G20" s="9">
        <v>6300</v>
      </c>
      <c r="H20" s="24">
        <f t="shared" si="1"/>
        <v>10710</v>
      </c>
      <c r="I20" s="25">
        <f t="shared" si="2"/>
        <v>1606.5</v>
      </c>
      <c r="J20" s="25">
        <f t="shared" si="2"/>
        <v>2142</v>
      </c>
      <c r="K20" s="25">
        <f t="shared" si="2"/>
        <v>2677.5</v>
      </c>
      <c r="L20" s="25">
        <f t="shared" si="2"/>
        <v>3213</v>
      </c>
      <c r="M20" s="28">
        <f t="shared" si="3"/>
        <v>9639</v>
      </c>
      <c r="N20" s="27">
        <f t="shared" si="4"/>
        <v>1071</v>
      </c>
      <c r="O20" s="26">
        <f t="shared" si="5"/>
        <v>4410</v>
      </c>
      <c r="P20" s="34"/>
    </row>
    <row r="21" spans="2:20">
      <c r="B21" s="4">
        <v>16</v>
      </c>
      <c r="C21" s="8" t="s">
        <v>16</v>
      </c>
      <c r="D21" s="7">
        <v>42395</v>
      </c>
      <c r="E21" s="7">
        <v>42534.5</v>
      </c>
      <c r="F21" s="2">
        <f t="shared" si="0"/>
        <v>139.5</v>
      </c>
      <c r="G21" s="9">
        <v>27900</v>
      </c>
      <c r="H21" s="24">
        <f t="shared" si="1"/>
        <v>47430</v>
      </c>
      <c r="I21" s="25">
        <f t="shared" si="2"/>
        <v>7114.5</v>
      </c>
      <c r="J21" s="25">
        <f t="shared" si="2"/>
        <v>9486</v>
      </c>
      <c r="K21" s="25">
        <f t="shared" si="2"/>
        <v>11857.5</v>
      </c>
      <c r="L21" s="25">
        <f t="shared" si="2"/>
        <v>14229</v>
      </c>
      <c r="M21" s="28">
        <f t="shared" si="3"/>
        <v>42687</v>
      </c>
      <c r="N21" s="27">
        <f t="shared" si="4"/>
        <v>4743</v>
      </c>
      <c r="O21" s="26">
        <f t="shared" si="5"/>
        <v>19530</v>
      </c>
      <c r="P21" s="34"/>
    </row>
    <row r="22" spans="2:20">
      <c r="B22" s="4">
        <v>17</v>
      </c>
      <c r="C22" s="8" t="s">
        <v>13</v>
      </c>
      <c r="D22" s="7">
        <v>42258</v>
      </c>
      <c r="E22" s="7">
        <v>42721.5</v>
      </c>
      <c r="F22" s="2">
        <f t="shared" si="0"/>
        <v>463.5</v>
      </c>
      <c r="G22" s="9">
        <v>92700</v>
      </c>
      <c r="H22" s="24">
        <f t="shared" si="1"/>
        <v>157590</v>
      </c>
      <c r="I22" s="25">
        <f t="shared" si="2"/>
        <v>23638.5</v>
      </c>
      <c r="J22" s="25">
        <f t="shared" si="2"/>
        <v>31518</v>
      </c>
      <c r="K22" s="25">
        <f t="shared" si="2"/>
        <v>39397.5</v>
      </c>
      <c r="L22" s="25">
        <f t="shared" si="2"/>
        <v>47277</v>
      </c>
      <c r="M22" s="28">
        <f t="shared" si="3"/>
        <v>141831</v>
      </c>
      <c r="N22" s="27">
        <f t="shared" si="4"/>
        <v>15759</v>
      </c>
      <c r="O22" s="26">
        <f t="shared" si="5"/>
        <v>64890</v>
      </c>
      <c r="P22" s="34"/>
    </row>
    <row r="23" spans="2:20">
      <c r="B23" s="4">
        <v>18</v>
      </c>
      <c r="C23" s="8" t="s">
        <v>22</v>
      </c>
      <c r="D23" s="7">
        <v>42415</v>
      </c>
      <c r="E23" s="7">
        <v>42446.5</v>
      </c>
      <c r="F23" s="2">
        <f t="shared" si="0"/>
        <v>31.5</v>
      </c>
      <c r="G23" s="9">
        <v>6300</v>
      </c>
      <c r="H23" s="24">
        <f t="shared" si="1"/>
        <v>10710</v>
      </c>
      <c r="I23" s="25">
        <f t="shared" si="2"/>
        <v>1606.5</v>
      </c>
      <c r="J23" s="25">
        <f t="shared" si="2"/>
        <v>2142</v>
      </c>
      <c r="K23" s="25">
        <f t="shared" si="2"/>
        <v>2677.5</v>
      </c>
      <c r="L23" s="25">
        <f t="shared" si="2"/>
        <v>3213</v>
      </c>
      <c r="M23" s="28">
        <f t="shared" si="3"/>
        <v>9639</v>
      </c>
      <c r="N23" s="27">
        <f t="shared" si="4"/>
        <v>1071</v>
      </c>
      <c r="O23" s="26">
        <f t="shared" si="5"/>
        <v>4410</v>
      </c>
      <c r="P23" s="34"/>
    </row>
    <row r="24" spans="2:20">
      <c r="B24" s="4">
        <v>19</v>
      </c>
      <c r="C24" s="8" t="s">
        <v>13</v>
      </c>
      <c r="D24" s="7">
        <v>42389</v>
      </c>
      <c r="E24" s="7">
        <v>42852.5</v>
      </c>
      <c r="F24" s="2">
        <f t="shared" si="0"/>
        <v>463.5</v>
      </c>
      <c r="G24" s="9">
        <v>92700</v>
      </c>
      <c r="H24" s="24">
        <f t="shared" si="1"/>
        <v>157590</v>
      </c>
      <c r="I24" s="25">
        <f t="shared" si="2"/>
        <v>23638.5</v>
      </c>
      <c r="J24" s="25">
        <f t="shared" si="2"/>
        <v>31518</v>
      </c>
      <c r="K24" s="25">
        <f t="shared" si="2"/>
        <v>39397.5</v>
      </c>
      <c r="L24" s="25">
        <f t="shared" si="2"/>
        <v>47277</v>
      </c>
      <c r="M24" s="28">
        <f t="shared" si="3"/>
        <v>141831</v>
      </c>
      <c r="N24" s="27">
        <f t="shared" si="4"/>
        <v>15759</v>
      </c>
      <c r="O24" s="26">
        <f t="shared" si="5"/>
        <v>64890</v>
      </c>
      <c r="P24" s="34"/>
    </row>
    <row r="25" spans="2:20">
      <c r="B25" s="4">
        <v>20</v>
      </c>
      <c r="C25" s="8" t="s">
        <v>18</v>
      </c>
      <c r="D25" s="7">
        <v>42403</v>
      </c>
      <c r="E25" s="7">
        <v>42641.5</v>
      </c>
      <c r="F25" s="2">
        <f t="shared" si="0"/>
        <v>238.5</v>
      </c>
      <c r="G25" s="9">
        <v>47700</v>
      </c>
      <c r="H25" s="24">
        <f t="shared" si="1"/>
        <v>81090</v>
      </c>
      <c r="I25" s="25">
        <f t="shared" si="2"/>
        <v>12163.5</v>
      </c>
      <c r="J25" s="25">
        <f t="shared" si="2"/>
        <v>16218</v>
      </c>
      <c r="K25" s="25">
        <f t="shared" si="2"/>
        <v>20272.5</v>
      </c>
      <c r="L25" s="25">
        <f t="shared" si="2"/>
        <v>24327</v>
      </c>
      <c r="M25" s="28">
        <f t="shared" si="3"/>
        <v>72981</v>
      </c>
      <c r="N25" s="27">
        <f t="shared" si="4"/>
        <v>8109</v>
      </c>
      <c r="O25" s="26">
        <f t="shared" si="5"/>
        <v>33390</v>
      </c>
      <c r="P25" s="34"/>
    </row>
    <row r="26" spans="2:20">
      <c r="B26" s="4">
        <v>21</v>
      </c>
      <c r="C26" s="8" t="s">
        <v>20</v>
      </c>
      <c r="D26" s="7">
        <v>42311</v>
      </c>
      <c r="E26" s="7">
        <v>42383</v>
      </c>
      <c r="F26" s="2">
        <f t="shared" si="0"/>
        <v>72</v>
      </c>
      <c r="G26" s="9">
        <v>14400</v>
      </c>
      <c r="H26" s="24">
        <f t="shared" si="1"/>
        <v>24480</v>
      </c>
      <c r="I26" s="25">
        <f t="shared" ref="I26:L45" si="6">Quoted_price*I$1</f>
        <v>3672</v>
      </c>
      <c r="J26" s="25">
        <f t="shared" si="6"/>
        <v>4896</v>
      </c>
      <c r="K26" s="25">
        <f t="shared" si="6"/>
        <v>6120</v>
      </c>
      <c r="L26" s="25">
        <f t="shared" si="6"/>
        <v>7344</v>
      </c>
      <c r="M26" s="28">
        <f t="shared" si="3"/>
        <v>22032</v>
      </c>
      <c r="N26" s="27">
        <f t="shared" si="4"/>
        <v>2448</v>
      </c>
      <c r="O26" s="26">
        <f t="shared" si="5"/>
        <v>10080</v>
      </c>
      <c r="P26" s="34"/>
    </row>
    <row r="27" spans="2:20">
      <c r="B27" s="4">
        <v>22</v>
      </c>
      <c r="C27" s="8" t="s">
        <v>20</v>
      </c>
      <c r="D27" s="7">
        <v>42324</v>
      </c>
      <c r="E27" s="7">
        <v>42396</v>
      </c>
      <c r="F27" s="2">
        <f t="shared" si="0"/>
        <v>72</v>
      </c>
      <c r="G27" s="9">
        <v>14400</v>
      </c>
      <c r="H27" s="24">
        <f t="shared" si="1"/>
        <v>24480</v>
      </c>
      <c r="I27" s="25">
        <f t="shared" si="6"/>
        <v>3672</v>
      </c>
      <c r="J27" s="25">
        <f t="shared" si="6"/>
        <v>4896</v>
      </c>
      <c r="K27" s="25">
        <f t="shared" si="6"/>
        <v>6120</v>
      </c>
      <c r="L27" s="25">
        <f t="shared" si="6"/>
        <v>7344</v>
      </c>
      <c r="M27" s="28">
        <f t="shared" si="3"/>
        <v>22032</v>
      </c>
      <c r="N27" s="27">
        <f t="shared" si="4"/>
        <v>2448</v>
      </c>
      <c r="O27" s="26">
        <f t="shared" si="5"/>
        <v>10080</v>
      </c>
      <c r="P27" s="34"/>
    </row>
    <row r="28" spans="2:20">
      <c r="B28" s="4">
        <v>23</v>
      </c>
      <c r="C28" s="8" t="s">
        <v>18</v>
      </c>
      <c r="D28" s="7">
        <v>42434</v>
      </c>
      <c r="E28" s="7">
        <v>42672.5</v>
      </c>
      <c r="F28" s="2">
        <f t="shared" si="0"/>
        <v>238.5</v>
      </c>
      <c r="G28" s="9">
        <v>47700</v>
      </c>
      <c r="H28" s="24">
        <f t="shared" si="1"/>
        <v>81090</v>
      </c>
      <c r="I28" s="25">
        <f t="shared" si="6"/>
        <v>12163.5</v>
      </c>
      <c r="J28" s="25">
        <f t="shared" si="6"/>
        <v>16218</v>
      </c>
      <c r="K28" s="25">
        <f t="shared" si="6"/>
        <v>20272.5</v>
      </c>
      <c r="L28" s="25">
        <f t="shared" si="6"/>
        <v>24327</v>
      </c>
      <c r="M28" s="28">
        <f t="shared" si="3"/>
        <v>72981</v>
      </c>
      <c r="N28" s="27">
        <f t="shared" si="4"/>
        <v>8109</v>
      </c>
      <c r="O28" s="26">
        <f t="shared" si="5"/>
        <v>33390</v>
      </c>
      <c r="P28" s="34"/>
    </row>
    <row r="29" spans="2:20">
      <c r="B29" s="4">
        <v>24</v>
      </c>
      <c r="C29" s="8" t="s">
        <v>11</v>
      </c>
      <c r="D29" s="7">
        <v>42434</v>
      </c>
      <c r="E29" s="7">
        <v>42830</v>
      </c>
      <c r="F29" s="2">
        <f t="shared" si="0"/>
        <v>396</v>
      </c>
      <c r="G29" s="9">
        <v>79200</v>
      </c>
      <c r="H29" s="24">
        <f t="shared" si="1"/>
        <v>134640</v>
      </c>
      <c r="I29" s="25">
        <f t="shared" si="6"/>
        <v>20196</v>
      </c>
      <c r="J29" s="25">
        <f t="shared" si="6"/>
        <v>26928</v>
      </c>
      <c r="K29" s="25">
        <f t="shared" si="6"/>
        <v>33660</v>
      </c>
      <c r="L29" s="25">
        <f t="shared" si="6"/>
        <v>40392</v>
      </c>
      <c r="M29" s="28">
        <f t="shared" si="3"/>
        <v>121176</v>
      </c>
      <c r="N29" s="27">
        <f t="shared" si="4"/>
        <v>13464</v>
      </c>
      <c r="O29" s="26">
        <f t="shared" si="5"/>
        <v>55440</v>
      </c>
      <c r="P29" s="34"/>
    </row>
    <row r="30" spans="2:20">
      <c r="B30" s="4">
        <v>25</v>
      </c>
      <c r="C30" s="8" t="s">
        <v>23</v>
      </c>
      <c r="D30" s="7">
        <v>42354</v>
      </c>
      <c r="E30" s="7">
        <v>42399</v>
      </c>
      <c r="F30" s="2">
        <f t="shared" si="0"/>
        <v>45</v>
      </c>
      <c r="G30" s="9">
        <v>9000</v>
      </c>
      <c r="H30" s="24">
        <f t="shared" si="1"/>
        <v>15300</v>
      </c>
      <c r="I30" s="25">
        <f t="shared" si="6"/>
        <v>2295</v>
      </c>
      <c r="J30" s="25">
        <f t="shared" si="6"/>
        <v>3060</v>
      </c>
      <c r="K30" s="25">
        <f t="shared" si="6"/>
        <v>3825</v>
      </c>
      <c r="L30" s="25">
        <f t="shared" si="6"/>
        <v>4590</v>
      </c>
      <c r="M30" s="28">
        <f t="shared" si="3"/>
        <v>13770</v>
      </c>
      <c r="N30" s="27">
        <f t="shared" si="4"/>
        <v>1530</v>
      </c>
      <c r="O30" s="26">
        <f t="shared" si="5"/>
        <v>6300</v>
      </c>
      <c r="P30" s="34"/>
    </row>
    <row r="31" spans="2:20">
      <c r="B31" s="4">
        <v>26</v>
      </c>
      <c r="C31" s="8" t="s">
        <v>21</v>
      </c>
      <c r="D31" s="7">
        <v>42277</v>
      </c>
      <c r="E31" s="7">
        <v>42614.5</v>
      </c>
      <c r="F31" s="2">
        <f t="shared" si="0"/>
        <v>337.5</v>
      </c>
      <c r="G31" s="9">
        <v>67500</v>
      </c>
      <c r="H31" s="24">
        <f t="shared" si="1"/>
        <v>114750</v>
      </c>
      <c r="I31" s="25">
        <f t="shared" si="6"/>
        <v>17212.5</v>
      </c>
      <c r="J31" s="25">
        <f t="shared" si="6"/>
        <v>22950</v>
      </c>
      <c r="K31" s="25">
        <f t="shared" si="6"/>
        <v>28687.5</v>
      </c>
      <c r="L31" s="25">
        <f t="shared" si="6"/>
        <v>34425</v>
      </c>
      <c r="M31" s="28">
        <f t="shared" si="3"/>
        <v>103275</v>
      </c>
      <c r="N31" s="27">
        <f t="shared" si="4"/>
        <v>11475</v>
      </c>
      <c r="O31" s="26">
        <f t="shared" si="5"/>
        <v>47250</v>
      </c>
      <c r="P31" s="34"/>
    </row>
    <row r="32" spans="2:20">
      <c r="B32" s="4">
        <v>27</v>
      </c>
      <c r="C32" s="8" t="s">
        <v>12</v>
      </c>
      <c r="D32" s="7">
        <v>42382</v>
      </c>
      <c r="E32" s="7">
        <v>42814</v>
      </c>
      <c r="F32" s="2">
        <f t="shared" si="0"/>
        <v>432</v>
      </c>
      <c r="G32" s="9">
        <v>86400</v>
      </c>
      <c r="H32" s="24">
        <f t="shared" si="1"/>
        <v>146880</v>
      </c>
      <c r="I32" s="25">
        <f t="shared" si="6"/>
        <v>22032</v>
      </c>
      <c r="J32" s="25">
        <f t="shared" si="6"/>
        <v>29376</v>
      </c>
      <c r="K32" s="25">
        <f t="shared" si="6"/>
        <v>36720</v>
      </c>
      <c r="L32" s="25">
        <f t="shared" si="6"/>
        <v>44064</v>
      </c>
      <c r="M32" s="28">
        <f t="shared" si="3"/>
        <v>132192</v>
      </c>
      <c r="N32" s="27">
        <f t="shared" si="4"/>
        <v>14688</v>
      </c>
      <c r="O32" s="26">
        <f t="shared" si="5"/>
        <v>60480</v>
      </c>
      <c r="P32" s="34"/>
    </row>
    <row r="33" spans="2:16">
      <c r="B33" s="4">
        <v>28</v>
      </c>
      <c r="C33" s="8" t="s">
        <v>13</v>
      </c>
      <c r="D33" s="7">
        <v>42440</v>
      </c>
      <c r="E33" s="7">
        <v>42903.5</v>
      </c>
      <c r="F33" s="2">
        <f t="shared" si="0"/>
        <v>463.5</v>
      </c>
      <c r="G33" s="9">
        <v>92700</v>
      </c>
      <c r="H33" s="24">
        <f t="shared" si="1"/>
        <v>157590</v>
      </c>
      <c r="I33" s="25">
        <f t="shared" si="6"/>
        <v>23638.5</v>
      </c>
      <c r="J33" s="25">
        <f t="shared" si="6"/>
        <v>31518</v>
      </c>
      <c r="K33" s="25">
        <f t="shared" si="6"/>
        <v>39397.5</v>
      </c>
      <c r="L33" s="25">
        <f t="shared" si="6"/>
        <v>47277</v>
      </c>
      <c r="M33" s="28">
        <f t="shared" si="3"/>
        <v>141831</v>
      </c>
      <c r="N33" s="27">
        <f t="shared" si="4"/>
        <v>15759</v>
      </c>
      <c r="O33" s="26">
        <f t="shared" si="5"/>
        <v>64890</v>
      </c>
      <c r="P33" s="34"/>
    </row>
    <row r="34" spans="2:16">
      <c r="B34" s="4">
        <v>29</v>
      </c>
      <c r="C34" s="8" t="s">
        <v>16</v>
      </c>
      <c r="D34" s="7">
        <v>42299</v>
      </c>
      <c r="E34" s="7">
        <v>42438.5</v>
      </c>
      <c r="F34" s="2">
        <f t="shared" si="0"/>
        <v>139.5</v>
      </c>
      <c r="G34" s="9">
        <v>27900</v>
      </c>
      <c r="H34" s="24">
        <f t="shared" si="1"/>
        <v>47430</v>
      </c>
      <c r="I34" s="25">
        <f t="shared" si="6"/>
        <v>7114.5</v>
      </c>
      <c r="J34" s="25">
        <f t="shared" si="6"/>
        <v>9486</v>
      </c>
      <c r="K34" s="25">
        <f t="shared" si="6"/>
        <v>11857.5</v>
      </c>
      <c r="L34" s="25">
        <f t="shared" si="6"/>
        <v>14229</v>
      </c>
      <c r="M34" s="28">
        <f t="shared" si="3"/>
        <v>42687</v>
      </c>
      <c r="N34" s="27">
        <f t="shared" si="4"/>
        <v>4743</v>
      </c>
      <c r="O34" s="26">
        <f t="shared" si="5"/>
        <v>19530</v>
      </c>
      <c r="P34" s="34"/>
    </row>
    <row r="35" spans="2:16">
      <c r="B35" s="4">
        <v>30</v>
      </c>
      <c r="C35" s="8" t="s">
        <v>23</v>
      </c>
      <c r="D35" s="7">
        <v>42291</v>
      </c>
      <c r="E35" s="7">
        <v>42336</v>
      </c>
      <c r="F35" s="2">
        <f t="shared" si="0"/>
        <v>45</v>
      </c>
      <c r="G35" s="9">
        <v>9000</v>
      </c>
      <c r="H35" s="24">
        <f t="shared" si="1"/>
        <v>15300</v>
      </c>
      <c r="I35" s="25">
        <f t="shared" si="6"/>
        <v>2295</v>
      </c>
      <c r="J35" s="25">
        <f t="shared" si="6"/>
        <v>3060</v>
      </c>
      <c r="K35" s="25">
        <f t="shared" si="6"/>
        <v>3825</v>
      </c>
      <c r="L35" s="25">
        <f t="shared" si="6"/>
        <v>4590</v>
      </c>
      <c r="M35" s="28">
        <f t="shared" si="3"/>
        <v>13770</v>
      </c>
      <c r="N35" s="27">
        <f t="shared" si="4"/>
        <v>1530</v>
      </c>
      <c r="O35" s="26">
        <f t="shared" si="5"/>
        <v>6300</v>
      </c>
      <c r="P35" s="34"/>
    </row>
    <row r="36" spans="2:16">
      <c r="B36" s="4">
        <v>31</v>
      </c>
      <c r="C36" s="8" t="s">
        <v>14</v>
      </c>
      <c r="D36" s="7">
        <v>42290</v>
      </c>
      <c r="E36" s="7">
        <v>42479</v>
      </c>
      <c r="F36" s="2">
        <f t="shared" si="0"/>
        <v>189</v>
      </c>
      <c r="G36" s="9">
        <v>37800</v>
      </c>
      <c r="H36" s="24">
        <f t="shared" si="1"/>
        <v>64260</v>
      </c>
      <c r="I36" s="25">
        <f t="shared" si="6"/>
        <v>9639</v>
      </c>
      <c r="J36" s="25">
        <f t="shared" si="6"/>
        <v>12852</v>
      </c>
      <c r="K36" s="25">
        <f t="shared" si="6"/>
        <v>16065</v>
      </c>
      <c r="L36" s="25">
        <f t="shared" si="6"/>
        <v>19278</v>
      </c>
      <c r="M36" s="28">
        <f t="shared" si="3"/>
        <v>57834</v>
      </c>
      <c r="N36" s="27">
        <f t="shared" si="4"/>
        <v>6426</v>
      </c>
      <c r="O36" s="26">
        <f t="shared" si="5"/>
        <v>26460</v>
      </c>
      <c r="P36" s="34"/>
    </row>
    <row r="37" spans="2:16">
      <c r="B37" s="4">
        <v>32</v>
      </c>
      <c r="C37" s="8" t="s">
        <v>16</v>
      </c>
      <c r="D37" s="7">
        <v>42269</v>
      </c>
      <c r="E37" s="7">
        <v>42408.5</v>
      </c>
      <c r="F37" s="2">
        <f t="shared" si="0"/>
        <v>139.5</v>
      </c>
      <c r="G37" s="9">
        <v>27900</v>
      </c>
      <c r="H37" s="24">
        <f t="shared" si="1"/>
        <v>47430</v>
      </c>
      <c r="I37" s="25">
        <f t="shared" si="6"/>
        <v>7114.5</v>
      </c>
      <c r="J37" s="25">
        <f t="shared" si="6"/>
        <v>9486</v>
      </c>
      <c r="K37" s="25">
        <f t="shared" si="6"/>
        <v>11857.5</v>
      </c>
      <c r="L37" s="25">
        <f t="shared" si="6"/>
        <v>14229</v>
      </c>
      <c r="M37" s="28">
        <f t="shared" si="3"/>
        <v>42687</v>
      </c>
      <c r="N37" s="27">
        <f t="shared" si="4"/>
        <v>4743</v>
      </c>
      <c r="O37" s="26">
        <f t="shared" si="5"/>
        <v>19530</v>
      </c>
      <c r="P37" s="34"/>
    </row>
    <row r="38" spans="2:16">
      <c r="B38" s="4">
        <v>33</v>
      </c>
      <c r="C38" s="8" t="s">
        <v>14</v>
      </c>
      <c r="D38" s="7">
        <v>42358</v>
      </c>
      <c r="E38" s="7">
        <v>42547</v>
      </c>
      <c r="F38" s="2">
        <f t="shared" ref="F38:F65" si="7">Finish_date-Start_date</f>
        <v>189</v>
      </c>
      <c r="G38" s="9">
        <v>37800</v>
      </c>
      <c r="H38" s="24">
        <f t="shared" ref="H38:H65" si="8">Project_cost*$H$1</f>
        <v>64260</v>
      </c>
      <c r="I38" s="25">
        <f t="shared" si="6"/>
        <v>9639</v>
      </c>
      <c r="J38" s="25">
        <f t="shared" si="6"/>
        <v>12852</v>
      </c>
      <c r="K38" s="25">
        <f t="shared" si="6"/>
        <v>16065</v>
      </c>
      <c r="L38" s="25">
        <f t="shared" si="6"/>
        <v>19278</v>
      </c>
      <c r="M38" s="28">
        <f t="shared" ref="M38:M65" si="9">_1st_instalment+_2nd_instalment+_3rd_instalment+_4th_instalment</f>
        <v>57834</v>
      </c>
      <c r="N38" s="27">
        <f t="shared" ref="N38:N65" si="10">Quoted_price-Total_receipts</f>
        <v>6426</v>
      </c>
      <c r="O38" s="26">
        <f t="shared" ref="O38:O65" si="11">Quoted_price-Project_cost</f>
        <v>26460</v>
      </c>
      <c r="P38" s="34"/>
    </row>
    <row r="39" spans="2:16">
      <c r="B39" s="4">
        <v>34</v>
      </c>
      <c r="C39" s="8" t="s">
        <v>12</v>
      </c>
      <c r="D39" s="7">
        <v>42369</v>
      </c>
      <c r="E39" s="7">
        <v>42801</v>
      </c>
      <c r="F39" s="2">
        <f t="shared" si="7"/>
        <v>432</v>
      </c>
      <c r="G39" s="9">
        <v>86400</v>
      </c>
      <c r="H39" s="24">
        <f t="shared" si="8"/>
        <v>146880</v>
      </c>
      <c r="I39" s="25">
        <f t="shared" si="6"/>
        <v>22032</v>
      </c>
      <c r="J39" s="25">
        <f t="shared" si="6"/>
        <v>29376</v>
      </c>
      <c r="K39" s="25">
        <f t="shared" si="6"/>
        <v>36720</v>
      </c>
      <c r="L39" s="25">
        <f t="shared" si="6"/>
        <v>44064</v>
      </c>
      <c r="M39" s="28">
        <f t="shared" si="9"/>
        <v>132192</v>
      </c>
      <c r="N39" s="27">
        <f t="shared" si="10"/>
        <v>14688</v>
      </c>
      <c r="O39" s="26">
        <f t="shared" si="11"/>
        <v>60480</v>
      </c>
      <c r="P39" s="34"/>
    </row>
    <row r="40" spans="2:16">
      <c r="B40" s="4">
        <v>35</v>
      </c>
      <c r="C40" s="8" t="s">
        <v>22</v>
      </c>
      <c r="D40" s="7">
        <v>42264</v>
      </c>
      <c r="E40" s="7">
        <v>42295.5</v>
      </c>
      <c r="F40" s="2">
        <f t="shared" si="7"/>
        <v>31.5</v>
      </c>
      <c r="G40" s="9">
        <v>6300</v>
      </c>
      <c r="H40" s="24">
        <f t="shared" si="8"/>
        <v>10710</v>
      </c>
      <c r="I40" s="25">
        <f t="shared" si="6"/>
        <v>1606.5</v>
      </c>
      <c r="J40" s="25">
        <f t="shared" si="6"/>
        <v>2142</v>
      </c>
      <c r="K40" s="25">
        <f t="shared" si="6"/>
        <v>2677.5</v>
      </c>
      <c r="L40" s="25">
        <f t="shared" si="6"/>
        <v>3213</v>
      </c>
      <c r="M40" s="28">
        <f t="shared" si="9"/>
        <v>9639</v>
      </c>
      <c r="N40" s="27">
        <f t="shared" si="10"/>
        <v>1071</v>
      </c>
      <c r="O40" s="26">
        <f t="shared" si="11"/>
        <v>4410</v>
      </c>
      <c r="P40" s="34"/>
    </row>
    <row r="41" spans="2:16">
      <c r="B41" s="4">
        <v>36</v>
      </c>
      <c r="C41" s="8" t="s">
        <v>11</v>
      </c>
      <c r="D41" s="7">
        <v>42319</v>
      </c>
      <c r="E41" s="7">
        <v>42715</v>
      </c>
      <c r="F41" s="2">
        <f t="shared" si="7"/>
        <v>396</v>
      </c>
      <c r="G41" s="9">
        <v>79200</v>
      </c>
      <c r="H41" s="24">
        <f t="shared" si="8"/>
        <v>134640</v>
      </c>
      <c r="I41" s="25">
        <f t="shared" si="6"/>
        <v>20196</v>
      </c>
      <c r="J41" s="25">
        <f t="shared" si="6"/>
        <v>26928</v>
      </c>
      <c r="K41" s="25">
        <f t="shared" si="6"/>
        <v>33660</v>
      </c>
      <c r="L41" s="25">
        <f t="shared" si="6"/>
        <v>40392</v>
      </c>
      <c r="M41" s="28">
        <f t="shared" si="9"/>
        <v>121176</v>
      </c>
      <c r="N41" s="27">
        <f t="shared" si="10"/>
        <v>13464</v>
      </c>
      <c r="O41" s="26">
        <f t="shared" si="11"/>
        <v>55440</v>
      </c>
      <c r="P41" s="34"/>
    </row>
    <row r="42" spans="2:16">
      <c r="B42" s="4">
        <v>37</v>
      </c>
      <c r="C42" s="8" t="s">
        <v>19</v>
      </c>
      <c r="D42" s="7">
        <v>42399</v>
      </c>
      <c r="E42" s="7">
        <v>42439.5</v>
      </c>
      <c r="F42" s="2">
        <f t="shared" si="7"/>
        <v>40.5</v>
      </c>
      <c r="G42" s="9">
        <v>8100</v>
      </c>
      <c r="H42" s="24">
        <f t="shared" si="8"/>
        <v>13770</v>
      </c>
      <c r="I42" s="25">
        <f t="shared" si="6"/>
        <v>2065.5</v>
      </c>
      <c r="J42" s="25">
        <f t="shared" si="6"/>
        <v>2754</v>
      </c>
      <c r="K42" s="25">
        <f t="shared" si="6"/>
        <v>3442.5</v>
      </c>
      <c r="L42" s="25">
        <f t="shared" si="6"/>
        <v>4131</v>
      </c>
      <c r="M42" s="28">
        <f t="shared" si="9"/>
        <v>12393</v>
      </c>
      <c r="N42" s="27">
        <f t="shared" si="10"/>
        <v>1377</v>
      </c>
      <c r="O42" s="26">
        <f t="shared" si="11"/>
        <v>5670</v>
      </c>
      <c r="P42" s="34"/>
    </row>
    <row r="43" spans="2:16">
      <c r="B43" s="4">
        <v>38</v>
      </c>
      <c r="C43" s="8" t="s">
        <v>19</v>
      </c>
      <c r="D43" s="7">
        <v>42275</v>
      </c>
      <c r="E43" s="7">
        <v>42315.5</v>
      </c>
      <c r="F43" s="2">
        <f t="shared" si="7"/>
        <v>40.5</v>
      </c>
      <c r="G43" s="9">
        <v>8100</v>
      </c>
      <c r="H43" s="24">
        <f t="shared" si="8"/>
        <v>13770</v>
      </c>
      <c r="I43" s="25">
        <f t="shared" si="6"/>
        <v>2065.5</v>
      </c>
      <c r="J43" s="25">
        <f t="shared" si="6"/>
        <v>2754</v>
      </c>
      <c r="K43" s="25">
        <f t="shared" si="6"/>
        <v>3442.5</v>
      </c>
      <c r="L43" s="25">
        <f t="shared" si="6"/>
        <v>4131</v>
      </c>
      <c r="M43" s="28">
        <f t="shared" si="9"/>
        <v>12393</v>
      </c>
      <c r="N43" s="27">
        <f t="shared" si="10"/>
        <v>1377</v>
      </c>
      <c r="O43" s="26">
        <f t="shared" si="11"/>
        <v>5670</v>
      </c>
      <c r="P43" s="34"/>
    </row>
    <row r="44" spans="2:16">
      <c r="B44" s="4">
        <v>39</v>
      </c>
      <c r="C44" s="8" t="s">
        <v>9</v>
      </c>
      <c r="D44" s="7">
        <v>42377</v>
      </c>
      <c r="E44" s="7">
        <v>42651.5</v>
      </c>
      <c r="F44" s="2">
        <f t="shared" si="7"/>
        <v>274.5</v>
      </c>
      <c r="G44" s="9">
        <v>54900</v>
      </c>
      <c r="H44" s="24">
        <f t="shared" si="8"/>
        <v>93330</v>
      </c>
      <c r="I44" s="25">
        <f t="shared" si="6"/>
        <v>13999.5</v>
      </c>
      <c r="J44" s="25">
        <f t="shared" si="6"/>
        <v>18666</v>
      </c>
      <c r="K44" s="25">
        <f t="shared" si="6"/>
        <v>23332.5</v>
      </c>
      <c r="L44" s="25">
        <f t="shared" si="6"/>
        <v>27999</v>
      </c>
      <c r="M44" s="28">
        <f t="shared" si="9"/>
        <v>83997</v>
      </c>
      <c r="N44" s="27">
        <f t="shared" si="10"/>
        <v>9333</v>
      </c>
      <c r="O44" s="26">
        <f t="shared" si="11"/>
        <v>38430</v>
      </c>
      <c r="P44" s="34"/>
    </row>
    <row r="45" spans="2:16">
      <c r="B45" s="4">
        <v>40</v>
      </c>
      <c r="C45" s="8" t="s">
        <v>22</v>
      </c>
      <c r="D45" s="7">
        <v>42380</v>
      </c>
      <c r="E45" s="7">
        <v>42411.5</v>
      </c>
      <c r="F45" s="2">
        <f t="shared" si="7"/>
        <v>31.5</v>
      </c>
      <c r="G45" s="9">
        <v>6300</v>
      </c>
      <c r="H45" s="24">
        <f t="shared" si="8"/>
        <v>10710</v>
      </c>
      <c r="I45" s="25">
        <f t="shared" si="6"/>
        <v>1606.5</v>
      </c>
      <c r="J45" s="25">
        <f t="shared" si="6"/>
        <v>2142</v>
      </c>
      <c r="K45" s="25">
        <f t="shared" si="6"/>
        <v>2677.5</v>
      </c>
      <c r="L45" s="25">
        <f t="shared" si="6"/>
        <v>3213</v>
      </c>
      <c r="M45" s="28">
        <f t="shared" si="9"/>
        <v>9639</v>
      </c>
      <c r="N45" s="27">
        <f t="shared" si="10"/>
        <v>1071</v>
      </c>
      <c r="O45" s="26">
        <f t="shared" si="11"/>
        <v>4410</v>
      </c>
      <c r="P45" s="34"/>
    </row>
    <row r="46" spans="2:16">
      <c r="B46" s="4">
        <v>41</v>
      </c>
      <c r="C46" s="8" t="s">
        <v>10</v>
      </c>
      <c r="D46" s="7">
        <v>42415</v>
      </c>
      <c r="E46" s="7">
        <v>42730</v>
      </c>
      <c r="F46" s="2">
        <f t="shared" si="7"/>
        <v>315</v>
      </c>
      <c r="G46" s="9">
        <v>63000</v>
      </c>
      <c r="H46" s="24">
        <f t="shared" si="8"/>
        <v>107100</v>
      </c>
      <c r="I46" s="25">
        <f t="shared" ref="I46:L65" si="12">Quoted_price*I$1</f>
        <v>16065</v>
      </c>
      <c r="J46" s="25">
        <f t="shared" si="12"/>
        <v>21420</v>
      </c>
      <c r="K46" s="25">
        <f t="shared" si="12"/>
        <v>26775</v>
      </c>
      <c r="L46" s="25">
        <f t="shared" si="12"/>
        <v>32130</v>
      </c>
      <c r="M46" s="28">
        <f t="shared" si="9"/>
        <v>96390</v>
      </c>
      <c r="N46" s="27">
        <f t="shared" si="10"/>
        <v>10710</v>
      </c>
      <c r="O46" s="26">
        <f t="shared" si="11"/>
        <v>44100</v>
      </c>
      <c r="P46" s="34"/>
    </row>
    <row r="47" spans="2:16">
      <c r="B47" s="4">
        <v>42</v>
      </c>
      <c r="C47" s="8" t="s">
        <v>19</v>
      </c>
      <c r="D47" s="7">
        <v>42358</v>
      </c>
      <c r="E47" s="7">
        <v>42398.5</v>
      </c>
      <c r="F47" s="2">
        <f t="shared" si="7"/>
        <v>40.5</v>
      </c>
      <c r="G47" s="9">
        <v>8100</v>
      </c>
      <c r="H47" s="24">
        <f t="shared" si="8"/>
        <v>13770</v>
      </c>
      <c r="I47" s="25">
        <f t="shared" si="12"/>
        <v>2065.5</v>
      </c>
      <c r="J47" s="25">
        <f t="shared" si="12"/>
        <v>2754</v>
      </c>
      <c r="K47" s="25">
        <f t="shared" si="12"/>
        <v>3442.5</v>
      </c>
      <c r="L47" s="25">
        <f t="shared" si="12"/>
        <v>4131</v>
      </c>
      <c r="M47" s="28">
        <f t="shared" si="9"/>
        <v>12393</v>
      </c>
      <c r="N47" s="27">
        <f t="shared" si="10"/>
        <v>1377</v>
      </c>
      <c r="O47" s="26">
        <f t="shared" si="11"/>
        <v>5670</v>
      </c>
      <c r="P47" s="34"/>
    </row>
    <row r="48" spans="2:16">
      <c r="B48" s="4">
        <v>43</v>
      </c>
      <c r="C48" s="8" t="s">
        <v>21</v>
      </c>
      <c r="D48" s="7">
        <v>42445</v>
      </c>
      <c r="E48" s="7">
        <v>42782.5</v>
      </c>
      <c r="F48" s="2">
        <f t="shared" si="7"/>
        <v>337.5</v>
      </c>
      <c r="G48" s="9">
        <v>67500</v>
      </c>
      <c r="H48" s="24">
        <f t="shared" si="8"/>
        <v>114750</v>
      </c>
      <c r="I48" s="25">
        <f t="shared" si="12"/>
        <v>17212.5</v>
      </c>
      <c r="J48" s="25">
        <f t="shared" si="12"/>
        <v>22950</v>
      </c>
      <c r="K48" s="25">
        <f t="shared" si="12"/>
        <v>28687.5</v>
      </c>
      <c r="L48" s="25">
        <f t="shared" si="12"/>
        <v>34425</v>
      </c>
      <c r="M48" s="28">
        <f t="shared" si="9"/>
        <v>103275</v>
      </c>
      <c r="N48" s="27">
        <f t="shared" si="10"/>
        <v>11475</v>
      </c>
      <c r="O48" s="26">
        <f t="shared" si="11"/>
        <v>47250</v>
      </c>
      <c r="P48" s="34"/>
    </row>
    <row r="49" spans="2:16">
      <c r="B49" s="4">
        <v>44</v>
      </c>
      <c r="C49" s="8" t="s">
        <v>14</v>
      </c>
      <c r="D49" s="7">
        <v>42375</v>
      </c>
      <c r="E49" s="7">
        <v>42564</v>
      </c>
      <c r="F49" s="2">
        <f t="shared" si="7"/>
        <v>189</v>
      </c>
      <c r="G49" s="9">
        <v>37800</v>
      </c>
      <c r="H49" s="24">
        <f t="shared" si="8"/>
        <v>64260</v>
      </c>
      <c r="I49" s="25">
        <f t="shared" si="12"/>
        <v>9639</v>
      </c>
      <c r="J49" s="25">
        <f t="shared" si="12"/>
        <v>12852</v>
      </c>
      <c r="K49" s="25">
        <f t="shared" si="12"/>
        <v>16065</v>
      </c>
      <c r="L49" s="25">
        <f t="shared" si="12"/>
        <v>19278</v>
      </c>
      <c r="M49" s="28">
        <f t="shared" si="9"/>
        <v>57834</v>
      </c>
      <c r="N49" s="27">
        <f t="shared" si="10"/>
        <v>6426</v>
      </c>
      <c r="O49" s="26">
        <f t="shared" si="11"/>
        <v>26460</v>
      </c>
      <c r="P49" s="34"/>
    </row>
    <row r="50" spans="2:16">
      <c r="B50" s="4">
        <v>45</v>
      </c>
      <c r="C50" s="8" t="s">
        <v>10</v>
      </c>
      <c r="D50" s="7">
        <v>42291</v>
      </c>
      <c r="E50" s="7">
        <v>42606</v>
      </c>
      <c r="F50" s="2">
        <f t="shared" si="7"/>
        <v>315</v>
      </c>
      <c r="G50" s="9">
        <v>63000</v>
      </c>
      <c r="H50" s="24">
        <f t="shared" si="8"/>
        <v>107100</v>
      </c>
      <c r="I50" s="25">
        <f t="shared" si="12"/>
        <v>16065</v>
      </c>
      <c r="J50" s="25">
        <f t="shared" si="12"/>
        <v>21420</v>
      </c>
      <c r="K50" s="25">
        <f t="shared" si="12"/>
        <v>26775</v>
      </c>
      <c r="L50" s="25">
        <f t="shared" si="12"/>
        <v>32130</v>
      </c>
      <c r="M50" s="28">
        <f t="shared" si="9"/>
        <v>96390</v>
      </c>
      <c r="N50" s="27">
        <f t="shared" si="10"/>
        <v>10710</v>
      </c>
      <c r="O50" s="26">
        <f t="shared" si="11"/>
        <v>44100</v>
      </c>
      <c r="P50" s="34"/>
    </row>
    <row r="51" spans="2:16">
      <c r="B51" s="4">
        <v>46</v>
      </c>
      <c r="C51" s="8" t="s">
        <v>9</v>
      </c>
      <c r="D51" s="7">
        <v>42324</v>
      </c>
      <c r="E51" s="7">
        <v>42598.5</v>
      </c>
      <c r="F51" s="2">
        <f t="shared" si="7"/>
        <v>274.5</v>
      </c>
      <c r="G51" s="9">
        <v>54900</v>
      </c>
      <c r="H51" s="24">
        <f t="shared" si="8"/>
        <v>93330</v>
      </c>
      <c r="I51" s="25">
        <f t="shared" si="12"/>
        <v>13999.5</v>
      </c>
      <c r="J51" s="25">
        <f t="shared" si="12"/>
        <v>18666</v>
      </c>
      <c r="K51" s="25">
        <f t="shared" si="12"/>
        <v>23332.5</v>
      </c>
      <c r="L51" s="25">
        <f t="shared" si="12"/>
        <v>27999</v>
      </c>
      <c r="M51" s="28">
        <f t="shared" si="9"/>
        <v>83997</v>
      </c>
      <c r="N51" s="27">
        <f t="shared" si="10"/>
        <v>9333</v>
      </c>
      <c r="O51" s="26">
        <f t="shared" si="11"/>
        <v>38430</v>
      </c>
      <c r="P51" s="34"/>
    </row>
    <row r="52" spans="2:16">
      <c r="B52" s="4">
        <v>47</v>
      </c>
      <c r="C52" s="8" t="s">
        <v>23</v>
      </c>
      <c r="D52" s="7">
        <v>42439</v>
      </c>
      <c r="E52" s="7">
        <v>42484</v>
      </c>
      <c r="F52" s="2">
        <f t="shared" si="7"/>
        <v>45</v>
      </c>
      <c r="G52" s="9">
        <v>9000</v>
      </c>
      <c r="H52" s="24">
        <f t="shared" si="8"/>
        <v>15300</v>
      </c>
      <c r="I52" s="25">
        <f t="shared" si="12"/>
        <v>2295</v>
      </c>
      <c r="J52" s="25">
        <f t="shared" si="12"/>
        <v>3060</v>
      </c>
      <c r="K52" s="25">
        <f t="shared" si="12"/>
        <v>3825</v>
      </c>
      <c r="L52" s="25">
        <f t="shared" si="12"/>
        <v>4590</v>
      </c>
      <c r="M52" s="28">
        <f t="shared" si="9"/>
        <v>13770</v>
      </c>
      <c r="N52" s="27">
        <f t="shared" si="10"/>
        <v>1530</v>
      </c>
      <c r="O52" s="26">
        <f t="shared" si="11"/>
        <v>6300</v>
      </c>
      <c r="P52" s="34"/>
    </row>
    <row r="53" spans="2:16">
      <c r="B53" s="4">
        <v>48</v>
      </c>
      <c r="C53" s="8" t="s">
        <v>19</v>
      </c>
      <c r="D53" s="7">
        <v>42263</v>
      </c>
      <c r="E53" s="7">
        <v>42303.5</v>
      </c>
      <c r="F53" s="2">
        <f t="shared" si="7"/>
        <v>40.5</v>
      </c>
      <c r="G53" s="9">
        <v>8100</v>
      </c>
      <c r="H53" s="24">
        <f t="shared" si="8"/>
        <v>13770</v>
      </c>
      <c r="I53" s="25">
        <f t="shared" si="12"/>
        <v>2065.5</v>
      </c>
      <c r="J53" s="25">
        <f t="shared" si="12"/>
        <v>2754</v>
      </c>
      <c r="K53" s="25">
        <f t="shared" si="12"/>
        <v>3442.5</v>
      </c>
      <c r="L53" s="25">
        <f t="shared" si="12"/>
        <v>4131</v>
      </c>
      <c r="M53" s="28">
        <f t="shared" si="9"/>
        <v>12393</v>
      </c>
      <c r="N53" s="27">
        <f t="shared" si="10"/>
        <v>1377</v>
      </c>
      <c r="O53" s="26">
        <f t="shared" si="11"/>
        <v>5670</v>
      </c>
      <c r="P53" s="34"/>
    </row>
    <row r="54" spans="2:16">
      <c r="B54" s="4">
        <v>49</v>
      </c>
      <c r="C54" s="8" t="s">
        <v>21</v>
      </c>
      <c r="D54" s="7">
        <v>42343</v>
      </c>
      <c r="E54" s="7">
        <v>42680.5</v>
      </c>
      <c r="F54" s="2">
        <f t="shared" si="7"/>
        <v>337.5</v>
      </c>
      <c r="G54" s="9">
        <v>67500</v>
      </c>
      <c r="H54" s="24">
        <f t="shared" si="8"/>
        <v>114750</v>
      </c>
      <c r="I54" s="25">
        <f t="shared" si="12"/>
        <v>17212.5</v>
      </c>
      <c r="J54" s="25">
        <f t="shared" si="12"/>
        <v>22950</v>
      </c>
      <c r="K54" s="25">
        <f t="shared" si="12"/>
        <v>28687.5</v>
      </c>
      <c r="L54" s="25">
        <f t="shared" si="12"/>
        <v>34425</v>
      </c>
      <c r="M54" s="28">
        <f t="shared" si="9"/>
        <v>103275</v>
      </c>
      <c r="N54" s="27">
        <f t="shared" si="10"/>
        <v>11475</v>
      </c>
      <c r="O54" s="26">
        <f t="shared" si="11"/>
        <v>47250</v>
      </c>
      <c r="P54" s="34"/>
    </row>
    <row r="55" spans="2:16">
      <c r="B55" s="4">
        <v>50</v>
      </c>
      <c r="C55" s="8" t="s">
        <v>9</v>
      </c>
      <c r="D55" s="7">
        <v>42398</v>
      </c>
      <c r="E55" s="7">
        <v>42672.5</v>
      </c>
      <c r="F55" s="2">
        <f t="shared" si="7"/>
        <v>274.5</v>
      </c>
      <c r="G55" s="9">
        <v>54900</v>
      </c>
      <c r="H55" s="24">
        <f t="shared" si="8"/>
        <v>93330</v>
      </c>
      <c r="I55" s="25">
        <f t="shared" si="12"/>
        <v>13999.5</v>
      </c>
      <c r="J55" s="25">
        <f t="shared" si="12"/>
        <v>18666</v>
      </c>
      <c r="K55" s="25">
        <f t="shared" si="12"/>
        <v>23332.5</v>
      </c>
      <c r="L55" s="25">
        <f t="shared" si="12"/>
        <v>27999</v>
      </c>
      <c r="M55" s="28">
        <f t="shared" si="9"/>
        <v>83997</v>
      </c>
      <c r="N55" s="27">
        <f t="shared" si="10"/>
        <v>9333</v>
      </c>
      <c r="O55" s="26">
        <f t="shared" si="11"/>
        <v>38430</v>
      </c>
      <c r="P55" s="34"/>
    </row>
    <row r="56" spans="2:16">
      <c r="B56" s="4">
        <v>51</v>
      </c>
      <c r="C56" s="8" t="s">
        <v>20</v>
      </c>
      <c r="D56" s="7">
        <v>42367</v>
      </c>
      <c r="E56" s="7">
        <v>42439</v>
      </c>
      <c r="F56" s="2">
        <f t="shared" si="7"/>
        <v>72</v>
      </c>
      <c r="G56" s="9">
        <v>14400</v>
      </c>
      <c r="H56" s="24">
        <f t="shared" si="8"/>
        <v>24480</v>
      </c>
      <c r="I56" s="25">
        <f t="shared" si="12"/>
        <v>3672</v>
      </c>
      <c r="J56" s="25">
        <f t="shared" si="12"/>
        <v>4896</v>
      </c>
      <c r="K56" s="25">
        <f t="shared" si="12"/>
        <v>6120</v>
      </c>
      <c r="L56" s="25">
        <f t="shared" si="12"/>
        <v>7344</v>
      </c>
      <c r="M56" s="28">
        <f t="shared" si="9"/>
        <v>22032</v>
      </c>
      <c r="N56" s="27">
        <f t="shared" si="10"/>
        <v>2448</v>
      </c>
      <c r="O56" s="26">
        <f t="shared" si="11"/>
        <v>10080</v>
      </c>
      <c r="P56" s="34"/>
    </row>
    <row r="57" spans="2:16">
      <c r="B57" s="4">
        <v>52</v>
      </c>
      <c r="C57" s="8" t="s">
        <v>19</v>
      </c>
      <c r="D57" s="7">
        <v>42292</v>
      </c>
      <c r="E57" s="7">
        <v>42332.5</v>
      </c>
      <c r="F57" s="2">
        <f t="shared" si="7"/>
        <v>40.5</v>
      </c>
      <c r="G57" s="9">
        <v>8100</v>
      </c>
      <c r="H57" s="24">
        <f t="shared" si="8"/>
        <v>13770</v>
      </c>
      <c r="I57" s="25">
        <f t="shared" si="12"/>
        <v>2065.5</v>
      </c>
      <c r="J57" s="25">
        <f t="shared" si="12"/>
        <v>2754</v>
      </c>
      <c r="K57" s="25">
        <f t="shared" si="12"/>
        <v>3442.5</v>
      </c>
      <c r="L57" s="25">
        <f t="shared" si="12"/>
        <v>4131</v>
      </c>
      <c r="M57" s="28">
        <f t="shared" si="9"/>
        <v>12393</v>
      </c>
      <c r="N57" s="27">
        <f t="shared" si="10"/>
        <v>1377</v>
      </c>
      <c r="O57" s="26">
        <f t="shared" si="11"/>
        <v>5670</v>
      </c>
      <c r="P57" s="34"/>
    </row>
    <row r="58" spans="2:16">
      <c r="B58" s="4">
        <v>53</v>
      </c>
      <c r="C58" s="8" t="s">
        <v>23</v>
      </c>
      <c r="D58" s="7">
        <v>42437</v>
      </c>
      <c r="E58" s="7">
        <v>42482</v>
      </c>
      <c r="F58" s="2">
        <f t="shared" si="7"/>
        <v>45</v>
      </c>
      <c r="G58" s="9">
        <v>9000</v>
      </c>
      <c r="H58" s="24">
        <f t="shared" si="8"/>
        <v>15300</v>
      </c>
      <c r="I58" s="25">
        <f t="shared" si="12"/>
        <v>2295</v>
      </c>
      <c r="J58" s="25">
        <f t="shared" si="12"/>
        <v>3060</v>
      </c>
      <c r="K58" s="25">
        <f t="shared" si="12"/>
        <v>3825</v>
      </c>
      <c r="L58" s="25">
        <f t="shared" si="12"/>
        <v>4590</v>
      </c>
      <c r="M58" s="28">
        <f t="shared" si="9"/>
        <v>13770</v>
      </c>
      <c r="N58" s="27">
        <f t="shared" si="10"/>
        <v>1530</v>
      </c>
      <c r="O58" s="26">
        <f t="shared" si="11"/>
        <v>6300</v>
      </c>
      <c r="P58" s="34"/>
    </row>
    <row r="59" spans="2:16">
      <c r="B59" s="4">
        <v>54</v>
      </c>
      <c r="C59" s="8" t="s">
        <v>17</v>
      </c>
      <c r="D59" s="7">
        <v>42319</v>
      </c>
      <c r="E59" s="7">
        <v>42413.5</v>
      </c>
      <c r="F59" s="2">
        <f t="shared" si="7"/>
        <v>94.5</v>
      </c>
      <c r="G59" s="9">
        <v>18900</v>
      </c>
      <c r="H59" s="24">
        <f t="shared" si="8"/>
        <v>32130</v>
      </c>
      <c r="I59" s="25">
        <f t="shared" si="12"/>
        <v>4819.5</v>
      </c>
      <c r="J59" s="25">
        <f t="shared" si="12"/>
        <v>6426</v>
      </c>
      <c r="K59" s="25">
        <f t="shared" si="12"/>
        <v>8032.5</v>
      </c>
      <c r="L59" s="25">
        <f t="shared" si="12"/>
        <v>9639</v>
      </c>
      <c r="M59" s="28">
        <f t="shared" si="9"/>
        <v>28917</v>
      </c>
      <c r="N59" s="27">
        <f t="shared" si="10"/>
        <v>3213</v>
      </c>
      <c r="O59" s="26">
        <f t="shared" si="11"/>
        <v>13230</v>
      </c>
      <c r="P59" s="34"/>
    </row>
    <row r="60" spans="2:16">
      <c r="B60" s="4">
        <v>55</v>
      </c>
      <c r="C60" s="8" t="s">
        <v>18</v>
      </c>
      <c r="D60" s="7">
        <v>42248</v>
      </c>
      <c r="E60" s="7">
        <v>42486.5</v>
      </c>
      <c r="F60" s="2">
        <f t="shared" si="7"/>
        <v>238.5</v>
      </c>
      <c r="G60" s="9">
        <v>47700</v>
      </c>
      <c r="H60" s="24">
        <f t="shared" si="8"/>
        <v>81090</v>
      </c>
      <c r="I60" s="25">
        <f t="shared" si="12"/>
        <v>12163.5</v>
      </c>
      <c r="J60" s="25">
        <f t="shared" si="12"/>
        <v>16218</v>
      </c>
      <c r="K60" s="25">
        <f t="shared" si="12"/>
        <v>20272.5</v>
      </c>
      <c r="L60" s="25">
        <f t="shared" si="12"/>
        <v>24327</v>
      </c>
      <c r="M60" s="28">
        <f t="shared" si="9"/>
        <v>72981</v>
      </c>
      <c r="N60" s="27">
        <f t="shared" si="10"/>
        <v>8109</v>
      </c>
      <c r="O60" s="26">
        <f t="shared" si="11"/>
        <v>33390</v>
      </c>
      <c r="P60" s="34"/>
    </row>
    <row r="61" spans="2:16">
      <c r="B61" s="4">
        <v>56</v>
      </c>
      <c r="C61" s="8" t="s">
        <v>19</v>
      </c>
      <c r="D61" s="7">
        <v>42248</v>
      </c>
      <c r="E61" s="7">
        <v>42288.5</v>
      </c>
      <c r="F61" s="2">
        <f t="shared" si="7"/>
        <v>40.5</v>
      </c>
      <c r="G61" s="9">
        <v>8100</v>
      </c>
      <c r="H61" s="24">
        <f t="shared" si="8"/>
        <v>13770</v>
      </c>
      <c r="I61" s="25">
        <f t="shared" si="12"/>
        <v>2065.5</v>
      </c>
      <c r="J61" s="25">
        <f t="shared" si="12"/>
        <v>2754</v>
      </c>
      <c r="K61" s="25">
        <f t="shared" si="12"/>
        <v>3442.5</v>
      </c>
      <c r="L61" s="25">
        <f t="shared" si="12"/>
        <v>4131</v>
      </c>
      <c r="M61" s="28">
        <f t="shared" si="9"/>
        <v>12393</v>
      </c>
      <c r="N61" s="27">
        <f t="shared" si="10"/>
        <v>1377</v>
      </c>
      <c r="O61" s="26">
        <f t="shared" si="11"/>
        <v>5670</v>
      </c>
      <c r="P61" s="34"/>
    </row>
    <row r="62" spans="2:16">
      <c r="B62" s="4">
        <v>57</v>
      </c>
      <c r="C62" s="8" t="s">
        <v>9</v>
      </c>
      <c r="D62" s="7">
        <v>42248</v>
      </c>
      <c r="E62" s="7">
        <v>42522.5</v>
      </c>
      <c r="F62" s="2">
        <f t="shared" si="7"/>
        <v>274.5</v>
      </c>
      <c r="G62" s="9">
        <v>54900</v>
      </c>
      <c r="H62" s="24">
        <f t="shared" si="8"/>
        <v>93330</v>
      </c>
      <c r="I62" s="25">
        <f t="shared" si="12"/>
        <v>13999.5</v>
      </c>
      <c r="J62" s="25">
        <f t="shared" si="12"/>
        <v>18666</v>
      </c>
      <c r="K62" s="25">
        <f t="shared" si="12"/>
        <v>23332.5</v>
      </c>
      <c r="L62" s="25">
        <f t="shared" si="12"/>
        <v>27999</v>
      </c>
      <c r="M62" s="28">
        <f t="shared" si="9"/>
        <v>83997</v>
      </c>
      <c r="N62" s="27">
        <f t="shared" si="10"/>
        <v>9333</v>
      </c>
      <c r="O62" s="26">
        <f t="shared" si="11"/>
        <v>38430</v>
      </c>
      <c r="P62" s="34"/>
    </row>
    <row r="63" spans="2:16">
      <c r="B63" s="4">
        <v>58</v>
      </c>
      <c r="C63" s="8" t="s">
        <v>13</v>
      </c>
      <c r="D63" s="7">
        <v>42248</v>
      </c>
      <c r="E63" s="7">
        <v>42711.5</v>
      </c>
      <c r="F63" s="2">
        <f t="shared" si="7"/>
        <v>463.5</v>
      </c>
      <c r="G63" s="9">
        <v>92700</v>
      </c>
      <c r="H63" s="24">
        <f t="shared" si="8"/>
        <v>157590</v>
      </c>
      <c r="I63" s="25">
        <f t="shared" si="12"/>
        <v>23638.5</v>
      </c>
      <c r="J63" s="25">
        <f t="shared" si="12"/>
        <v>31518</v>
      </c>
      <c r="K63" s="25">
        <f t="shared" si="12"/>
        <v>39397.5</v>
      </c>
      <c r="L63" s="25">
        <f t="shared" si="12"/>
        <v>47277</v>
      </c>
      <c r="M63" s="28">
        <f t="shared" si="9"/>
        <v>141831</v>
      </c>
      <c r="N63" s="27">
        <f t="shared" si="10"/>
        <v>15759</v>
      </c>
      <c r="O63" s="26">
        <f t="shared" si="11"/>
        <v>64890</v>
      </c>
      <c r="P63" s="34"/>
    </row>
    <row r="64" spans="2:16">
      <c r="B64" s="4">
        <v>59</v>
      </c>
      <c r="C64" s="8" t="s">
        <v>11</v>
      </c>
      <c r="D64" s="7">
        <v>42248</v>
      </c>
      <c r="E64" s="7">
        <v>42644</v>
      </c>
      <c r="F64" s="2">
        <f t="shared" si="7"/>
        <v>396</v>
      </c>
      <c r="G64" s="9">
        <v>79200</v>
      </c>
      <c r="H64" s="24">
        <f t="shared" si="8"/>
        <v>134640</v>
      </c>
      <c r="I64" s="25">
        <f t="shared" si="12"/>
        <v>20196</v>
      </c>
      <c r="J64" s="25">
        <f t="shared" si="12"/>
        <v>26928</v>
      </c>
      <c r="K64" s="25">
        <f t="shared" si="12"/>
        <v>33660</v>
      </c>
      <c r="L64" s="25">
        <f t="shared" si="12"/>
        <v>40392</v>
      </c>
      <c r="M64" s="28">
        <f t="shared" si="9"/>
        <v>121176</v>
      </c>
      <c r="N64" s="27">
        <f t="shared" si="10"/>
        <v>13464</v>
      </c>
      <c r="O64" s="26">
        <f t="shared" si="11"/>
        <v>55440</v>
      </c>
      <c r="P64" s="34"/>
    </row>
    <row r="65" spans="2:16">
      <c r="B65" s="4">
        <v>60</v>
      </c>
      <c r="C65" s="8" t="s">
        <v>17</v>
      </c>
      <c r="D65" s="7">
        <v>42248</v>
      </c>
      <c r="E65" s="7">
        <v>42342.5</v>
      </c>
      <c r="F65" s="2">
        <f t="shared" si="7"/>
        <v>94.5</v>
      </c>
      <c r="G65" s="9">
        <v>18900</v>
      </c>
      <c r="H65" s="24">
        <f t="shared" si="8"/>
        <v>32130</v>
      </c>
      <c r="I65" s="25">
        <f t="shared" si="12"/>
        <v>4819.5</v>
      </c>
      <c r="J65" s="25">
        <f t="shared" si="12"/>
        <v>6426</v>
      </c>
      <c r="K65" s="25">
        <f t="shared" si="12"/>
        <v>8032.5</v>
      </c>
      <c r="L65" s="25">
        <f t="shared" si="12"/>
        <v>9639</v>
      </c>
      <c r="M65" s="28">
        <f t="shared" si="9"/>
        <v>28917</v>
      </c>
      <c r="N65" s="27">
        <f t="shared" si="10"/>
        <v>3213</v>
      </c>
      <c r="O65" s="26">
        <f t="shared" si="11"/>
        <v>13230</v>
      </c>
      <c r="P65" s="34"/>
    </row>
  </sheetData>
  <sortState xmlns:xlrd2="http://schemas.microsoft.com/office/spreadsheetml/2017/richdata2" ref="C6:D65">
    <sortCondition ref="C6:C65"/>
  </sortState>
  <mergeCells count="30">
    <mergeCell ref="N4:N5"/>
    <mergeCell ref="B4:B5"/>
    <mergeCell ref="C4:C5"/>
    <mergeCell ref="D4:D5"/>
    <mergeCell ref="E4:E5"/>
    <mergeCell ref="M1:M3"/>
    <mergeCell ref="F1:F3"/>
    <mergeCell ref="T6:T8"/>
    <mergeCell ref="Q9:Q11"/>
    <mergeCell ref="R9:R11"/>
    <mergeCell ref="S9:S11"/>
    <mergeCell ref="T9:T11"/>
    <mergeCell ref="Q6:Q8"/>
    <mergeCell ref="R6:R8"/>
    <mergeCell ref="S6:S8"/>
    <mergeCell ref="F4:F5"/>
    <mergeCell ref="I4:M4"/>
    <mergeCell ref="G4:G5"/>
    <mergeCell ref="H4:H5"/>
    <mergeCell ref="N1:N3"/>
    <mergeCell ref="O1:O3"/>
    <mergeCell ref="O4:O5"/>
    <mergeCell ref="R12:R14"/>
    <mergeCell ref="S12:S14"/>
    <mergeCell ref="T12:T14"/>
    <mergeCell ref="Q15:Q17"/>
    <mergeCell ref="R15:R17"/>
    <mergeCell ref="S15:S17"/>
    <mergeCell ref="T15:T17"/>
    <mergeCell ref="Q12:Q14"/>
  </mergeCells>
  <pageMargins left="0.7" right="0.7" top="0.75" bottom="0.75" header="0.3" footer="0.3"/>
  <pageSetup paperSize="256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C14"/>
  <sheetViews>
    <sheetView tabSelected="1" workbookViewId="0">
      <selection activeCell="D23" sqref="D23"/>
    </sheetView>
  </sheetViews>
  <sheetFormatPr defaultRowHeight="14.4"/>
  <cols>
    <col min="2" max="2" width="15.5546875" bestFit="1" customWidth="1"/>
    <col min="3" max="3" width="25.44140625" bestFit="1" customWidth="1"/>
  </cols>
  <sheetData>
    <row r="5" spans="2:3">
      <c r="B5" t="s">
        <v>68</v>
      </c>
      <c r="C5" t="s">
        <v>69</v>
      </c>
    </row>
    <row r="6" spans="2:3">
      <c r="B6" t="s">
        <v>70</v>
      </c>
      <c r="C6" t="s">
        <v>71</v>
      </c>
    </row>
    <row r="7" spans="2:3">
      <c r="B7" t="s">
        <v>72</v>
      </c>
      <c r="C7" t="s">
        <v>73</v>
      </c>
    </row>
    <row r="8" spans="2:3">
      <c r="B8" t="s">
        <v>74</v>
      </c>
      <c r="C8" t="s">
        <v>75</v>
      </c>
    </row>
    <row r="9" spans="2:3">
      <c r="B9" t="s">
        <v>85</v>
      </c>
      <c r="C9" t="s">
        <v>80</v>
      </c>
    </row>
    <row r="10" spans="2:3">
      <c r="B10" t="s">
        <v>76</v>
      </c>
      <c r="C10" t="s">
        <v>81</v>
      </c>
    </row>
    <row r="11" spans="2:3">
      <c r="B11" t="s">
        <v>77</v>
      </c>
      <c r="C11" t="s">
        <v>82</v>
      </c>
    </row>
    <row r="12" spans="2:3">
      <c r="B12" t="s">
        <v>86</v>
      </c>
      <c r="C12" t="s">
        <v>84</v>
      </c>
    </row>
    <row r="13" spans="2:3">
      <c r="B13" t="s">
        <v>87</v>
      </c>
      <c r="C13" t="s">
        <v>83</v>
      </c>
    </row>
    <row r="14" spans="2:3">
      <c r="B14" t="s">
        <v>78</v>
      </c>
      <c r="C14" t="s">
        <v>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Instructions</vt:lpstr>
      <vt:lpstr>Original Instructions</vt:lpstr>
      <vt:lpstr>Project-Data</vt:lpstr>
      <vt:lpstr>Named Ranges</vt:lpstr>
      <vt:lpstr>_1st_instalment</vt:lpstr>
      <vt:lpstr>_2nd_instalment</vt:lpstr>
      <vt:lpstr>_3rd_instalment</vt:lpstr>
      <vt:lpstr>_4th_instalment</vt:lpstr>
      <vt:lpstr>Finish_date</vt:lpstr>
      <vt:lpstr>Project_cost</vt:lpstr>
      <vt:lpstr>Project_profit</vt:lpstr>
      <vt:lpstr>Quoted_price</vt:lpstr>
      <vt:lpstr>Start_date</vt:lpstr>
      <vt:lpstr>Total_receipts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Jaime Rodriguez de Ledesma Jimenez</cp:lastModifiedBy>
  <dcterms:created xsi:type="dcterms:W3CDTF">2016-08-30T01:18:10Z</dcterms:created>
  <dcterms:modified xsi:type="dcterms:W3CDTF">2025-10-08T14:20:43Z</dcterms:modified>
</cp:coreProperties>
</file>