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DF">Sheet1!$C$14</definedName>
    <definedName name="Strike">Sheet1!$F$13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M20" i="1" l="1"/>
  <c r="AL13" i="1"/>
  <c r="AN20" i="1"/>
  <c r="AN21" i="1"/>
  <c r="AN22" i="1"/>
  <c r="AN23" i="1"/>
  <c r="AN24" i="1"/>
  <c r="AN25" i="1"/>
  <c r="AN26" i="1"/>
  <c r="AN27" i="1"/>
  <c r="AM20" i="1"/>
  <c r="AM21" i="1"/>
  <c r="AM22" i="1"/>
  <c r="AM23" i="1"/>
  <c r="AM24" i="1"/>
  <c r="AM25" i="1"/>
  <c r="AM26" i="1"/>
  <c r="AM27" i="1"/>
  <c r="AL20" i="1"/>
  <c r="AL21" i="1"/>
  <c r="AL22" i="1"/>
  <c r="AL23" i="1"/>
  <c r="AL24" i="1"/>
  <c r="AL25" i="1"/>
  <c r="AL26" i="1"/>
  <c r="AL27" i="1"/>
  <c r="AK20" i="1"/>
  <c r="AK21" i="1"/>
  <c r="AK22" i="1"/>
  <c r="AK23" i="1"/>
  <c r="AK24" i="1"/>
  <c r="AK25" i="1"/>
  <c r="AK26" i="1"/>
  <c r="AK27" i="1"/>
  <c r="R21" i="1"/>
  <c r="AB21" i="1"/>
  <c r="AB25" i="1"/>
  <c r="AC25" i="1" s="1"/>
  <c r="Z39" i="1"/>
  <c r="Z40" i="1"/>
  <c r="Z41" i="1"/>
  <c r="Z20" i="1"/>
  <c r="Z32" i="1" s="1"/>
  <c r="AA32" i="1" s="1"/>
  <c r="Z21" i="1"/>
  <c r="Z22" i="1"/>
  <c r="Y22" i="1" s="1"/>
  <c r="Z23" i="1"/>
  <c r="AB23" i="1" s="1"/>
  <c r="Z24" i="1"/>
  <c r="Y24" i="1" s="1"/>
  <c r="Z25" i="1"/>
  <c r="Z34" i="1" s="1"/>
  <c r="AA34" i="1" s="1"/>
  <c r="Z26" i="1"/>
  <c r="AB26" i="1" s="1"/>
  <c r="AC26" i="1" s="1"/>
  <c r="Z27" i="1"/>
  <c r="Z36" i="1" s="1"/>
  <c r="AA36" i="1" s="1"/>
  <c r="Y21" i="1"/>
  <c r="N20" i="1"/>
  <c r="P20" i="1" s="1"/>
  <c r="N21" i="1"/>
  <c r="M21" i="1" s="1"/>
  <c r="N22" i="1"/>
  <c r="N33" i="1" s="1"/>
  <c r="O33" i="1" s="1"/>
  <c r="N23" i="1"/>
  <c r="N34" i="1" s="1"/>
  <c r="O34" i="1" s="1"/>
  <c r="N24" i="1"/>
  <c r="M24" i="1" s="1"/>
  <c r="N25" i="1"/>
  <c r="N35" i="1" s="1"/>
  <c r="O35" i="1" s="1"/>
  <c r="N26" i="1"/>
  <c r="N36" i="1" s="1"/>
  <c r="O36" i="1" s="1"/>
  <c r="N27" i="1"/>
  <c r="M27" i="1" s="1"/>
  <c r="R24" i="1"/>
  <c r="R27" i="1"/>
  <c r="P26" i="1"/>
  <c r="P23" i="1"/>
  <c r="P22" i="1"/>
  <c r="N39" i="1"/>
  <c r="N40" i="1"/>
  <c r="N41" i="1"/>
  <c r="AC23" i="1" l="1"/>
  <c r="AD23" i="1" s="1"/>
  <c r="AC21" i="1"/>
  <c r="AD21" i="1" s="1"/>
  <c r="AB24" i="1"/>
  <c r="AB20" i="1"/>
  <c r="V21" i="1"/>
  <c r="AB27" i="1"/>
  <c r="V24" i="1"/>
  <c r="P25" i="1"/>
  <c r="AB22" i="1"/>
  <c r="V27" i="1"/>
  <c r="N32" i="1"/>
  <c r="O32" i="1" s="1"/>
  <c r="Q26" i="1"/>
  <c r="Z35" i="1"/>
  <c r="AA35" i="1" s="1"/>
  <c r="Z33" i="1"/>
  <c r="AA33" i="1" s="1"/>
  <c r="R26" i="1"/>
  <c r="Q25" i="1"/>
  <c r="Q23" i="1"/>
  <c r="Q20" i="1"/>
  <c r="Q22" i="1"/>
  <c r="K20" i="1"/>
  <c r="K21" i="1"/>
  <c r="W21" i="1" s="1"/>
  <c r="AI21" i="1" s="1"/>
  <c r="AI33" i="1" s="1"/>
  <c r="K22" i="1"/>
  <c r="K23" i="1"/>
  <c r="K24" i="1"/>
  <c r="W24" i="1" s="1"/>
  <c r="AI24" i="1" s="1"/>
  <c r="AI36" i="1" s="1"/>
  <c r="K25" i="1"/>
  <c r="K26" i="1"/>
  <c r="K27" i="1"/>
  <c r="W27" i="1" s="1"/>
  <c r="AI27" i="1" s="1"/>
  <c r="AI39" i="1" s="1"/>
  <c r="C14" i="1"/>
  <c r="AG21" i="1" l="1"/>
  <c r="AG33" i="1" s="1"/>
  <c r="AH21" i="1"/>
  <c r="AH33" i="1" s="1"/>
  <c r="AG23" i="1"/>
  <c r="AG35" i="1" s="1"/>
  <c r="AH23" i="1"/>
  <c r="AH35" i="1" s="1"/>
  <c r="W26" i="1"/>
  <c r="AI26" i="1" s="1"/>
  <c r="AI38" i="1" s="1"/>
  <c r="V26" i="1"/>
  <c r="AC24" i="1"/>
  <c r="AD24" i="1"/>
  <c r="AC27" i="1"/>
  <c r="AD27" i="1" s="1"/>
  <c r="AC22" i="1"/>
  <c r="AD22" i="1"/>
  <c r="AC20" i="1"/>
  <c r="AD20" i="1" s="1"/>
  <c r="Y27" i="1"/>
  <c r="Y36" i="1" s="1"/>
  <c r="M23" i="1"/>
  <c r="M34" i="1" s="1"/>
  <c r="M25" i="1"/>
  <c r="M35" i="1" s="1"/>
  <c r="M32" i="1"/>
  <c r="AD25" i="1"/>
  <c r="M26" i="1"/>
  <c r="M36" i="1" s="1"/>
  <c r="M22" i="1"/>
  <c r="M33" i="1" s="1"/>
  <c r="Y26" i="1"/>
  <c r="Y35" i="1" s="1"/>
  <c r="R25" i="1"/>
  <c r="R23" i="1"/>
  <c r="R22" i="1"/>
  <c r="AD26" i="1"/>
  <c r="R20" i="1"/>
  <c r="AG20" i="1" l="1"/>
  <c r="AG32" i="1" s="1"/>
  <c r="AG27" i="1"/>
  <c r="AG39" i="1" s="1"/>
  <c r="AH27" i="1"/>
  <c r="AH39" i="1" s="1"/>
  <c r="W23" i="1"/>
  <c r="AI23" i="1" s="1"/>
  <c r="AI35" i="1" s="1"/>
  <c r="V23" i="1"/>
  <c r="AG22" i="1"/>
  <c r="AG34" i="1" s="1"/>
  <c r="AG24" i="1"/>
  <c r="AG36" i="1" s="1"/>
  <c r="AH24" i="1"/>
  <c r="AH36" i="1" s="1"/>
  <c r="W20" i="1"/>
  <c r="AI20" i="1" s="1"/>
  <c r="AI32" i="1" s="1"/>
  <c r="V20" i="1"/>
  <c r="AH20" i="1" s="1"/>
  <c r="AH32" i="1" s="1"/>
  <c r="W25" i="1"/>
  <c r="AI25" i="1" s="1"/>
  <c r="AI37" i="1" s="1"/>
  <c r="V25" i="1"/>
  <c r="Y25" i="1" s="1"/>
  <c r="Y34" i="1" s="1"/>
  <c r="AG25" i="1"/>
  <c r="AG37" i="1" s="1"/>
  <c r="AH25" i="1"/>
  <c r="AH37" i="1" s="1"/>
  <c r="AH26" i="1"/>
  <c r="AH38" i="1" s="1"/>
  <c r="AG26" i="1"/>
  <c r="AG38" i="1" s="1"/>
  <c r="W22" i="1"/>
  <c r="AI22" i="1" s="1"/>
  <c r="AI34" i="1" s="1"/>
  <c r="V22" i="1"/>
  <c r="AH22" i="1" s="1"/>
  <c r="AH34" i="1" s="1"/>
  <c r="Y20" i="1"/>
  <c r="Y32" i="1" s="1"/>
  <c r="Y23" i="1"/>
  <c r="Y33" i="1" s="1"/>
</calcChain>
</file>

<file path=xl/sharedStrings.xml><?xml version="1.0" encoding="utf-8"?>
<sst xmlns="http://schemas.openxmlformats.org/spreadsheetml/2006/main" count="178" uniqueCount="77">
  <si>
    <t>Path\ Time</t>
  </si>
  <si>
    <t>P(0,1)</t>
  </si>
  <si>
    <t>Zero Rate</t>
  </si>
  <si>
    <t>Put Strike</t>
  </si>
  <si>
    <t>Payoff</t>
  </si>
  <si>
    <t>Time 2</t>
  </si>
  <si>
    <t>Y</t>
  </si>
  <si>
    <t>X</t>
  </si>
  <si>
    <t>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</si>
  <si>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</si>
  <si>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</si>
  <si>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</si>
  <si>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</si>
  <si>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</si>
  <si>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</si>
  <si>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</si>
  <si>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</si>
  <si>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</si>
  <si>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</si>
  <si>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</si>
  <si>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</si>
  <si>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</si>
  <si>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</si>
  <si>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</si>
  <si>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</si>
  <si>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</si>
  <si>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</si>
  <si>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</si>
  <si>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</si>
  <si>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</si>
  <si>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</si>
  <si>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</si>
  <si>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</si>
  <si>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</si>
  <si>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X^2</t>
  </si>
  <si>
    <t>X Variable 2</t>
  </si>
  <si>
    <t>Continuation</t>
  </si>
  <si>
    <t>Regression: Time 2</t>
  </si>
  <si>
    <t>Regression: E[Y|X] = a + bX + cX^2</t>
  </si>
  <si>
    <t>a</t>
  </si>
  <si>
    <t>b</t>
  </si>
  <si>
    <t>c</t>
  </si>
  <si>
    <t>Exercise</t>
  </si>
  <si>
    <t>Cashflow Matrix</t>
  </si>
  <si>
    <t>Exercise Shedule</t>
  </si>
  <si>
    <t>Price</t>
  </si>
  <si>
    <t>Path Value</t>
  </si>
  <si>
    <t>DF</t>
  </si>
  <si>
    <t>Discounted</t>
  </si>
  <si>
    <t>Time</t>
  </si>
  <si>
    <t>Value</t>
  </si>
  <si>
    <t>Regression Performed using Excel Data Analysis</t>
  </si>
  <si>
    <t>Current</t>
  </si>
  <si>
    <t>The average discounted path value</t>
  </si>
  <si>
    <t>The one year discount factor, P(0,1)</t>
  </si>
  <si>
    <t>Working Backwards - Evaluate Cash Flows at Time 2 from Regression Analysis</t>
  </si>
  <si>
    <t>Evaluate the price as the average value of every Monte Carlo path</t>
  </si>
  <si>
    <t>Exercise Put Option???</t>
  </si>
  <si>
    <t>Evaluate Put Payoff at Maturity</t>
  </si>
  <si>
    <t>a) Find the regresion function that models discounted continuation value as a function of the current price</t>
  </si>
  <si>
    <t>b) Compare the Continuation Value versus the Current Exercise Value</t>
  </si>
  <si>
    <t>Monte Carlo Paths</t>
  </si>
  <si>
    <t>Path \ Time</t>
  </si>
  <si>
    <t>Longstaff Schwartz Monte Carlo Method</t>
  </si>
  <si>
    <t>Given a set of Monte Carlo simulation paths we work backwards from maturity to determine optimal exercise</t>
  </si>
  <si>
    <t>c) Determine which paths exercise and update cash flow matrix</t>
  </si>
  <si>
    <t>We are given eight Monte Carlo simulation paths</t>
  </si>
  <si>
    <t>to evaluate the price of an American Put option</t>
  </si>
  <si>
    <t>At each step we estimate the discounted continuation value using a Vandermonde regression E[Y|X] = a + bX + CX^2</t>
  </si>
  <si>
    <t>Working backwards we compare the continuation value against the current value to decide when to exercise</t>
  </si>
  <si>
    <t>After iterating over every exercise date we have identified the optimal exercise time</t>
  </si>
  <si>
    <t>This allows us to price each monte carlo path and average these prices to determine the option price</t>
  </si>
  <si>
    <t>STEP 1:  Problem Set-Up</t>
  </si>
  <si>
    <t>STEP 2:  Evaluate Cash Flows at Maturity, Time 3</t>
  </si>
  <si>
    <t>STEP 3:  Evaluate Cash Flows at Time 2</t>
  </si>
  <si>
    <t>STEP 4:  Evaluate Cash Flows at Time 1</t>
  </si>
  <si>
    <t>STEP 5:  Calculate the Price of the American Put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</si>
</sst>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66" formatCode="#,##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4" fontId="0" fillId="2" borderId="0" xfId="0" applyNumberFormat="1" applyFill="1" applyAlignment="1">
      <alignment horizontal="center" vertical="center"/>
    </xf>
    <xf numFmtId="165" fontId="0" fillId="0" borderId="0" xfId="0" quotePrefix="1" applyNumberFormat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0" fillId="0" borderId="0" xfId="0" quotePrefix="1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9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4" fontId="4" fillId="5" borderId="0" xfId="0" quotePrefix="1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center" vertical="center"/>
    </xf>
    <xf numFmtId="3" fontId="4" fillId="5" borderId="0" xfId="0" quotePrefix="1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0" fontId="3" fillId="0" borderId="0" xfId="0" applyFont="1"/>
    <xf numFmtId="164" fontId="4" fillId="3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66"/>
  <sheetViews>
    <sheetView tabSelected="1" workbookViewId="0"/>
  </sheetViews>
  <sheetFormatPr defaultRowHeight="15" x14ac:dyDescent="0.25"/>
  <cols>
    <col min="1" max="1" width="9.140625" style="1"/>
    <col min="2" max="2" width="10.7109375" style="1" bestFit="1" customWidth="1"/>
    <col min="3" max="7" width="9.140625" style="1"/>
    <col min="8" max="8" width="10.28515625" style="1" customWidth="1"/>
    <col min="9" max="12" width="9.140625" style="1"/>
    <col min="13" max="13" width="12.5703125" style="1" customWidth="1"/>
    <col min="14" max="16" width="9.140625" style="1"/>
    <col min="17" max="17" width="12.5703125" style="1" bestFit="1" customWidth="1"/>
    <col min="18" max="19" width="9.140625" style="1"/>
    <col min="20" max="20" width="11.7109375" style="1" customWidth="1"/>
    <col min="21" max="24" width="9.140625" style="1"/>
    <col min="25" max="25" width="13.5703125" style="1" customWidth="1"/>
    <col min="26" max="28" width="9.140625" style="1"/>
    <col min="29" max="29" width="12.5703125" style="1" bestFit="1" customWidth="1"/>
    <col min="30" max="31" width="9.140625" style="1"/>
    <col min="32" max="32" width="11.7109375" style="1" customWidth="1"/>
    <col min="33" max="36" width="9.140625" style="1"/>
    <col min="37" max="37" width="13.28515625" style="1" bestFit="1" customWidth="1"/>
    <col min="38" max="38" width="9.140625" style="1"/>
    <col min="39" max="40" width="11" style="1" bestFit="1" customWidth="1"/>
    <col min="41" max="16384" width="9.140625" style="1"/>
  </cols>
  <sheetData>
    <row r="2" spans="2:38" ht="15.75" thickBot="1" x14ac:dyDescent="0.3">
      <c r="B2" s="27" t="s">
        <v>63</v>
      </c>
      <c r="M2" s="27"/>
      <c r="Y2" s="18"/>
    </row>
    <row r="3" spans="2:38" ht="15.75" thickTop="1" x14ac:dyDescent="0.25">
      <c r="B3" s="40" t="s">
        <v>64</v>
      </c>
      <c r="C3" s="41"/>
      <c r="D3" s="41"/>
      <c r="E3" s="41"/>
      <c r="F3" s="41"/>
      <c r="G3" s="41"/>
      <c r="H3" s="42"/>
      <c r="I3" s="41"/>
      <c r="J3" s="41"/>
      <c r="K3" s="41"/>
      <c r="L3" s="43"/>
      <c r="M3" s="27"/>
    </row>
    <row r="4" spans="2:38" x14ac:dyDescent="0.25">
      <c r="B4" s="44" t="s">
        <v>68</v>
      </c>
      <c r="C4" s="45"/>
      <c r="D4" s="45"/>
      <c r="E4" s="45"/>
      <c r="F4" s="45"/>
      <c r="G4" s="45"/>
      <c r="H4" s="45"/>
      <c r="I4" s="45"/>
      <c r="J4" s="45"/>
      <c r="K4" s="45"/>
      <c r="L4" s="46"/>
      <c r="M4" s="27"/>
    </row>
    <row r="5" spans="2:38" x14ac:dyDescent="0.25">
      <c r="B5" s="44" t="s">
        <v>69</v>
      </c>
      <c r="C5" s="45"/>
      <c r="D5" s="45"/>
      <c r="E5" s="45"/>
      <c r="F5" s="45"/>
      <c r="G5" s="45"/>
      <c r="H5" s="45"/>
      <c r="I5" s="45"/>
      <c r="J5" s="45"/>
      <c r="K5" s="45"/>
      <c r="L5" s="46"/>
      <c r="M5" s="27"/>
    </row>
    <row r="6" spans="2:38" x14ac:dyDescent="0.25">
      <c r="B6" s="44" t="s">
        <v>70</v>
      </c>
      <c r="C6" s="45"/>
      <c r="D6" s="45"/>
      <c r="E6" s="45"/>
      <c r="F6" s="45"/>
      <c r="G6" s="45"/>
      <c r="H6" s="45"/>
      <c r="I6" s="45"/>
      <c r="J6" s="45"/>
      <c r="K6" s="45"/>
      <c r="L6" s="46"/>
      <c r="M6" s="27"/>
    </row>
    <row r="7" spans="2:38" ht="15.75" thickBot="1" x14ac:dyDescent="0.3">
      <c r="B7" s="47" t="s">
        <v>71</v>
      </c>
      <c r="C7" s="48"/>
      <c r="D7" s="48"/>
      <c r="E7" s="48"/>
      <c r="F7" s="48"/>
      <c r="G7" s="48"/>
      <c r="H7" s="48"/>
      <c r="I7" s="48"/>
      <c r="J7" s="48"/>
      <c r="K7" s="48"/>
      <c r="L7" s="49"/>
      <c r="M7" s="27"/>
    </row>
    <row r="8" spans="2:38" ht="15.75" thickTop="1" x14ac:dyDescent="0.25">
      <c r="B8" s="39"/>
      <c r="M8" s="27"/>
    </row>
    <row r="9" spans="2:38" x14ac:dyDescent="0.25">
      <c r="B9" s="27" t="s">
        <v>72</v>
      </c>
      <c r="H9" s="27" t="s">
        <v>73</v>
      </c>
      <c r="M9" s="27" t="s">
        <v>74</v>
      </c>
      <c r="Y9" s="27" t="s">
        <v>75</v>
      </c>
      <c r="AK9" s="27" t="s">
        <v>76</v>
      </c>
    </row>
    <row r="10" spans="2:38" x14ac:dyDescent="0.25">
      <c r="B10" s="28" t="s">
        <v>66</v>
      </c>
      <c r="H10" s="28" t="s">
        <v>58</v>
      </c>
      <c r="M10" s="28" t="s">
        <v>55</v>
      </c>
      <c r="Y10" s="28" t="s">
        <v>55</v>
      </c>
      <c r="AK10" s="28" t="s">
        <v>56</v>
      </c>
    </row>
    <row r="11" spans="2:38" x14ac:dyDescent="0.25">
      <c r="B11" s="28" t="s">
        <v>67</v>
      </c>
    </row>
    <row r="12" spans="2:38" x14ac:dyDescent="0.25">
      <c r="M12" s="28" t="s">
        <v>59</v>
      </c>
      <c r="Y12" s="28" t="s">
        <v>59</v>
      </c>
    </row>
    <row r="13" spans="2:38" x14ac:dyDescent="0.25">
      <c r="B13" s="1" t="s">
        <v>2</v>
      </c>
      <c r="C13" s="29">
        <v>0.06</v>
      </c>
      <c r="E13" s="1" t="s">
        <v>3</v>
      </c>
      <c r="F13" s="15">
        <v>1.1000000000000001</v>
      </c>
      <c r="M13" s="28" t="s">
        <v>60</v>
      </c>
      <c r="P13" s="27"/>
      <c r="Y13" s="28" t="s">
        <v>60</v>
      </c>
      <c r="AK13" s="27" t="s">
        <v>45</v>
      </c>
      <c r="AL13" s="25">
        <f ca="1">AVERAGE(AN20:AN27)</f>
        <v>0.11443433004505696</v>
      </c>
    </row>
    <row r="14" spans="2:38" x14ac:dyDescent="0.25">
      <c r="B14" s="1" t="s">
        <v>1</v>
      </c>
      <c r="C14" s="4">
        <f ca="1">EXP(-C13)</f>
        <v>0.94176453358424872</v>
      </c>
      <c r="H14" s="27"/>
      <c r="M14" s="28" t="s">
        <v>65</v>
      </c>
      <c r="P14" s="27"/>
      <c r="Y14" s="28" t="s">
        <v>65</v>
      </c>
      <c r="AK14" s="28" t="s">
        <v>53</v>
      </c>
    </row>
    <row r="15" spans="2:38" x14ac:dyDescent="0.25">
      <c r="B15" s="28" t="s">
        <v>54</v>
      </c>
      <c r="H15" s="27"/>
    </row>
    <row r="16" spans="2:38" x14ac:dyDescent="0.25">
      <c r="C16" s="4"/>
      <c r="M16" s="27" t="s">
        <v>17</v>
      </c>
      <c r="Y16" s="27" t="s">
        <v>17</v>
      </c>
      <c r="AB16" s="27"/>
      <c r="AK16" s="28"/>
    </row>
    <row r="17" spans="2:40" x14ac:dyDescent="0.25">
      <c r="C17" s="4"/>
      <c r="M17" s="1" t="s">
        <v>36</v>
      </c>
      <c r="N17" s="1" t="s">
        <v>52</v>
      </c>
      <c r="P17" s="27" t="s">
        <v>57</v>
      </c>
      <c r="Y17" s="1" t="s">
        <v>36</v>
      </c>
      <c r="Z17" s="1" t="s">
        <v>52</v>
      </c>
      <c r="AB17" s="27" t="s">
        <v>57</v>
      </c>
    </row>
    <row r="18" spans="2:40" x14ac:dyDescent="0.25">
      <c r="B18" s="27" t="s">
        <v>61</v>
      </c>
      <c r="H18" s="27" t="s">
        <v>43</v>
      </c>
      <c r="I18" s="14"/>
      <c r="M18" s="1" t="s">
        <v>50</v>
      </c>
      <c r="N18" s="1" t="s">
        <v>45</v>
      </c>
      <c r="P18" s="1" t="s">
        <v>5</v>
      </c>
      <c r="Q18" s="1" t="s">
        <v>36</v>
      </c>
      <c r="R18" s="1" t="s">
        <v>5</v>
      </c>
      <c r="T18" s="27" t="s">
        <v>43</v>
      </c>
      <c r="U18" s="14"/>
      <c r="Y18" s="1" t="s">
        <v>50</v>
      </c>
      <c r="Z18" s="1" t="s">
        <v>45</v>
      </c>
      <c r="AB18" s="1" t="s">
        <v>5</v>
      </c>
      <c r="AC18" s="1" t="s">
        <v>36</v>
      </c>
      <c r="AD18" s="1" t="s">
        <v>5</v>
      </c>
      <c r="AF18" s="27" t="s">
        <v>43</v>
      </c>
      <c r="AG18" s="14"/>
      <c r="AL18" s="1" t="s">
        <v>42</v>
      </c>
      <c r="AN18" s="1" t="s">
        <v>48</v>
      </c>
    </row>
    <row r="19" spans="2:40" x14ac:dyDescent="0.25">
      <c r="B19" s="1" t="s">
        <v>0</v>
      </c>
      <c r="C19" s="1">
        <v>0</v>
      </c>
      <c r="D19" s="1">
        <v>1</v>
      </c>
      <c r="E19" s="1">
        <v>2</v>
      </c>
      <c r="F19" s="1">
        <v>3</v>
      </c>
      <c r="H19" s="14" t="s">
        <v>62</v>
      </c>
      <c r="I19" s="1">
        <v>1</v>
      </c>
      <c r="J19" s="1">
        <v>2</v>
      </c>
      <c r="K19" s="1">
        <v>3</v>
      </c>
      <c r="M19" s="1" t="s">
        <v>6</v>
      </c>
      <c r="N19" s="1" t="s">
        <v>7</v>
      </c>
      <c r="P19" s="1" t="s">
        <v>4</v>
      </c>
      <c r="Q19" s="1" t="s">
        <v>50</v>
      </c>
      <c r="R19" s="1" t="s">
        <v>42</v>
      </c>
      <c r="T19" s="14" t="s">
        <v>62</v>
      </c>
      <c r="U19" s="1">
        <v>1</v>
      </c>
      <c r="V19" s="1">
        <v>2</v>
      </c>
      <c r="W19" s="1">
        <v>3</v>
      </c>
      <c r="Y19" s="1" t="s">
        <v>6</v>
      </c>
      <c r="Z19" s="1" t="s">
        <v>7</v>
      </c>
      <c r="AB19" s="1" t="s">
        <v>4</v>
      </c>
      <c r="AC19" s="1" t="s">
        <v>50</v>
      </c>
      <c r="AD19" s="1" t="s">
        <v>42</v>
      </c>
      <c r="AF19" s="14" t="s">
        <v>62</v>
      </c>
      <c r="AG19" s="1">
        <v>1</v>
      </c>
      <c r="AH19" s="1">
        <v>2</v>
      </c>
      <c r="AI19" s="1">
        <v>3</v>
      </c>
      <c r="AK19" s="1" t="s">
        <v>46</v>
      </c>
      <c r="AL19" s="1" t="s">
        <v>49</v>
      </c>
      <c r="AM19" s="1" t="s">
        <v>47</v>
      </c>
      <c r="AN19" s="1" t="s">
        <v>46</v>
      </c>
    </row>
    <row r="20" spans="2:40" x14ac:dyDescent="0.25">
      <c r="B20" s="1">
        <v>1</v>
      </c>
      <c r="C20" s="2">
        <v>1</v>
      </c>
      <c r="D20" s="2">
        <v>1.0900000000000001</v>
      </c>
      <c r="E20" s="2">
        <v>1.08</v>
      </c>
      <c r="F20" s="2">
        <v>1.34</v>
      </c>
      <c r="H20" s="1">
        <v>1</v>
      </c>
      <c r="I20" s="5" t="s">
        <v>8</v>
      </c>
      <c r="J20" s="5" t="s">
        <v>8</v>
      </c>
      <c r="K20" s="2">
        <f ca="1">MAX(Strike-F20,0)</f>
        <v>0</v>
      </c>
      <c r="M20" s="2">
        <f ca="1">IF($N20="-","-",$K20*DF)</f>
        <v>0</v>
      </c>
      <c r="N20" s="2">
        <f ca="1">IF($E20&lt;Strike,$E20,"-")</f>
        <v>1.08</v>
      </c>
      <c r="P20" s="2">
        <f ca="1">MAX(Strike-N20,0)</f>
        <v>2.0000000000000018E-2</v>
      </c>
      <c r="Q20" s="3">
        <f ca="1">$N$39+$N$40*N20+$N$41*N20*N20</f>
        <v>3.6740560851208137E-2</v>
      </c>
      <c r="R20" s="20" t="b">
        <f t="shared" ref="R20:R27" ca="1" si="0">P20&gt;Q20</f>
        <v>0</v>
      </c>
      <c r="S20" s="30"/>
      <c r="T20" s="30">
        <v>1</v>
      </c>
      <c r="U20" s="31" t="s">
        <v>8</v>
      </c>
      <c r="V20" s="19">
        <f t="shared" ref="V20:V27" ca="1" si="1">IF(R20,P20,0)</f>
        <v>0</v>
      </c>
      <c r="W20" s="17">
        <f t="shared" ref="W20:W27" ca="1" si="2">IF(R20,0,$K20)</f>
        <v>0</v>
      </c>
      <c r="Y20" s="2">
        <f ca="1">IF($Z20="-","-",$V20*DF)</f>
        <v>0</v>
      </c>
      <c r="Z20" s="2">
        <f ca="1">IF($D20&lt;Strike,$D20,"-")</f>
        <v>1.0900000000000001</v>
      </c>
      <c r="AB20" s="2">
        <f ca="1">IF(Z20="-","-",MAX(Strike-Z20,0))</f>
        <v>1.0000000000000009E-2</v>
      </c>
      <c r="AC20" s="3">
        <f ca="1">IF(AB20="-","-",$Z$39+$Z$40*Z20+$Z$41*Z20*Z20)</f>
        <v>1.348510528315594E-2</v>
      </c>
      <c r="AD20" s="3" t="b">
        <f ca="1">AB20&gt;AC20</f>
        <v>0</v>
      </c>
      <c r="AF20" s="1">
        <v>1</v>
      </c>
      <c r="AG20" s="6">
        <f t="shared" ref="AG20:AG27" ca="1" si="3">IF(AD20,AB20,0)</f>
        <v>0</v>
      </c>
      <c r="AH20" s="6">
        <f t="shared" ref="AH20:AH27" ca="1" si="4">IF(AD20,0,V20)</f>
        <v>0</v>
      </c>
      <c r="AI20" s="17">
        <f t="shared" ref="AI20:AI27" ca="1" si="5">W20</f>
        <v>0</v>
      </c>
      <c r="AK20" s="3">
        <f t="shared" ref="AK20:AK27" ca="1" si="6">MAX(AG20:AI20)</f>
        <v>0</v>
      </c>
      <c r="AL20" s="1">
        <f ca="1">IF(MAX(AG32:AI32)=0,0,IF(AG32&gt;0,1,IF(AH32&gt;0,2,IF(AI32&gt;0,3,0))))</f>
        <v>0</v>
      </c>
      <c r="AM20" s="3">
        <f ca="1">IF(AL20=0,0,DF^AL20)</f>
        <v>0</v>
      </c>
      <c r="AN20" s="24">
        <f ca="1">AK20*AM20</f>
        <v>0</v>
      </c>
    </row>
    <row r="21" spans="2:40" x14ac:dyDescent="0.25">
      <c r="B21" s="1">
        <v>2</v>
      </c>
      <c r="C21" s="2">
        <v>1</v>
      </c>
      <c r="D21" s="2">
        <v>1.1599999999999999</v>
      </c>
      <c r="E21" s="2">
        <v>1.26</v>
      </c>
      <c r="F21" s="2">
        <v>1.54</v>
      </c>
      <c r="H21" s="1">
        <v>2</v>
      </c>
      <c r="I21" s="5" t="s">
        <v>8</v>
      </c>
      <c r="J21" s="5" t="s">
        <v>8</v>
      </c>
      <c r="K21" s="2">
        <f ca="1">MAX(Strike-F21,0)</f>
        <v>0</v>
      </c>
      <c r="M21" s="6" t="str">
        <f ca="1">IF($N21="-","-",$K21*DF)</f>
        <v>-</v>
      </c>
      <c r="N21" s="6" t="str">
        <f ca="1">IF($E21&lt;Strike,$E21,"-")</f>
        <v>-</v>
      </c>
      <c r="P21" s="6" t="s">
        <v>8</v>
      </c>
      <c r="Q21" s="6" t="s">
        <v>8</v>
      </c>
      <c r="R21" s="19" t="b">
        <f ca="1">P21&gt;Q21</f>
        <v>0</v>
      </c>
      <c r="S21" s="30"/>
      <c r="T21" s="30">
        <v>2</v>
      </c>
      <c r="U21" s="31" t="s">
        <v>8</v>
      </c>
      <c r="V21" s="19">
        <f t="shared" ca="1" si="1"/>
        <v>0</v>
      </c>
      <c r="W21" s="17">
        <f t="shared" ca="1" si="2"/>
        <v>0</v>
      </c>
      <c r="Y21" s="6" t="str">
        <f ca="1">IF($Z21="-","-",$V21*DF)</f>
        <v>-</v>
      </c>
      <c r="Z21" s="6" t="str">
        <f ca="1">IF($D21&lt;Strike,$D21,"-")</f>
        <v>-</v>
      </c>
      <c r="AB21" s="6" t="str">
        <f ca="1">IF(Z21="-","-",MAX(Strike-Z21,0))</f>
        <v>-</v>
      </c>
      <c r="AC21" s="16" t="str">
        <f ca="1">IF(AB21="-","-",$Z$39+$Z$40*Z21+$Z$41*Z21*Z21)</f>
        <v>-</v>
      </c>
      <c r="AD21" s="6" t="b">
        <f ca="1">AB21&gt;AC21</f>
        <v>0</v>
      </c>
      <c r="AF21" s="1">
        <v>2</v>
      </c>
      <c r="AG21" s="6">
        <f t="shared" ca="1" si="3"/>
        <v>0</v>
      </c>
      <c r="AH21" s="6">
        <f t="shared" ca="1" si="4"/>
        <v>0</v>
      </c>
      <c r="AI21" s="17">
        <f t="shared" ca="1" si="5"/>
        <v>0</v>
      </c>
      <c r="AK21" s="3">
        <f t="shared" ca="1" si="6"/>
        <v>0</v>
      </c>
      <c r="AL21" s="1">
        <f ca="1">IF(MAX(AG33:AI33)=0,0,IF(AG33&gt;0,1,IF(AH33&gt;0,2,IF(AI33&gt;0,3,0))))</f>
        <v>0</v>
      </c>
      <c r="AM21" s="3">
        <f ca="1">IF(AL21=0,0,DF^AL21)</f>
        <v>0</v>
      </c>
      <c r="AN21" s="24">
        <f ca="1">AK21*AM21</f>
        <v>0</v>
      </c>
    </row>
    <row r="22" spans="2:40" x14ac:dyDescent="0.25">
      <c r="B22" s="1">
        <v>3</v>
      </c>
      <c r="C22" s="2">
        <v>1</v>
      </c>
      <c r="D22" s="2">
        <v>1.22</v>
      </c>
      <c r="E22" s="2">
        <v>1.07</v>
      </c>
      <c r="F22" s="2">
        <v>1.03</v>
      </c>
      <c r="H22" s="1">
        <v>3</v>
      </c>
      <c r="I22" s="5" t="s">
        <v>8</v>
      </c>
      <c r="J22" s="5" t="s">
        <v>8</v>
      </c>
      <c r="K22" s="2">
        <f ca="1">MAX(Strike-F22,0)</f>
        <v>7.0000000000000062E-2</v>
      </c>
      <c r="M22" s="2">
        <f ca="1">IF($N22="-","-",$K22*DF)</f>
        <v>6.5923517350897465E-2</v>
      </c>
      <c r="N22" s="2">
        <f ca="1">IF($E22&lt;Strike,$E22,"-")</f>
        <v>1.07</v>
      </c>
      <c r="P22" s="2">
        <f ca="1">MAX(Strike-N22,0)</f>
        <v>3.0000000000000027E-2</v>
      </c>
      <c r="Q22" s="3">
        <f ca="1">$N$39+$N$40*N22+$N$41*N22*N22</f>
        <v>4.5898342525892311E-2</v>
      </c>
      <c r="R22" s="20" t="b">
        <f t="shared" ca="1" si="0"/>
        <v>0</v>
      </c>
      <c r="S22" s="30"/>
      <c r="T22" s="30">
        <v>3</v>
      </c>
      <c r="U22" s="31" t="s">
        <v>8</v>
      </c>
      <c r="V22" s="19">
        <f t="shared" ca="1" si="1"/>
        <v>0</v>
      </c>
      <c r="W22" s="34">
        <f t="shared" ca="1" si="2"/>
        <v>7.0000000000000062E-2</v>
      </c>
      <c r="Y22" s="2" t="str">
        <f ca="1">IF($Z22="-","-",$V22*DF)</f>
        <v>-</v>
      </c>
      <c r="Z22" s="2" t="str">
        <f ca="1">IF($D22&lt;Strike,$D22,"-")</f>
        <v>-</v>
      </c>
      <c r="AB22" s="2" t="str">
        <f ca="1">IF(Z22="-","-",MAX(Strike-Z22,0))</f>
        <v>-</v>
      </c>
      <c r="AC22" s="3" t="str">
        <f ca="1">IF(AB22="-","-",$Z$39+$Z$40*Z22+$Z$41*Z22*Z22)</f>
        <v>-</v>
      </c>
      <c r="AD22" s="3" t="b">
        <f ca="1">AB22&gt;AC22</f>
        <v>0</v>
      </c>
      <c r="AF22" s="1">
        <v>3</v>
      </c>
      <c r="AG22" s="6">
        <f t="shared" ca="1" si="3"/>
        <v>0</v>
      </c>
      <c r="AH22" s="19">
        <f t="shared" ca="1" si="4"/>
        <v>0</v>
      </c>
      <c r="AI22" s="34">
        <f t="shared" ca="1" si="5"/>
        <v>7.0000000000000062E-2</v>
      </c>
      <c r="AK22" s="3">
        <f t="shared" ca="1" si="6"/>
        <v>7.0000000000000062E-2</v>
      </c>
      <c r="AL22" s="1">
        <f ca="1">IF(MAX(AG34:AI34)=0,0,IF(AG34&gt;0,1,IF(AH34&gt;0,2,IF(AI34&gt;0,3,0))))</f>
        <v>3</v>
      </c>
      <c r="AM22" s="3">
        <f ca="1">IF(AL22=0,0,DF^AL22)</f>
        <v>0.83527021141127211</v>
      </c>
      <c r="AN22" s="24">
        <f ca="1">AK22*AM22</f>
        <v>5.8468914798789101E-2</v>
      </c>
    </row>
    <row r="23" spans="2:40" x14ac:dyDescent="0.25">
      <c r="B23" s="1">
        <v>4</v>
      </c>
      <c r="C23" s="2">
        <v>1</v>
      </c>
      <c r="D23" s="2">
        <v>0.93</v>
      </c>
      <c r="E23" s="2">
        <v>0.97</v>
      </c>
      <c r="F23" s="2">
        <v>0.92</v>
      </c>
      <c r="H23" s="1">
        <v>4</v>
      </c>
      <c r="I23" s="5" t="s">
        <v>8</v>
      </c>
      <c r="J23" s="5" t="s">
        <v>8</v>
      </c>
      <c r="K23" s="2">
        <f ca="1">MAX(Strike-F23,0)</f>
        <v>0.18000000000000005</v>
      </c>
      <c r="M23" s="2">
        <f ca="1">IF($N23="-","-",$K23*DF)</f>
        <v>0.16951761604516483</v>
      </c>
      <c r="N23" s="2">
        <f ca="1">IF($E23&lt;Strike,$E23,"-")</f>
        <v>0.97</v>
      </c>
      <c r="P23" s="2">
        <f ca="1">MAX(Strike-N23,0)</f>
        <v>0.13000000000000012</v>
      </c>
      <c r="Q23" s="3">
        <f ca="1">$N$39+$N$40*N23+$N$41*N23*N23</f>
        <v>0.11752682126037506</v>
      </c>
      <c r="R23" s="32" t="b">
        <f t="shared" ca="1" si="0"/>
        <v>1</v>
      </c>
      <c r="S23" s="30"/>
      <c r="T23" s="30">
        <v>4</v>
      </c>
      <c r="U23" s="31" t="s">
        <v>8</v>
      </c>
      <c r="V23" s="33">
        <f t="shared" ca="1" si="1"/>
        <v>0.13000000000000012</v>
      </c>
      <c r="W23" s="17">
        <f t="shared" ca="1" si="2"/>
        <v>0</v>
      </c>
      <c r="Y23" s="2">
        <f ca="1">IF($Z23="-","-",$V23*DF)</f>
        <v>0.12242938936595245</v>
      </c>
      <c r="Z23" s="2">
        <f ca="1">IF($D23&lt;Strike,$D23,"-")</f>
        <v>0.93</v>
      </c>
      <c r="AB23" s="2">
        <f ca="1">IF(Z23="-","-",MAX(Strike-Z23,0))</f>
        <v>0.17000000000000004</v>
      </c>
      <c r="AC23" s="3">
        <f ca="1">IF(AB23="-","-",$Z$39+$Z$40*Z23+$Z$41*Z23*Z23)</f>
        <v>0.10874928051024835</v>
      </c>
      <c r="AD23" s="32" t="b">
        <f ca="1">AB23&gt;AC23</f>
        <v>1</v>
      </c>
      <c r="AF23" s="1">
        <v>4</v>
      </c>
      <c r="AG23" s="33">
        <f t="shared" ca="1" si="3"/>
        <v>0.17000000000000004</v>
      </c>
      <c r="AH23" s="19">
        <f ca="1">IF(AD23,0,V23)</f>
        <v>0</v>
      </c>
      <c r="AI23" s="17">
        <f t="shared" ca="1" si="5"/>
        <v>0</v>
      </c>
      <c r="AK23" s="3">
        <f t="shared" ca="1" si="6"/>
        <v>0.17000000000000004</v>
      </c>
      <c r="AL23" s="1">
        <f ca="1">IF(MAX(AG35:AI35)=0,0,IF(AG35&gt;0,1,IF(AH35&gt;0,2,IF(AI35&gt;0,3,0))))</f>
        <v>1</v>
      </c>
      <c r="AM23" s="3">
        <f ca="1">IF(AL23=0,0,DF^AL23)</f>
        <v>0.94176453358424872</v>
      </c>
      <c r="AN23" s="24">
        <f ca="1">AK23*AM23</f>
        <v>0.16009997070932233</v>
      </c>
    </row>
    <row r="24" spans="2:40" x14ac:dyDescent="0.25">
      <c r="B24" s="1">
        <v>5</v>
      </c>
      <c r="C24" s="2">
        <v>1</v>
      </c>
      <c r="D24" s="2">
        <v>1.1100000000000001</v>
      </c>
      <c r="E24" s="2">
        <v>1.56</v>
      </c>
      <c r="F24" s="2">
        <v>1.52</v>
      </c>
      <c r="H24" s="1">
        <v>5</v>
      </c>
      <c r="I24" s="5" t="s">
        <v>8</v>
      </c>
      <c r="J24" s="5" t="s">
        <v>8</v>
      </c>
      <c r="K24" s="2">
        <f ca="1">MAX(Strike-F24,0)</f>
        <v>0</v>
      </c>
      <c r="M24" s="6" t="str">
        <f ca="1">IF($N24="-","-",$K24*DF)</f>
        <v>-</v>
      </c>
      <c r="N24" s="6" t="str">
        <f ca="1">IF($E24&lt;Strike,$E24,"-")</f>
        <v>-</v>
      </c>
      <c r="P24" s="6" t="s">
        <v>8</v>
      </c>
      <c r="Q24" s="6" t="s">
        <v>8</v>
      </c>
      <c r="R24" s="19" t="b">
        <f t="shared" ca="1" si="0"/>
        <v>0</v>
      </c>
      <c r="S24" s="30"/>
      <c r="T24" s="30">
        <v>5</v>
      </c>
      <c r="U24" s="31" t="s">
        <v>8</v>
      </c>
      <c r="V24" s="19">
        <f t="shared" ca="1" si="1"/>
        <v>0</v>
      </c>
      <c r="W24" s="17">
        <f t="shared" ca="1" si="2"/>
        <v>0</v>
      </c>
      <c r="Y24" s="6" t="str">
        <f ca="1">IF($Z24="-","-",$V24*DF)</f>
        <v>-</v>
      </c>
      <c r="Z24" s="6" t="str">
        <f ca="1">IF($D24&lt;Strike,$D24,"-")</f>
        <v>-</v>
      </c>
      <c r="AB24" s="6" t="str">
        <f ca="1">IF(Z24="-","-",MAX(Strike-Z24,0))</f>
        <v>-</v>
      </c>
      <c r="AC24" s="16" t="str">
        <f ca="1">IF(AB24="-","-",$Z$39+$Z$40*Z24+$Z$41*Z24*Z24)</f>
        <v>-</v>
      </c>
      <c r="AD24" s="6" t="b">
        <f t="shared" ref="AD24:AD26" ca="1" si="7">AB24&gt;AC24</f>
        <v>0</v>
      </c>
      <c r="AF24" s="1">
        <v>5</v>
      </c>
      <c r="AG24" s="6">
        <f t="shared" ca="1" si="3"/>
        <v>0</v>
      </c>
      <c r="AH24" s="19">
        <f ca="1">IF(AD24,0,V24)</f>
        <v>0</v>
      </c>
      <c r="AI24" s="17">
        <f t="shared" ca="1" si="5"/>
        <v>0</v>
      </c>
      <c r="AK24" s="3">
        <f t="shared" ca="1" si="6"/>
        <v>0</v>
      </c>
      <c r="AL24" s="1">
        <f ca="1">IF(MAX(AG36:AI36)=0,0,IF(AG36&gt;0,1,IF(AH36&gt;0,2,IF(AI36&gt;0,3,0))))</f>
        <v>0</v>
      </c>
      <c r="AM24" s="3">
        <f ca="1">IF(AL24=0,0,DF^AL24)</f>
        <v>0</v>
      </c>
      <c r="AN24" s="24">
        <f ca="1">AK24*AM24</f>
        <v>0</v>
      </c>
    </row>
    <row r="25" spans="2:40" x14ac:dyDescent="0.25">
      <c r="B25" s="1">
        <v>6</v>
      </c>
      <c r="C25" s="2">
        <v>1</v>
      </c>
      <c r="D25" s="2">
        <v>0.76</v>
      </c>
      <c r="E25" s="2">
        <v>0.77</v>
      </c>
      <c r="F25" s="2">
        <v>0.9</v>
      </c>
      <c r="H25" s="1">
        <v>6</v>
      </c>
      <c r="I25" s="5" t="s">
        <v>8</v>
      </c>
      <c r="J25" s="5" t="s">
        <v>8</v>
      </c>
      <c r="K25" s="2">
        <f ca="1">MAX(Strike-F25,0)</f>
        <v>0.20000000000000007</v>
      </c>
      <c r="M25" s="2">
        <f ca="1">IF($N25="-","-",$K25*DF)</f>
        <v>0.18835290671684982</v>
      </c>
      <c r="N25" s="2">
        <f ca="1">IF($E25&lt;Strike,$E25,"-")</f>
        <v>0.77</v>
      </c>
      <c r="P25" s="2">
        <f ca="1">MAX(Strike-N25,0)</f>
        <v>0.33000000000000007</v>
      </c>
      <c r="Q25" s="3">
        <f ca="1">$N$39+$N$40*N25+$N$41*N25*N25</f>
        <v>0.15196920775279432</v>
      </c>
      <c r="R25" s="32" t="b">
        <f t="shared" ca="1" si="0"/>
        <v>1</v>
      </c>
      <c r="S25" s="30"/>
      <c r="T25" s="30">
        <v>6</v>
      </c>
      <c r="U25" s="31" t="s">
        <v>8</v>
      </c>
      <c r="V25" s="33">
        <f t="shared" ca="1" si="1"/>
        <v>0.33000000000000007</v>
      </c>
      <c r="W25" s="17">
        <f t="shared" ca="1" si="2"/>
        <v>0</v>
      </c>
      <c r="Y25" s="2">
        <f ca="1">IF($Z25="-","-",$V25*DF)</f>
        <v>0.31078229608280217</v>
      </c>
      <c r="Z25" s="2">
        <f ca="1">IF($D25&lt;Strike,$D25,"-")</f>
        <v>0.76</v>
      </c>
      <c r="AB25" s="2">
        <f ca="1">IF(Z25="-","-",MAX(Strike-Z25,0))</f>
        <v>0.34000000000000008</v>
      </c>
      <c r="AC25" s="3">
        <f ca="1">IF(AB25="-","-",$Z$39+$Z$40*Z25+$Z$41*Z25*Z25)</f>
        <v>0.28606468128171891</v>
      </c>
      <c r="AD25" s="32" t="b">
        <f t="shared" ca="1" si="7"/>
        <v>1</v>
      </c>
      <c r="AF25" s="1">
        <v>6</v>
      </c>
      <c r="AG25" s="33">
        <f t="shared" ca="1" si="3"/>
        <v>0.34000000000000008</v>
      </c>
      <c r="AH25" s="19">
        <f ca="1">IF(AD25,0,V25)</f>
        <v>0</v>
      </c>
      <c r="AI25" s="17">
        <f t="shared" ca="1" si="5"/>
        <v>0</v>
      </c>
      <c r="AK25" s="3">
        <f t="shared" ca="1" si="6"/>
        <v>0.34000000000000008</v>
      </c>
      <c r="AL25" s="1">
        <f ca="1">IF(MAX(AG37:AI37)=0,0,IF(AG37&gt;0,1,IF(AH37&gt;0,2,IF(AI37&gt;0,3,0))))</f>
        <v>1</v>
      </c>
      <c r="AM25" s="3">
        <f ca="1">IF(AL25=0,0,DF^AL25)</f>
        <v>0.94176453358424872</v>
      </c>
      <c r="AN25" s="24">
        <f ca="1">AK25*AM25</f>
        <v>0.32019994141864466</v>
      </c>
    </row>
    <row r="26" spans="2:40" x14ac:dyDescent="0.25">
      <c r="B26" s="1">
        <v>7</v>
      </c>
      <c r="C26" s="2">
        <v>1</v>
      </c>
      <c r="D26" s="2">
        <v>0.92</v>
      </c>
      <c r="E26" s="2">
        <v>0.84</v>
      </c>
      <c r="F26" s="2">
        <v>1.01</v>
      </c>
      <c r="H26" s="1">
        <v>7</v>
      </c>
      <c r="I26" s="5" t="s">
        <v>8</v>
      </c>
      <c r="J26" s="5" t="s">
        <v>8</v>
      </c>
      <c r="K26" s="2">
        <f ca="1">MAX(Strike-F26,0)</f>
        <v>9.000000000000008E-2</v>
      </c>
      <c r="M26" s="2">
        <f ca="1">IF($N26="-","-",$K26*DF)</f>
        <v>8.4758808022582455E-2</v>
      </c>
      <c r="N26" s="2">
        <f ca="1">IF($E26&lt;Strike,$E26,"-")</f>
        <v>0.84</v>
      </c>
      <c r="P26" s="2">
        <f ca="1">MAX(Strike-N26,0)</f>
        <v>0.26000000000000012</v>
      </c>
      <c r="Q26" s="3">
        <f ca="1">$N$39+$N$40*N26+$N$41*N26*N26</f>
        <v>0.1564179157452239</v>
      </c>
      <c r="R26" s="32" t="b">
        <f t="shared" ca="1" si="0"/>
        <v>1</v>
      </c>
      <c r="S26" s="30"/>
      <c r="T26" s="30">
        <v>7</v>
      </c>
      <c r="U26" s="31" t="s">
        <v>8</v>
      </c>
      <c r="V26" s="33">
        <f t="shared" ca="1" si="1"/>
        <v>0.26000000000000012</v>
      </c>
      <c r="W26" s="17">
        <f t="shared" ca="1" si="2"/>
        <v>0</v>
      </c>
      <c r="Y26" s="2">
        <f ca="1">IF($Z26="-","-",$V26*DF)</f>
        <v>0.24485877873190479</v>
      </c>
      <c r="Z26" s="2">
        <f ca="1">IF($D26&lt;Strike,$D26,"-")</f>
        <v>0.92</v>
      </c>
      <c r="AB26" s="2">
        <f ca="1">IF(Z26="-","-",MAX(Strike-Z26,0))</f>
        <v>0.18000000000000005</v>
      </c>
      <c r="AC26" s="3">
        <f ca="1">IF(AB26="-","-",$Z$39+$Z$40*Z26+$Z$41*Z26*Z26)</f>
        <v>0.11700926766172026</v>
      </c>
      <c r="AD26" s="32" t="b">
        <f t="shared" ca="1" si="7"/>
        <v>1</v>
      </c>
      <c r="AF26" s="1">
        <v>7</v>
      </c>
      <c r="AG26" s="33">
        <f t="shared" ca="1" si="3"/>
        <v>0.18000000000000005</v>
      </c>
      <c r="AH26" s="19">
        <f ca="1">IF(AD26,0,V26)</f>
        <v>0</v>
      </c>
      <c r="AI26" s="17">
        <f t="shared" ca="1" si="5"/>
        <v>0</v>
      </c>
      <c r="AK26" s="3">
        <f t="shared" ca="1" si="6"/>
        <v>0.18000000000000005</v>
      </c>
      <c r="AL26" s="1">
        <f ca="1">IF(MAX(AG38:AI38)=0,0,IF(AG38&gt;0,1,IF(AH38&gt;0,2,IF(AI38&gt;0,3,0))))</f>
        <v>1</v>
      </c>
      <c r="AM26" s="3">
        <f ca="1">IF(AL26=0,0,DF^AL26)</f>
        <v>0.94176453358424872</v>
      </c>
      <c r="AN26" s="24">
        <f ca="1">AK26*AM26</f>
        <v>0.16951761604516483</v>
      </c>
    </row>
    <row r="27" spans="2:40" x14ac:dyDescent="0.25">
      <c r="B27" s="1">
        <v>8</v>
      </c>
      <c r="C27" s="2">
        <v>1</v>
      </c>
      <c r="D27" s="2">
        <v>0.88</v>
      </c>
      <c r="E27" s="2">
        <v>1.22</v>
      </c>
      <c r="F27" s="2">
        <v>1.34</v>
      </c>
      <c r="H27" s="1">
        <v>8</v>
      </c>
      <c r="I27" s="5" t="s">
        <v>8</v>
      </c>
      <c r="J27" s="5" t="s">
        <v>8</v>
      </c>
      <c r="K27" s="2">
        <f ca="1">MAX(Strike-F27,0)</f>
        <v>0</v>
      </c>
      <c r="M27" s="6" t="str">
        <f ca="1">IF($N27="-","-",$K27*DF)</f>
        <v>-</v>
      </c>
      <c r="N27" s="6" t="str">
        <f ca="1">IF($E27&lt;Strike,$E27,"-")</f>
        <v>-</v>
      </c>
      <c r="P27" s="6" t="s">
        <v>8</v>
      </c>
      <c r="Q27" s="6" t="s">
        <v>8</v>
      </c>
      <c r="R27" s="19" t="b">
        <f t="shared" ca="1" si="0"/>
        <v>0</v>
      </c>
      <c r="S27" s="30"/>
      <c r="T27" s="30">
        <v>8</v>
      </c>
      <c r="U27" s="31" t="s">
        <v>8</v>
      </c>
      <c r="V27" s="19">
        <f t="shared" ca="1" si="1"/>
        <v>0</v>
      </c>
      <c r="W27" s="17">
        <f t="shared" ca="1" si="2"/>
        <v>0</v>
      </c>
      <c r="Y27" s="6">
        <f ca="1">IF($Z27="-","-",$V27*DF)</f>
        <v>0</v>
      </c>
      <c r="Z27" s="6">
        <f ca="1">IF($D27&lt;Strike,$D27,"-")</f>
        <v>0.88</v>
      </c>
      <c r="AB27" s="6">
        <f ca="1">IF(Z27="-","-",MAX(Strike-Z27,0))</f>
        <v>0.22000000000000008</v>
      </c>
      <c r="AC27" s="16">
        <f ca="1">IF(AB27="-","-",$Z$39+$Z$40*Z27+$Z$41*Z27*Z27)</f>
        <v>0.1527621294438164</v>
      </c>
      <c r="AD27" s="33" t="b">
        <f ca="1">AB27&gt;AC27</f>
        <v>1</v>
      </c>
      <c r="AF27" s="1">
        <v>8</v>
      </c>
      <c r="AG27" s="33">
        <f t="shared" ca="1" si="3"/>
        <v>0.22000000000000008</v>
      </c>
      <c r="AH27" s="19">
        <f t="shared" ca="1" si="4"/>
        <v>0</v>
      </c>
      <c r="AI27" s="17">
        <f t="shared" ca="1" si="5"/>
        <v>0</v>
      </c>
      <c r="AK27" s="3">
        <f t="shared" ca="1" si="6"/>
        <v>0.22000000000000008</v>
      </c>
      <c r="AL27" s="1">
        <f ca="1">IF(MAX(AG39:AI39)=0,0,IF(AG39&gt;0,1,IF(AH39&gt;0,2,IF(AI39&gt;0,3,0))))</f>
        <v>1</v>
      </c>
      <c r="AM27" s="3">
        <f ca="1">IF(AL27=0,0,DF^AL27)</f>
        <v>0.94176453358424872</v>
      </c>
      <c r="AN27" s="24">
        <f ca="1">AK27*AM27</f>
        <v>0.20718819738853481</v>
      </c>
    </row>
    <row r="29" spans="2:40" x14ac:dyDescent="0.25">
      <c r="M29" s="1" t="s">
        <v>36</v>
      </c>
      <c r="N29" s="1" t="s">
        <v>52</v>
      </c>
      <c r="Y29" s="1" t="s">
        <v>36</v>
      </c>
      <c r="Z29" s="1" t="s">
        <v>52</v>
      </c>
    </row>
    <row r="30" spans="2:40" x14ac:dyDescent="0.25">
      <c r="M30" s="1" t="s">
        <v>50</v>
      </c>
      <c r="N30" s="1" t="s">
        <v>45</v>
      </c>
      <c r="Y30" s="1" t="s">
        <v>50</v>
      </c>
      <c r="Z30" s="1" t="s">
        <v>45</v>
      </c>
      <c r="AF30" s="27" t="s">
        <v>44</v>
      </c>
      <c r="AG30" s="14"/>
    </row>
    <row r="31" spans="2:40" x14ac:dyDescent="0.25">
      <c r="M31" s="1" t="s">
        <v>6</v>
      </c>
      <c r="N31" s="1" t="s">
        <v>7</v>
      </c>
      <c r="O31" s="1" t="s">
        <v>34</v>
      </c>
      <c r="Y31" s="1" t="s">
        <v>6</v>
      </c>
      <c r="Z31" s="1" t="s">
        <v>7</v>
      </c>
      <c r="AA31" s="1" t="s">
        <v>34</v>
      </c>
      <c r="AF31" s="14" t="s">
        <v>0</v>
      </c>
      <c r="AG31" s="1">
        <v>1</v>
      </c>
      <c r="AH31" s="1">
        <v>2</v>
      </c>
      <c r="AI31" s="1">
        <v>3</v>
      </c>
    </row>
    <row r="32" spans="2:40" x14ac:dyDescent="0.25">
      <c r="M32" s="2">
        <f t="shared" ref="M32:N32" ca="1" si="8">M20</f>
        <v>0</v>
      </c>
      <c r="N32" s="2">
        <f t="shared" ca="1" si="8"/>
        <v>1.08</v>
      </c>
      <c r="O32" s="2">
        <f t="shared" ref="O32:O36" ca="1" si="9">N32^2</f>
        <v>1.1664000000000001</v>
      </c>
      <c r="Y32" s="2">
        <f ca="1">Y20</f>
        <v>0</v>
      </c>
      <c r="Z32" s="2">
        <f ca="1">Z20</f>
        <v>1.0900000000000001</v>
      </c>
      <c r="AA32" s="3">
        <f ca="1">Z32^2</f>
        <v>1.1881000000000002</v>
      </c>
      <c r="AF32" s="1">
        <v>1</v>
      </c>
      <c r="AG32" s="21">
        <f ca="1">IF(AG20&lt;&gt;0,1,0)</f>
        <v>0</v>
      </c>
      <c r="AH32" s="21">
        <f ca="1">IF(AH20&lt;&gt;0,1,0)</f>
        <v>0</v>
      </c>
      <c r="AI32" s="22">
        <f ca="1">IF(AI20&lt;&gt;0,1,0)</f>
        <v>0</v>
      </c>
      <c r="AJ32" s="23"/>
    </row>
    <row r="33" spans="8:36" x14ac:dyDescent="0.25">
      <c r="M33" s="2">
        <f ca="1">M22</f>
        <v>6.5923517350897465E-2</v>
      </c>
      <c r="N33" s="2">
        <f ca="1">N22</f>
        <v>1.07</v>
      </c>
      <c r="O33" s="2">
        <f t="shared" ca="1" si="9"/>
        <v>1.1449</v>
      </c>
      <c r="Y33" s="2">
        <f ca="1">Y23</f>
        <v>0.12242938936595245</v>
      </c>
      <c r="Z33" s="2">
        <f ca="1">Z23</f>
        <v>0.93</v>
      </c>
      <c r="AA33" s="3">
        <f ca="1">Z33^2</f>
        <v>0.86490000000000011</v>
      </c>
      <c r="AF33" s="1">
        <v>2</v>
      </c>
      <c r="AG33" s="21">
        <f ca="1">IF(AG21&lt;&gt;0,1,0)</f>
        <v>0</v>
      </c>
      <c r="AH33" s="21">
        <f ca="1">IF(AH21&lt;&gt;0,1,0)</f>
        <v>0</v>
      </c>
      <c r="AI33" s="22">
        <f ca="1">IF(AI21&lt;&gt;0,1,0)</f>
        <v>0</v>
      </c>
      <c r="AJ33" s="23"/>
    </row>
    <row r="34" spans="8:36" x14ac:dyDescent="0.25">
      <c r="M34" s="2">
        <f ca="1">M23</f>
        <v>0.16951761604516483</v>
      </c>
      <c r="N34" s="2">
        <f ca="1">N23</f>
        <v>0.97</v>
      </c>
      <c r="O34" s="2">
        <f t="shared" ca="1" si="9"/>
        <v>0.94089999999999996</v>
      </c>
      <c r="Y34" s="2">
        <f ca="1">Y25</f>
        <v>0.31078229608280217</v>
      </c>
      <c r="Z34" s="2">
        <f ca="1">Z25</f>
        <v>0.76</v>
      </c>
      <c r="AA34" s="3">
        <f ca="1">Z34^2</f>
        <v>0.5776</v>
      </c>
      <c r="AF34" s="1">
        <v>3</v>
      </c>
      <c r="AG34" s="21">
        <f ca="1">IF(AG22&lt;&gt;0,1,0)</f>
        <v>0</v>
      </c>
      <c r="AH34" s="21">
        <f ca="1">IF(AH22&lt;&gt;0,1,0)</f>
        <v>0</v>
      </c>
      <c r="AI34" s="36">
        <f ca="1">IF(AI22&lt;&gt;0,1,0)</f>
        <v>1</v>
      </c>
      <c r="AJ34" s="23"/>
    </row>
    <row r="35" spans="8:36" x14ac:dyDescent="0.25">
      <c r="M35" s="2">
        <f ca="1">M25</f>
        <v>0.18835290671684982</v>
      </c>
      <c r="N35" s="2">
        <f ca="1">N25</f>
        <v>0.77</v>
      </c>
      <c r="O35" s="2">
        <f t="shared" ca="1" si="9"/>
        <v>0.59289999999999998</v>
      </c>
      <c r="Y35" s="2">
        <f ca="1">Y26</f>
        <v>0.24485877873190479</v>
      </c>
      <c r="Z35" s="2">
        <f ca="1">Z26</f>
        <v>0.92</v>
      </c>
      <c r="AA35" s="3">
        <f ca="1">Z35^2</f>
        <v>0.84640000000000004</v>
      </c>
      <c r="AF35" s="1">
        <v>4</v>
      </c>
      <c r="AG35" s="35">
        <f ca="1">IF(AG23&lt;&gt;0,1,0)</f>
        <v>1</v>
      </c>
      <c r="AH35" s="21">
        <f ca="1">IF(AH23&lt;&gt;0,1,0)</f>
        <v>0</v>
      </c>
      <c r="AI35" s="22">
        <f ca="1">IF(AI23&lt;&gt;0,1,0)</f>
        <v>0</v>
      </c>
      <c r="AJ35" s="23"/>
    </row>
    <row r="36" spans="8:36" x14ac:dyDescent="0.25">
      <c r="M36" s="2">
        <f ca="1">M26</f>
        <v>8.4758808022582455E-2</v>
      </c>
      <c r="N36" s="2">
        <f ca="1">N26</f>
        <v>0.84</v>
      </c>
      <c r="O36" s="2">
        <f t="shared" ca="1" si="9"/>
        <v>0.70559999999999989</v>
      </c>
      <c r="Y36" s="2">
        <f ca="1">Y27</f>
        <v>0</v>
      </c>
      <c r="Z36" s="2">
        <f ca="1">Z27</f>
        <v>0.88</v>
      </c>
      <c r="AA36" s="3">
        <f ca="1">Z36^2</f>
        <v>0.77439999999999998</v>
      </c>
      <c r="AF36" s="1">
        <v>5</v>
      </c>
      <c r="AG36" s="21">
        <f ca="1">IF(AG24&lt;&gt;0,1,0)</f>
        <v>0</v>
      </c>
      <c r="AH36" s="21">
        <f ca="1">IF(AH24&lt;&gt;0,1,0)</f>
        <v>0</v>
      </c>
      <c r="AI36" s="22">
        <f ca="1">IF(AI24&lt;&gt;0,1,0)</f>
        <v>0</v>
      </c>
      <c r="AJ36" s="23"/>
    </row>
    <row r="37" spans="8:36" x14ac:dyDescent="0.25">
      <c r="AF37" s="1">
        <v>6</v>
      </c>
      <c r="AG37" s="35">
        <f ca="1">IF(AG25&lt;&gt;0,1,0)</f>
        <v>1</v>
      </c>
      <c r="AH37" s="21">
        <f ca="1">IF(AH25&lt;&gt;0,1,0)</f>
        <v>0</v>
      </c>
      <c r="AI37" s="22">
        <f ca="1">IF(AI25&lt;&gt;0,1,0)</f>
        <v>0</v>
      </c>
      <c r="AJ37" s="23"/>
    </row>
    <row r="38" spans="8:36" x14ac:dyDescent="0.25">
      <c r="M38" s="37" t="s">
        <v>38</v>
      </c>
      <c r="Y38" s="37" t="s">
        <v>38</v>
      </c>
      <c r="AF38" s="1">
        <v>7</v>
      </c>
      <c r="AG38" s="35">
        <f ca="1">IF(AG26&lt;&gt;0,1,0)</f>
        <v>1</v>
      </c>
      <c r="AH38" s="21">
        <f ca="1">IF(AH26&lt;&gt;0,1,0)</f>
        <v>0</v>
      </c>
      <c r="AI38" s="22">
        <f ca="1">IF(AI26&lt;&gt;0,1,0)</f>
        <v>0</v>
      </c>
      <c r="AJ38" s="23"/>
    </row>
    <row r="39" spans="8:36" x14ac:dyDescent="0.25">
      <c r="M39" s="1" t="s">
        <v>39</v>
      </c>
      <c r="N39" s="38">
        <f ca="1">N61</f>
        <v>-1.0699876552910921</v>
      </c>
      <c r="Y39" s="1" t="s">
        <v>39</v>
      </c>
      <c r="Z39" s="38">
        <f t="shared" ref="Z39:Z41" ca="1" si="10">Z61</f>
        <v>2.0375123423796508</v>
      </c>
      <c r="AF39" s="1">
        <v>8</v>
      </c>
      <c r="AG39" s="35">
        <f ca="1">IF(AG27&lt;&gt;0,1,0)</f>
        <v>1</v>
      </c>
      <c r="AH39" s="21">
        <f ca="1">IF(AH27&lt;&gt;0,1,0)</f>
        <v>0</v>
      </c>
      <c r="AI39" s="22">
        <f ca="1">IF(AI27&lt;&gt;0,1,0)</f>
        <v>0</v>
      </c>
      <c r="AJ39" s="23"/>
    </row>
    <row r="40" spans="8:36" x14ac:dyDescent="0.25">
      <c r="M40" s="1" t="s">
        <v>40</v>
      </c>
      <c r="N40" s="38">
        <f ca="1">N62</f>
        <v>2.9834106258577315</v>
      </c>
      <c r="Y40" s="1" t="s">
        <v>40</v>
      </c>
      <c r="Z40" s="38">
        <f t="shared" ca="1" si="10"/>
        <v>-3.3354434031412037</v>
      </c>
    </row>
    <row r="41" spans="8:36" x14ac:dyDescent="0.25">
      <c r="M41" s="1" t="s">
        <v>41</v>
      </c>
      <c r="N41" s="38">
        <f ca="1">N63</f>
        <v>-1.8135761829424299</v>
      </c>
      <c r="Y41" s="1" t="s">
        <v>41</v>
      </c>
      <c r="Z41" s="38">
        <f t="shared" ca="1" si="10"/>
        <v>1.3564565881048876</v>
      </c>
    </row>
    <row r="43" spans="8:36" x14ac:dyDescent="0.25">
      <c r="M43" s="26" t="s">
        <v>51</v>
      </c>
      <c r="Y43" s="26" t="s">
        <v>51</v>
      </c>
    </row>
    <row r="44" spans="8:36" x14ac:dyDescent="0.25">
      <c r="M44" s="26"/>
    </row>
    <row r="45" spans="8:36" x14ac:dyDescent="0.25">
      <c r="H45"/>
      <c r="I45"/>
      <c r="J45"/>
      <c r="K45"/>
      <c r="L45"/>
      <c r="M45" t="s">
        <v>37</v>
      </c>
      <c r="N45"/>
      <c r="O45"/>
      <c r="P45"/>
      <c r="Q45"/>
      <c r="R45"/>
      <c r="Y45" t="s">
        <v>9</v>
      </c>
      <c r="Z45"/>
      <c r="AA45"/>
      <c r="AB45"/>
      <c r="AC45"/>
      <c r="AD45"/>
      <c r="AE45"/>
      <c r="AF45"/>
      <c r="AG45"/>
    </row>
    <row r="46" spans="8:36" ht="15.75" thickBot="1" x14ac:dyDescent="0.3">
      <c r="H46"/>
      <c r="I46"/>
      <c r="J46"/>
      <c r="K46"/>
      <c r="L46"/>
      <c r="M46"/>
      <c r="N46"/>
      <c r="O46"/>
      <c r="P46"/>
      <c r="Q46"/>
      <c r="R46"/>
      <c r="Y46"/>
      <c r="Z46"/>
      <c r="AA46"/>
      <c r="AB46"/>
      <c r="AC46"/>
      <c r="AD46"/>
      <c r="AE46"/>
      <c r="AF46"/>
      <c r="AG46"/>
    </row>
    <row r="47" spans="8:36" x14ac:dyDescent="0.25">
      <c r="H47"/>
      <c r="I47"/>
      <c r="J47"/>
      <c r="K47"/>
      <c r="L47"/>
      <c r="M47" s="10" t="s">
        <v>10</v>
      </c>
      <c r="N47" s="10"/>
      <c r="O47"/>
      <c r="P47"/>
      <c r="Q47"/>
      <c r="R47"/>
      <c r="Y47" s="10" t="s">
        <v>10</v>
      </c>
      <c r="Z47" s="10"/>
      <c r="AA47"/>
      <c r="AB47"/>
      <c r="AC47"/>
      <c r="AD47"/>
      <c r="AE47"/>
      <c r="AF47"/>
      <c r="AG47"/>
    </row>
    <row r="48" spans="8:36" x14ac:dyDescent="0.25">
      <c r="H48"/>
      <c r="I48"/>
      <c r="J48"/>
      <c r="K48"/>
      <c r="L48"/>
      <c r="M48" s="7" t="s">
        <v>11</v>
      </c>
      <c r="N48" s="7">
        <v>0.73867475972346974</v>
      </c>
      <c r="O48"/>
      <c r="P48"/>
      <c r="Q48"/>
      <c r="R48"/>
      <c r="Y48" s="7" t="s">
        <v>11</v>
      </c>
      <c r="Z48" s="7">
        <v>0.69929299349488727</v>
      </c>
      <c r="AA48"/>
      <c r="AB48"/>
      <c r="AC48"/>
      <c r="AD48"/>
      <c r="AE48"/>
      <c r="AF48"/>
      <c r="AG48"/>
    </row>
    <row r="49" spans="8:33" x14ac:dyDescent="0.25">
      <c r="H49"/>
      <c r="I49"/>
      <c r="J49"/>
      <c r="K49"/>
      <c r="L49"/>
      <c r="M49" s="7" t="s">
        <v>12</v>
      </c>
      <c r="N49" s="7">
        <v>0.54564040065252573</v>
      </c>
      <c r="O49"/>
      <c r="P49"/>
      <c r="Q49"/>
      <c r="R49"/>
      <c r="Y49" s="7" t="s">
        <v>12</v>
      </c>
      <c r="Z49" s="7">
        <v>0.48901069075104042</v>
      </c>
      <c r="AA49"/>
      <c r="AB49"/>
      <c r="AC49"/>
      <c r="AD49"/>
      <c r="AE49"/>
      <c r="AF49"/>
      <c r="AG49"/>
    </row>
    <row r="50" spans="8:33" x14ac:dyDescent="0.25">
      <c r="H50"/>
      <c r="I50"/>
      <c r="J50"/>
      <c r="K50"/>
      <c r="L50"/>
      <c r="M50" s="7" t="s">
        <v>13</v>
      </c>
      <c r="N50" s="7">
        <v>9.1280801305051451E-2</v>
      </c>
      <c r="O50"/>
      <c r="P50"/>
      <c r="Q50"/>
      <c r="R50"/>
      <c r="Y50" s="7" t="s">
        <v>13</v>
      </c>
      <c r="Z50" s="7">
        <v>-2.1978618497919156E-2</v>
      </c>
      <c r="AA50"/>
      <c r="AB50"/>
      <c r="AC50"/>
      <c r="AD50"/>
      <c r="AE50"/>
      <c r="AF50"/>
      <c r="AG50"/>
    </row>
    <row r="51" spans="8:33" x14ac:dyDescent="0.25">
      <c r="H51"/>
      <c r="I51"/>
      <c r="J51"/>
      <c r="K51"/>
      <c r="L51"/>
      <c r="M51" s="7" t="s">
        <v>14</v>
      </c>
      <c r="N51" s="7">
        <v>7.3867179622277276E-2</v>
      </c>
      <c r="O51"/>
      <c r="P51"/>
      <c r="Q51"/>
      <c r="R51"/>
      <c r="Y51" s="7" t="s">
        <v>14</v>
      </c>
      <c r="Z51" s="7">
        <v>0.14258632402399438</v>
      </c>
      <c r="AA51"/>
      <c r="AB51"/>
      <c r="AC51"/>
      <c r="AD51"/>
      <c r="AE51"/>
      <c r="AF51"/>
      <c r="AG51"/>
    </row>
    <row r="52" spans="8:33" ht="15.75" thickBot="1" x14ac:dyDescent="0.3">
      <c r="H52"/>
      <c r="I52"/>
      <c r="J52"/>
      <c r="K52"/>
      <c r="L52"/>
      <c r="M52" s="8" t="s">
        <v>15</v>
      </c>
      <c r="N52" s="8">
        <v>5</v>
      </c>
      <c r="O52"/>
      <c r="P52"/>
      <c r="Q52"/>
      <c r="R52"/>
      <c r="Y52" s="8" t="s">
        <v>15</v>
      </c>
      <c r="Z52" s="8">
        <v>5</v>
      </c>
      <c r="AA52"/>
      <c r="AB52"/>
      <c r="AC52"/>
      <c r="AD52"/>
      <c r="AE52"/>
      <c r="AF52"/>
      <c r="AG52"/>
    </row>
    <row r="53" spans="8:33" x14ac:dyDescent="0.25">
      <c r="H53"/>
      <c r="I53"/>
      <c r="J53"/>
      <c r="K53"/>
      <c r="L53"/>
      <c r="M53"/>
      <c r="N53"/>
      <c r="O53"/>
      <c r="P53"/>
      <c r="Q53"/>
      <c r="R53"/>
      <c r="Y53"/>
      <c r="Z53"/>
      <c r="AA53"/>
      <c r="AB53"/>
      <c r="AC53"/>
      <c r="AD53"/>
      <c r="AE53"/>
      <c r="AF53"/>
      <c r="AG53"/>
    </row>
    <row r="54" spans="8:33" ht="15.75" thickBot="1" x14ac:dyDescent="0.3">
      <c r="H54"/>
      <c r="I54"/>
      <c r="J54"/>
      <c r="K54"/>
      <c r="L54"/>
      <c r="M54" t="s">
        <v>16</v>
      </c>
      <c r="N54"/>
      <c r="O54"/>
      <c r="P54"/>
      <c r="Q54"/>
      <c r="R54"/>
      <c r="Y54" t="s">
        <v>16</v>
      </c>
      <c r="Z54"/>
      <c r="AA54"/>
      <c r="AB54"/>
      <c r="AC54"/>
      <c r="AD54"/>
      <c r="AE54"/>
      <c r="AF54"/>
      <c r="AG54"/>
    </row>
    <row r="55" spans="8:33" x14ac:dyDescent="0.25">
      <c r="H55" s="13"/>
      <c r="I55" s="13"/>
      <c r="J55" s="13"/>
      <c r="K55"/>
      <c r="L55"/>
      <c r="M55" s="9"/>
      <c r="N55" s="9" t="s">
        <v>21</v>
      </c>
      <c r="O55" s="9" t="s">
        <v>22</v>
      </c>
      <c r="P55" s="9" t="s">
        <v>23</v>
      </c>
      <c r="Q55" s="9" t="s">
        <v>24</v>
      </c>
      <c r="R55" s="9" t="s">
        <v>25</v>
      </c>
      <c r="Y55" s="9"/>
      <c r="Z55" s="9" t="s">
        <v>21</v>
      </c>
      <c r="AA55" s="9" t="s">
        <v>22</v>
      </c>
      <c r="AB55" s="9" t="s">
        <v>23</v>
      </c>
      <c r="AC55" s="9" t="s">
        <v>24</v>
      </c>
      <c r="AD55" s="9" t="s">
        <v>25</v>
      </c>
      <c r="AE55"/>
      <c r="AF55"/>
      <c r="AG55"/>
    </row>
    <row r="56" spans="8:33" x14ac:dyDescent="0.25">
      <c r="H56" s="7"/>
      <c r="I56" s="7"/>
      <c r="J56" s="7"/>
      <c r="K56"/>
      <c r="L56"/>
      <c r="M56" s="7" t="s">
        <v>17</v>
      </c>
      <c r="N56" s="7">
        <v>2</v>
      </c>
      <c r="O56" s="7">
        <v>1.3105084975601089E-2</v>
      </c>
      <c r="P56" s="7">
        <v>6.5525424878005445E-3</v>
      </c>
      <c r="Q56" s="7">
        <v>1.2008999071135371</v>
      </c>
      <c r="R56" s="7">
        <v>0.45435959934747427</v>
      </c>
      <c r="Y56" s="7" t="s">
        <v>17</v>
      </c>
      <c r="Z56" s="7">
        <v>2</v>
      </c>
      <c r="AA56" s="7">
        <v>3.8912781984912395E-2</v>
      </c>
      <c r="AB56" s="7">
        <v>1.9456390992456198E-2</v>
      </c>
      <c r="AC56" s="7">
        <v>0.9569881050344814</v>
      </c>
      <c r="AD56" s="7">
        <v>0.51098930924895958</v>
      </c>
      <c r="AE56"/>
      <c r="AF56"/>
      <c r="AG56"/>
    </row>
    <row r="57" spans="8:33" x14ac:dyDescent="0.25">
      <c r="H57" s="7"/>
      <c r="I57" s="7"/>
      <c r="J57" s="7"/>
      <c r="K57"/>
      <c r="L57"/>
      <c r="M57" s="7" t="s">
        <v>18</v>
      </c>
      <c r="N57" s="7">
        <v>2</v>
      </c>
      <c r="O57" s="7">
        <v>1.0912720450699551E-2</v>
      </c>
      <c r="P57" s="7">
        <v>5.4563602253497757E-3</v>
      </c>
      <c r="Q57" s="7"/>
      <c r="R57" s="7"/>
      <c r="Y57" s="7" t="s">
        <v>18</v>
      </c>
      <c r="Z57" s="7">
        <v>2</v>
      </c>
      <c r="AA57" s="7">
        <v>4.0661719597351029E-2</v>
      </c>
      <c r="AB57" s="7">
        <v>2.0330859798675514E-2</v>
      </c>
      <c r="AC57" s="7"/>
      <c r="AD57" s="7"/>
      <c r="AE57"/>
      <c r="AF57"/>
      <c r="AG57"/>
    </row>
    <row r="58" spans="8:33" ht="15.75" thickBot="1" x14ac:dyDescent="0.3">
      <c r="H58" s="7"/>
      <c r="I58" s="7"/>
      <c r="J58" s="7"/>
      <c r="K58"/>
      <c r="L58"/>
      <c r="M58" s="8" t="s">
        <v>19</v>
      </c>
      <c r="N58" s="8">
        <v>4</v>
      </c>
      <c r="O58" s="8">
        <v>2.401780542630064E-2</v>
      </c>
      <c r="P58" s="8"/>
      <c r="Q58" s="8"/>
      <c r="R58" s="8"/>
      <c r="Y58" s="8" t="s">
        <v>19</v>
      </c>
      <c r="Z58" s="8">
        <v>4</v>
      </c>
      <c r="AA58" s="8">
        <v>7.9574501582263424E-2</v>
      </c>
      <c r="AB58" s="8"/>
      <c r="AC58" s="8"/>
      <c r="AD58" s="8"/>
      <c r="AE58"/>
      <c r="AF58"/>
      <c r="AG58"/>
    </row>
    <row r="59" spans="8:33" ht="15.75" thickBot="1" x14ac:dyDescent="0.3">
      <c r="H59"/>
      <c r="I59"/>
      <c r="J59"/>
      <c r="K59"/>
      <c r="L59"/>
      <c r="M59"/>
      <c r="N59"/>
      <c r="O59"/>
      <c r="P59"/>
      <c r="Q59"/>
      <c r="R59"/>
      <c r="Y59"/>
      <c r="Z59"/>
      <c r="AA59"/>
      <c r="AB59"/>
      <c r="AC59"/>
      <c r="AD59"/>
      <c r="AE59"/>
      <c r="AF59"/>
      <c r="AG59"/>
    </row>
    <row r="60" spans="8:33" x14ac:dyDescent="0.25">
      <c r="H60"/>
      <c r="I60"/>
      <c r="J60"/>
      <c r="K60"/>
      <c r="L60"/>
      <c r="M60" s="9"/>
      <c r="N60" s="9" t="s">
        <v>26</v>
      </c>
      <c r="O60" s="9" t="s">
        <v>14</v>
      </c>
      <c r="P60" s="9" t="s">
        <v>27</v>
      </c>
      <c r="Q60" s="9" t="s">
        <v>28</v>
      </c>
      <c r="R60" s="9" t="s">
        <v>29</v>
      </c>
      <c r="Y60" s="9"/>
      <c r="Z60" s="9" t="s">
        <v>26</v>
      </c>
      <c r="AA60" s="9" t="s">
        <v>14</v>
      </c>
      <c r="AB60" s="9" t="s">
        <v>27</v>
      </c>
      <c r="AC60" s="9" t="s">
        <v>28</v>
      </c>
      <c r="AD60" s="9" t="s">
        <v>29</v>
      </c>
      <c r="AE60" s="9" t="s">
        <v>30</v>
      </c>
      <c r="AF60" s="9" t="s">
        <v>31</v>
      </c>
      <c r="AG60" s="9" t="s">
        <v>32</v>
      </c>
    </row>
    <row r="61" spans="8:33" x14ac:dyDescent="0.25">
      <c r="H61"/>
      <c r="I61"/>
      <c r="J61"/>
      <c r="K61"/>
      <c r="L61"/>
      <c r="M61" s="7" t="s">
        <v>20</v>
      </c>
      <c r="N61" s="11">
        <v>-1.0699876552910921</v>
      </c>
      <c r="O61" s="7">
        <v>3.0937177514353382</v>
      </c>
      <c r="P61" s="7">
        <v>-0.34585820079891533</v>
      </c>
      <c r="Q61" s="7">
        <v>0.76244220300276044</v>
      </c>
      <c r="R61" s="7">
        <v>-14.381180783578722</v>
      </c>
      <c r="S61"/>
      <c r="T61"/>
      <c r="U61"/>
      <c r="V61"/>
      <c r="Y61" s="7" t="s">
        <v>20</v>
      </c>
      <c r="Z61" s="11">
        <v>2.0375123423796508</v>
      </c>
      <c r="AA61" s="7">
        <v>4.2131710248175445</v>
      </c>
      <c r="AB61" s="7">
        <v>0.48360541985543709</v>
      </c>
      <c r="AC61" s="7">
        <v>0.67643480241681353</v>
      </c>
      <c r="AD61" s="7">
        <v>-16.090299468452905</v>
      </c>
      <c r="AE61" s="7">
        <v>20.165324153212204</v>
      </c>
      <c r="AF61" s="7">
        <v>-16.090299468452905</v>
      </c>
      <c r="AG61" s="7">
        <v>20.165324153212204</v>
      </c>
    </row>
    <row r="62" spans="8:33" x14ac:dyDescent="0.25">
      <c r="H62"/>
      <c r="I62"/>
      <c r="J62"/>
      <c r="K62"/>
      <c r="L62"/>
      <c r="M62" s="7" t="s">
        <v>33</v>
      </c>
      <c r="N62" s="11">
        <v>2.9834106258577315</v>
      </c>
      <c r="O62" s="7">
        <v>6.7504884985786804</v>
      </c>
      <c r="P62" s="7">
        <v>0.44195477504863395</v>
      </c>
      <c r="Q62" s="7">
        <v>0.70171699091407991</v>
      </c>
      <c r="R62" s="7">
        <v>-26.061597139694186</v>
      </c>
      <c r="S62"/>
      <c r="T62"/>
      <c r="U62"/>
      <c r="V62"/>
      <c r="Y62" s="7" t="s">
        <v>33</v>
      </c>
      <c r="Z62" s="11">
        <v>-3.3354434031412037</v>
      </c>
      <c r="AA62" s="7">
        <v>9.1341631432795367</v>
      </c>
      <c r="AB62" s="7">
        <v>-0.36516135641777508</v>
      </c>
      <c r="AC62" s="7">
        <v>0.7499916656068486</v>
      </c>
      <c r="AD62" s="7">
        <v>-42.636575385549847</v>
      </c>
      <c r="AE62" s="7">
        <v>35.965688579267436</v>
      </c>
      <c r="AF62" s="7">
        <v>-42.636575385549847</v>
      </c>
      <c r="AG62" s="7">
        <v>35.965688579267436</v>
      </c>
    </row>
    <row r="63" spans="8:33" ht="15.75" thickBot="1" x14ac:dyDescent="0.3">
      <c r="H63"/>
      <c r="I63"/>
      <c r="J63"/>
      <c r="K63"/>
      <c r="L63"/>
      <c r="M63" s="8" t="s">
        <v>35</v>
      </c>
      <c r="N63" s="12">
        <v>-1.8135761829424299</v>
      </c>
      <c r="O63" s="8">
        <v>3.6233785067841282</v>
      </c>
      <c r="P63" s="8">
        <v>-0.50052076523245714</v>
      </c>
      <c r="Q63" s="8">
        <v>0.66635811862535754</v>
      </c>
      <c r="R63" s="8">
        <v>-17.403715606072694</v>
      </c>
      <c r="S63"/>
      <c r="T63"/>
      <c r="U63"/>
      <c r="V63"/>
      <c r="Y63" s="8" t="s">
        <v>35</v>
      </c>
      <c r="Z63" s="12">
        <v>1.3564565881048876</v>
      </c>
      <c r="AA63" s="8">
        <v>4.9069175507669138</v>
      </c>
      <c r="AB63" s="8">
        <v>0.27643761568663078</v>
      </c>
      <c r="AC63" s="8">
        <v>0.8081597324105857</v>
      </c>
      <c r="AD63" s="8">
        <v>-19.756305606357927</v>
      </c>
      <c r="AE63" s="8">
        <v>22.469218782567701</v>
      </c>
      <c r="AF63" s="8">
        <v>-19.756305606357927</v>
      </c>
      <c r="AG63" s="8">
        <v>22.469218782567701</v>
      </c>
    </row>
    <row r="64" spans="8:33" x14ac:dyDescent="0.25">
      <c r="Y64"/>
      <c r="Z64"/>
      <c r="AA64"/>
      <c r="AB64"/>
      <c r="AC64"/>
      <c r="AD64"/>
      <c r="AE64"/>
      <c r="AF64"/>
      <c r="AG64"/>
    </row>
    <row r="65" spans="25:33" x14ac:dyDescent="0.25">
      <c r="Y65"/>
      <c r="Z65"/>
      <c r="AA65"/>
      <c r="AB65"/>
      <c r="AC65"/>
      <c r="AD65"/>
      <c r="AE65"/>
      <c r="AF65"/>
      <c r="AG65"/>
    </row>
    <row r="66" spans="25:33" x14ac:dyDescent="0.25">
      <c r="Y66"/>
      <c r="Z66"/>
      <c r="AA66"/>
      <c r="AB66"/>
      <c r="AC66"/>
      <c r="AD66"/>
      <c r="AE66"/>
      <c r="AF66"/>
      <c r="AG6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DF</vt:lpstr>
      <vt:lpstr>Strike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2022-01-22T19:59:44Z</dcterms:created>
  <dcterms:modified xsi:type="dcterms:W3CDTF">2022-01-22T21:46:35Z</dcterms:modified>
</cp:coreProperties>
</file>