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tronyWWW\"/>
    </mc:Choice>
  </mc:AlternateContent>
  <xr:revisionPtr revIDLastSave="0" documentId="13_ncr:1_{8D5EDCA7-4296-416B-B7A2-DEEB260986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E24" i="1"/>
  <c r="E23" i="1"/>
  <c r="M11" i="1"/>
  <c r="M10" i="1"/>
  <c r="M9" i="1"/>
  <c r="M8" i="1"/>
  <c r="M7" i="1"/>
  <c r="M6" i="1"/>
  <c r="M5" i="1"/>
  <c r="M4" i="1"/>
  <c r="M3" i="1"/>
  <c r="E22" i="1"/>
  <c r="L11" i="1"/>
  <c r="L10" i="1"/>
  <c r="L9" i="1"/>
  <c r="L8" i="1"/>
  <c r="L7" i="1"/>
  <c r="L6" i="1"/>
  <c r="L5" i="1"/>
  <c r="L4" i="1"/>
  <c r="L3" i="1"/>
  <c r="K11" i="1"/>
  <c r="E19" i="1" a="1"/>
  <c r="E19" i="1" s="1"/>
  <c r="I10" i="1"/>
  <c r="I9" i="1"/>
  <c r="I8" i="1"/>
  <c r="I7" i="1"/>
  <c r="I6" i="1"/>
  <c r="I5" i="1"/>
  <c r="I4" i="1"/>
  <c r="I3" i="1"/>
  <c r="I11" i="1" s="1"/>
  <c r="G11" i="1"/>
  <c r="F11" i="1"/>
  <c r="H10" i="1"/>
  <c r="H9" i="1"/>
  <c r="H8" i="1"/>
  <c r="H7" i="1"/>
  <c r="H6" i="1"/>
  <c r="H5" i="1"/>
  <c r="H11" i="1" s="1"/>
  <c r="F15" i="1" s="1"/>
  <c r="H4" i="1"/>
  <c r="H3" i="1"/>
  <c r="F16" i="1" l="1"/>
  <c r="J9" i="1" s="1"/>
  <c r="J8" i="1"/>
  <c r="J4" i="1"/>
  <c r="J3" i="1"/>
  <c r="J10" i="1"/>
  <c r="J6" i="1"/>
  <c r="J5" i="1" l="1"/>
  <c r="J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<sst xmlns="http://schemas.openxmlformats.org/spreadsheetml/2006/main" count="25" uniqueCount="25">
  <si>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Średnia temperatura w ciągu dnia</t>
  </si>
  <si>
    <t>Ilość sprzedanych lodów</t>
  </si>
  <si>
    <t>Dane</t>
  </si>
  <si>
    <t>x</t>
  </si>
  <si>
    <t>y</t>
  </si>
  <si>
    <t>Tabela przeliczeniowa</t>
  </si>
  <si>
    <t>x*y</t>
  </si>
  <si>
    <t>x2</t>
  </si>
  <si>
    <t>n</t>
  </si>
  <si>
    <t>m</t>
  </si>
  <si>
    <t>b</t>
  </si>
  <si>
    <t>sprawdzenie funkcją REGLINP</t>
  </si>
  <si>
    <r>
      <t xml:space="preserve">nachylenie </t>
    </r>
    <r>
      <rPr>
        <b/>
        <sz val="11"/>
        <color rgb="FFFF0000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scheme val="minor"/>
      </rPr>
      <t xml:space="preserve"> wg wzoru</t>
    </r>
  </si>
  <si>
    <r>
      <t>przesunięcie</t>
    </r>
    <r>
      <rPr>
        <b/>
        <sz val="11"/>
        <color rgb="FFFF0000"/>
        <rFont val="Calibri"/>
        <family val="2"/>
        <charset val="238"/>
        <scheme val="minor"/>
      </rPr>
      <t xml:space="preserve"> b</t>
    </r>
    <r>
      <rPr>
        <sz val="11"/>
        <color theme="1"/>
        <rFont val="Calibri"/>
        <family val="2"/>
        <scheme val="minor"/>
      </rPr>
      <t xml:space="preserve"> wg wzoru</t>
    </r>
  </si>
  <si>
    <t>y z modelu</t>
  </si>
  <si>
    <t>śr arytmetyczna</t>
  </si>
  <si>
    <r>
      <t xml:space="preserve">sumy </t>
    </r>
    <r>
      <rPr>
        <sz val="11"/>
        <rFont val="Symbol"/>
        <family val="1"/>
        <charset val="2"/>
      </rPr>
      <t>S</t>
    </r>
  </si>
  <si>
    <t>MODEL</t>
  </si>
  <si>
    <t>SST</t>
  </si>
  <si>
    <t>SSR</t>
  </si>
  <si>
    <t>R^2</t>
  </si>
  <si>
    <t>(Yi-Yśr)^2</t>
  </si>
  <si>
    <t>(Yi-Ymodel)^2</t>
  </si>
  <si>
    <r>
      <t xml:space="preserve">dopasowanie </t>
    </r>
    <r>
      <rPr>
        <b/>
        <sz val="11"/>
        <color rgb="FFFF0000"/>
        <rFont val="Calibri"/>
        <family val="2"/>
        <charset val="238"/>
        <scheme val="minor"/>
      </rPr>
      <t>R^2</t>
    </r>
  </si>
  <si>
    <t>R^2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</si>
</sst>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FFFF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name val="Symbol"/>
      <family val="1"/>
      <charset val="2"/>
    </font>
    <font>
      <b/>
      <sz val="14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0" fillId="0" borderId="5" xfId="0" applyBorder="1"/>
    <xf numFmtId="0" fontId="5" fillId="0" borderId="5" xfId="0" applyFont="1" applyBorder="1" applyAlignment="1">
      <alignment horizontal="center"/>
    </xf>
    <xf numFmtId="0" fontId="7" fillId="6" borderId="5" xfId="0" applyFont="1" applyFill="1" applyBorder="1"/>
    <xf numFmtId="0" fontId="9" fillId="0" borderId="0" xfId="0" applyFont="1"/>
    <xf numFmtId="0" fontId="0" fillId="7" borderId="5" xfId="0" applyFill="1" applyBorder="1"/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10" fontId="5" fillId="7" borderId="5" xfId="0" applyNumberFormat="1" applyFont="1" applyFill="1" applyBorder="1"/>
    <xf numFmtId="0" fontId="5" fillId="7" borderId="5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84431880938961"/>
          <c:y val="3.6348611545484681E-2"/>
          <c:w val="0.69259728651055275"/>
          <c:h val="0.8169242465794057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Sheet1!$F$3:$F$10</c:f>
              <c:numCache>
                <c:formatCode>General</c:formatCode>
                <c:ptCount val="8"/>
                <c:pt idx="0">
                  <c:v>32.5</c:v>
                </c:pt>
                <c:pt idx="1">
                  <c:v>30.5</c:v>
                </c:pt>
                <c:pt idx="2">
                  <c:v>30</c:v>
                </c:pt>
                <c:pt idx="3">
                  <c:v>31</c:v>
                </c:pt>
                <c:pt idx="4">
                  <c:v>34</c:v>
                </c:pt>
                <c:pt idx="5">
                  <c:v>35</c:v>
                </c:pt>
                <c:pt idx="6">
                  <c:v>34</c:v>
                </c:pt>
                <c:pt idx="7">
                  <c:v>36.5</c:v>
                </c:pt>
              </c:numCache>
            </c:numRef>
          </c:xVal>
          <c:yVal>
            <c:numRef>
              <c:f>Sheet1!$J$3:$J$10</c:f>
              <c:numCache>
                <c:formatCode>General</c:formatCode>
                <c:ptCount val="8"/>
                <c:pt idx="0">
                  <c:v>94.415078707539351</c:v>
                </c:pt>
                <c:pt idx="1">
                  <c:v>80.884009942004951</c:v>
                </c:pt>
                <c:pt idx="2">
                  <c:v>77.501242750621373</c:v>
                </c:pt>
                <c:pt idx="3">
                  <c:v>84.266777133388558</c:v>
                </c:pt>
                <c:pt idx="4">
                  <c:v>104.56338028169012</c:v>
                </c:pt>
                <c:pt idx="5">
                  <c:v>111.32891466445733</c:v>
                </c:pt>
                <c:pt idx="6">
                  <c:v>104.56338028169012</c:v>
                </c:pt>
                <c:pt idx="7">
                  <c:v>121.47721623860809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71-4F4D-98A6-0112B5333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647872"/>
        <c:axId val="340647544"/>
      </c:scatterChart>
      <c:valAx>
        <c:axId val="340647872"/>
        <c:scaling>
          <c:orientation val="minMax"/>
          <c:min val="2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0647544"/>
        <c:crosses val="autoZero"/>
        <c:crossBetween val="midCat"/>
      </c:valAx>
      <c:valAx>
        <c:axId val="340647544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064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66674</xdr:colOff>
      <xdr:row>1</xdr:row>
      <xdr:rowOff>80962</xdr:rowOff>
    </xdr:from>
    <xdr:to>
      <xdr:col>21</xdr:col>
      <xdr:colOff>190499</xdr:colOff>
      <xdr:row>17</xdr:row>
      <xdr:rowOff>28575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771258E-D392-4C16-8F55-BD3F8CABA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1200150</xdr:colOff>
      <xdr:row>11</xdr:row>
      <xdr:rowOff>104774</xdr:rowOff>
    </xdr:from>
    <xdr:to>
      <xdr:col>10</xdr:col>
      <xdr:colOff>647702</xdr:colOff>
      <xdr:row>13</xdr:row>
      <xdr:rowOff>95250</xdr:rowOff>
    </xdr:to>
    <xdr:cxnSp macro="">
      <xdr:nvCxnSpPr>
        <xdr:cNvPr id="5" name="Łącznik: łamany 4">
          <a:extLst>
            <a:ext uri="{FF2B5EF4-FFF2-40B4-BE49-F238E27FC236}">
              <a16:creationId xmlns:a16="http://schemas.microsoft.com/office/drawing/2014/main" id="{F45EC8DE-B471-4021-9905-6CA10743154D}"/>
            </a:ext>
          </a:extLst>
        </xdr:cNvPr>
        <xdr:cNvCxnSpPr/>
      </xdr:nvCxnSpPr>
      <xdr:spPr>
        <a:xfrm rot="10800000" flipV="1">
          <a:off x="2762250" y="3057524"/>
          <a:ext cx="5143502" cy="371476"/>
        </a:xfrm>
        <a:prstGeom prst="bentConnector3">
          <a:avLst>
            <a:gd name="adj1" fmla="val 9963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0</xdr:row>
      <xdr:rowOff>95250</xdr:rowOff>
    </xdr:from>
    <xdr:to>
      <xdr:col>4</xdr:col>
      <xdr:colOff>485775</xdr:colOff>
      <xdr:row>0</xdr:row>
      <xdr:rowOff>114300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C825D862-D995-4603-A9A3-5129F7100296}"/>
            </a:ext>
          </a:extLst>
        </xdr:cNvPr>
        <xdr:cNvCxnSpPr/>
      </xdr:nvCxnSpPr>
      <xdr:spPr>
        <a:xfrm flipV="1">
          <a:off x="1114425" y="95250"/>
          <a:ext cx="2762250" cy="19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15</xdr:row>
      <xdr:rowOff>0</xdr:rowOff>
    </xdr:from>
    <xdr:to>
      <xdr:col>14</xdr:col>
      <xdr:colOff>9525</xdr:colOff>
      <xdr:row>15</xdr:row>
      <xdr:rowOff>0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id="{81AC8A24-B673-4DB1-9B23-24C1DA17B23C}"/>
            </a:ext>
          </a:extLst>
        </xdr:cNvPr>
        <xdr:cNvCxnSpPr/>
      </xdr:nvCxnSpPr>
      <xdr:spPr>
        <a:xfrm>
          <a:off x="4781550" y="3333750"/>
          <a:ext cx="5295900" cy="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tabSelected="1" workbookViewId="0"/>
  </sheetViews>
  <sheetFormatPr defaultRowHeight="15" x14ac:dyDescent="0.25"/>
  <cols>
    <col min="2" max="2" width="14.28515625" customWidth="1"/>
    <col min="3" max="3" width="18.28515625" customWidth="1"/>
    <col min="5" max="5" width="9.85546875" bestFit="1" customWidth="1"/>
    <col min="10" max="10" width="11.5703125" customWidth="1"/>
    <col min="11" max="11" width="12.85546875" customWidth="1"/>
    <col min="12" max="12" width="13.140625" customWidth="1"/>
    <col min="13" max="13" width="13.5703125" customWidth="1"/>
  </cols>
  <sheetData>
    <row r="1" spans="2:13" ht="15.75" thickBot="1" x14ac:dyDescent="0.3">
      <c r="B1" s="6" t="s">
        <v>2</v>
      </c>
      <c r="F1" s="7" t="s">
        <v>5</v>
      </c>
    </row>
    <row r="2" spans="2:13" ht="45.75" thickBot="1" x14ac:dyDescent="0.3">
      <c r="B2" s="1" t="s">
        <v>0</v>
      </c>
      <c r="C2" s="2" t="s">
        <v>1</v>
      </c>
      <c r="E2" s="13" t="s">
        <v>8</v>
      </c>
      <c r="F2" s="13" t="s">
        <v>3</v>
      </c>
      <c r="G2" s="13" t="s">
        <v>4</v>
      </c>
      <c r="H2" s="13" t="s">
        <v>6</v>
      </c>
      <c r="I2" s="13" t="s">
        <v>7</v>
      </c>
      <c r="J2" s="14" t="s">
        <v>14</v>
      </c>
      <c r="K2" s="15" t="s">
        <v>15</v>
      </c>
      <c r="L2" s="14" t="s">
        <v>21</v>
      </c>
      <c r="M2" s="13" t="s">
        <v>22</v>
      </c>
    </row>
    <row r="3" spans="2:13" ht="15.75" thickBot="1" x14ac:dyDescent="0.3">
      <c r="B3" s="3">
        <v>32.5</v>
      </c>
      <c r="C3" s="4">
        <v>89</v>
      </c>
      <c r="E3" s="8">
        <v>8</v>
      </c>
      <c r="F3" s="8">
        <v>32.5</v>
      </c>
      <c r="G3" s="8">
        <v>89</v>
      </c>
      <c r="H3" s="8">
        <f>F3*G3</f>
        <v>2892.5</v>
      </c>
      <c r="I3" s="8">
        <f>F3*F3</f>
        <v>1056.25</v>
      </c>
      <c r="J3" s="8">
        <f t="shared" ref="J3:J10" si="0">$F$15*F3+$F$16</f>
        <v>94.415078707539351</v>
      </c>
      <c r="K3" s="8"/>
      <c r="L3" s="8">
        <f>(G3-$K$11)^2</f>
        <v>70.140625</v>
      </c>
      <c r="M3" s="8">
        <f>(G3-J3)^2</f>
        <v>29.323077408846046</v>
      </c>
    </row>
    <row r="4" spans="2:13" ht="15.75" thickBot="1" x14ac:dyDescent="0.3">
      <c r="B4" s="3">
        <v>30.5</v>
      </c>
      <c r="C4" s="5">
        <v>90</v>
      </c>
      <c r="E4" s="8"/>
      <c r="F4" s="8">
        <v>30.5</v>
      </c>
      <c r="G4" s="8">
        <v>90</v>
      </c>
      <c r="H4" s="8">
        <f t="shared" ref="H4:H10" si="1">F4*G4</f>
        <v>2745</v>
      </c>
      <c r="I4" s="8">
        <f t="shared" ref="I4:I10" si="2">F4*F4</f>
        <v>930.25</v>
      </c>
      <c r="J4" s="8">
        <f t="shared" si="0"/>
        <v>80.884009942004951</v>
      </c>
      <c r="K4" s="8"/>
      <c r="L4" s="8">
        <f t="shared" ref="L4:L10" si="3">(G4-$K$11)^2</f>
        <v>54.390625</v>
      </c>
      <c r="M4" s="8">
        <f t="shared" ref="M4:M10" si="4">(G4-J4)^2</f>
        <v>83.101274737464578</v>
      </c>
    </row>
    <row r="5" spans="2:13" ht="15.75" thickBot="1" x14ac:dyDescent="0.3">
      <c r="B5" s="3">
        <v>30</v>
      </c>
      <c r="C5" s="4">
        <v>81</v>
      </c>
      <c r="E5" s="8"/>
      <c r="F5" s="8">
        <v>30</v>
      </c>
      <c r="G5" s="8">
        <v>81</v>
      </c>
      <c r="H5" s="8">
        <f t="shared" si="1"/>
        <v>2430</v>
      </c>
      <c r="I5" s="8">
        <f t="shared" si="2"/>
        <v>900</v>
      </c>
      <c r="J5" s="8">
        <f t="shared" si="0"/>
        <v>77.501242750621373</v>
      </c>
      <c r="K5" s="8"/>
      <c r="L5" s="8">
        <f t="shared" si="3"/>
        <v>268.140625</v>
      </c>
      <c r="M5" s="8">
        <f t="shared" si="4"/>
        <v>12.241302290079499</v>
      </c>
    </row>
    <row r="6" spans="2:13" ht="15.75" thickBot="1" x14ac:dyDescent="0.3">
      <c r="B6" s="3">
        <v>31</v>
      </c>
      <c r="C6" s="5">
        <v>83</v>
      </c>
      <c r="E6" s="8"/>
      <c r="F6" s="8">
        <v>31</v>
      </c>
      <c r="G6" s="8">
        <v>83</v>
      </c>
      <c r="H6" s="8">
        <f t="shared" si="1"/>
        <v>2573</v>
      </c>
      <c r="I6" s="8">
        <f t="shared" si="2"/>
        <v>961</v>
      </c>
      <c r="J6" s="8">
        <f t="shared" si="0"/>
        <v>84.266777133388558</v>
      </c>
      <c r="K6" s="8"/>
      <c r="L6" s="8">
        <f t="shared" si="3"/>
        <v>206.640625</v>
      </c>
      <c r="M6" s="8">
        <f t="shared" si="4"/>
        <v>1.6047243056761331</v>
      </c>
    </row>
    <row r="7" spans="2:13" ht="15.75" thickBot="1" x14ac:dyDescent="0.3">
      <c r="B7" s="3">
        <v>34</v>
      </c>
      <c r="C7" s="4">
        <v>91</v>
      </c>
      <c r="E7" s="8"/>
      <c r="F7" s="8">
        <v>34</v>
      </c>
      <c r="G7" s="8">
        <v>91</v>
      </c>
      <c r="H7" s="8">
        <f t="shared" si="1"/>
        <v>3094</v>
      </c>
      <c r="I7" s="8">
        <f t="shared" si="2"/>
        <v>1156</v>
      </c>
      <c r="J7" s="8">
        <f t="shared" si="0"/>
        <v>104.56338028169012</v>
      </c>
      <c r="K7" s="8"/>
      <c r="L7" s="8">
        <f t="shared" si="3"/>
        <v>40.640625</v>
      </c>
      <c r="M7" s="8">
        <f t="shared" si="4"/>
        <v>183.96528466574023</v>
      </c>
    </row>
    <row r="8" spans="2:13" ht="15.75" thickBot="1" x14ac:dyDescent="0.3">
      <c r="B8" s="3">
        <v>35</v>
      </c>
      <c r="C8" s="5">
        <v>119</v>
      </c>
      <c r="E8" s="8"/>
      <c r="F8" s="8">
        <v>35</v>
      </c>
      <c r="G8" s="8">
        <v>119</v>
      </c>
      <c r="H8" s="8">
        <f t="shared" si="1"/>
        <v>4165</v>
      </c>
      <c r="I8" s="8">
        <f t="shared" si="2"/>
        <v>1225</v>
      </c>
      <c r="J8" s="8">
        <f t="shared" si="0"/>
        <v>111.32891466445733</v>
      </c>
      <c r="K8" s="8"/>
      <c r="L8" s="8">
        <f t="shared" si="3"/>
        <v>467.640625</v>
      </c>
      <c r="M8" s="8">
        <f t="shared" si="4"/>
        <v>58.84555022517781</v>
      </c>
    </row>
    <row r="9" spans="2:13" ht="15.75" thickBot="1" x14ac:dyDescent="0.3">
      <c r="B9" s="3">
        <v>34</v>
      </c>
      <c r="C9" s="4">
        <v>94</v>
      </c>
      <c r="E9" s="8"/>
      <c r="F9" s="8">
        <v>34</v>
      </c>
      <c r="G9" s="8">
        <v>94</v>
      </c>
      <c r="H9" s="8">
        <f t="shared" si="1"/>
        <v>3196</v>
      </c>
      <c r="I9" s="8">
        <f t="shared" si="2"/>
        <v>1156</v>
      </c>
      <c r="J9" s="8">
        <f t="shared" si="0"/>
        <v>104.56338028169012</v>
      </c>
      <c r="K9" s="8"/>
      <c r="L9" s="8">
        <f t="shared" si="3"/>
        <v>11.390625</v>
      </c>
      <c r="M9" s="8">
        <f t="shared" si="4"/>
        <v>111.58500297559954</v>
      </c>
    </row>
    <row r="10" spans="2:13" ht="15.75" thickBot="1" x14ac:dyDescent="0.3">
      <c r="B10" s="3">
        <v>36.5</v>
      </c>
      <c r="C10" s="5">
        <v>132</v>
      </c>
      <c r="E10" s="8"/>
      <c r="F10" s="8">
        <v>36.5</v>
      </c>
      <c r="G10" s="8">
        <v>132</v>
      </c>
      <c r="H10" s="8">
        <f t="shared" si="1"/>
        <v>4818</v>
      </c>
      <c r="I10" s="8">
        <f t="shared" si="2"/>
        <v>1332.25</v>
      </c>
      <c r="J10" s="8">
        <f t="shared" si="0"/>
        <v>121.47721623860809</v>
      </c>
      <c r="K10" s="8"/>
      <c r="L10" s="8">
        <f t="shared" si="3"/>
        <v>1198.890625</v>
      </c>
      <c r="M10" s="8">
        <f t="shared" si="4"/>
        <v>110.7289780890132</v>
      </c>
    </row>
    <row r="11" spans="2:13" x14ac:dyDescent="0.25">
      <c r="E11" s="10" t="s">
        <v>16</v>
      </c>
      <c r="F11" s="10">
        <f>SUM(F3:F10)</f>
        <v>263.5</v>
      </c>
      <c r="G11" s="10">
        <f t="shared" ref="G11:I11" si="5">SUM(G3:G10)</f>
        <v>779</v>
      </c>
      <c r="H11" s="10">
        <f t="shared" si="5"/>
        <v>25913.5</v>
      </c>
      <c r="I11" s="10">
        <f t="shared" si="5"/>
        <v>8716.75</v>
      </c>
      <c r="J11" s="10"/>
      <c r="K11" s="10">
        <f>SUM(G3:G10)/E3</f>
        <v>97.375</v>
      </c>
      <c r="L11" s="10">
        <f t="shared" ref="L11:M11" si="6">SUM(L3:L10)</f>
        <v>2317.875</v>
      </c>
      <c r="M11" s="10">
        <f t="shared" si="6"/>
        <v>591.39519469759705</v>
      </c>
    </row>
    <row r="15" spans="2:13" x14ac:dyDescent="0.25">
      <c r="C15" s="19" t="s">
        <v>12</v>
      </c>
      <c r="D15" s="19"/>
      <c r="E15" s="19"/>
      <c r="F15" s="23">
        <f>(E3*H11-F11*G11)/(E3*I11-F11*F11)</f>
        <v>6.765534382767191</v>
      </c>
    </row>
    <row r="16" spans="2:13" x14ac:dyDescent="0.25">
      <c r="C16" s="19" t="s">
        <v>13</v>
      </c>
      <c r="D16" s="19"/>
      <c r="E16" s="19"/>
      <c r="F16" s="23">
        <f>(I11*G11-F11*H11)/(E3*I11-F11*F11)</f>
        <v>-125.46478873239437</v>
      </c>
    </row>
    <row r="18" spans="2:15" x14ac:dyDescent="0.25">
      <c r="B18" s="20"/>
      <c r="C18" s="20"/>
      <c r="D18" s="20"/>
      <c r="E18" s="9" t="s">
        <v>9</v>
      </c>
      <c r="F18" s="9" t="s">
        <v>10</v>
      </c>
    </row>
    <row r="19" spans="2:15" ht="18.75" x14ac:dyDescent="0.3">
      <c r="B19" s="21" t="s">
        <v>11</v>
      </c>
      <c r="C19" s="21"/>
      <c r="D19" s="21"/>
      <c r="E19" s="8" cm="1">
        <f t="array" ref="E19:F19">LINEST(C3:C10,B3:B10,TRUE)</f>
        <v>6.765534382767191</v>
      </c>
      <c r="F19" s="8">
        <v>-125.46478873239434</v>
      </c>
      <c r="O19" s="11" t="s">
        <v>17</v>
      </c>
    </row>
    <row r="21" spans="2:15" x14ac:dyDescent="0.25">
      <c r="C21" s="19" t="s">
        <v>23</v>
      </c>
      <c r="D21" s="19"/>
      <c r="E21" s="8"/>
    </row>
    <row r="22" spans="2:15" x14ac:dyDescent="0.25">
      <c r="C22" s="16" t="s">
        <v>18</v>
      </c>
      <c r="D22" s="17"/>
      <c r="E22" s="8">
        <f>L11</f>
        <v>2317.875</v>
      </c>
    </row>
    <row r="23" spans="2:15" x14ac:dyDescent="0.25">
      <c r="C23" s="16" t="s">
        <v>19</v>
      </c>
      <c r="D23" s="17"/>
      <c r="E23" s="8">
        <f>M11</f>
        <v>591.39519469759705</v>
      </c>
    </row>
    <row r="24" spans="2:15" x14ac:dyDescent="0.25">
      <c r="C24" s="16" t="s">
        <v>20</v>
      </c>
      <c r="D24" s="17"/>
      <c r="E24" s="12">
        <f>1-E23/E22</f>
        <v>0.74485457813833911</v>
      </c>
    </row>
    <row r="25" spans="2:15" x14ac:dyDescent="0.25">
      <c r="C25" s="18" t="s">
        <v>24</v>
      </c>
      <c r="D25" s="18"/>
      <c r="E25" s="22">
        <f>E24</f>
        <v>0.74485457813833911</v>
      </c>
    </row>
  </sheetData>
  <mergeCells count="9">
    <mergeCell ref="C23:D23"/>
    <mergeCell ref="C24:D24"/>
    <mergeCell ref="C25:D25"/>
    <mergeCell ref="C15:E15"/>
    <mergeCell ref="C16:E16"/>
    <mergeCell ref="B18:D18"/>
    <mergeCell ref="B19:D19"/>
    <mergeCell ref="C21:D21"/>
    <mergeCell ref="C22:D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2021-08-10T12:33:12Z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1714beee-6db7-48f4-851e-ea8cdae74cee</vt:lpwstr>
  </property>
</Properties>
</file>