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DAD\CICLO 5\MÉTODOS NUMÉRICOS\PRESENTACIÓN FINAL\cap3\"/>
    </mc:Choice>
  </mc:AlternateContent>
  <xr:revisionPtr revIDLastSave="0" documentId="13_ncr:1_{8B3656AB-F04B-4948-B705-08112739614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7" i="1" l="1"/>
  <c r="AG38" i="1" s="1"/>
  <c r="AE38" i="1"/>
  <c r="AH37" i="1" s="1"/>
  <c r="AH38" i="1" l="1"/>
  <c r="AG39" i="1"/>
  <c r="D99" i="2"/>
  <c r="D98" i="2"/>
  <c r="D95" i="2"/>
  <c r="D96" i="2"/>
  <c r="D97" i="2"/>
  <c r="D148" i="2"/>
  <c r="D144" i="2"/>
  <c r="D143" i="2"/>
  <c r="D132" i="2"/>
  <c r="D127" i="2"/>
  <c r="D126" i="2"/>
  <c r="D119" i="2"/>
  <c r="D131" i="2" s="1"/>
  <c r="D149" i="2" s="1"/>
  <c r="D118" i="2"/>
  <c r="D78" i="2"/>
  <c r="D81" i="2" s="1"/>
  <c r="D68" i="2"/>
  <c r="D71" i="2" s="1"/>
  <c r="D61" i="2"/>
  <c r="D32" i="2"/>
  <c r="J5" i="2"/>
  <c r="AH39" i="1" l="1"/>
  <c r="AG40" i="1"/>
  <c r="E32" i="2"/>
  <c r="D8" i="2"/>
  <c r="D9" i="2" s="1"/>
  <c r="D7" i="2"/>
  <c r="E7" i="2" s="1"/>
  <c r="AH40" i="1" l="1"/>
  <c r="AG41" i="1"/>
  <c r="E8" i="2"/>
  <c r="D10" i="2"/>
  <c r="D34" i="2"/>
  <c r="F9" i="2"/>
  <c r="E9" i="2"/>
  <c r="F8" i="2"/>
  <c r="D33" i="2"/>
  <c r="Z10" i="1"/>
  <c r="Z13" i="1" s="1"/>
  <c r="Z12" i="1"/>
  <c r="Z9" i="1"/>
  <c r="Z8" i="1"/>
  <c r="Z7" i="1"/>
  <c r="Z6" i="1"/>
  <c r="Q12" i="1"/>
  <c r="Q13" i="1" s="1"/>
  <c r="Q11" i="1"/>
  <c r="Q10" i="1"/>
  <c r="Q8" i="1"/>
  <c r="Q7" i="1"/>
  <c r="Q6" i="1"/>
  <c r="H6" i="1"/>
  <c r="H7" i="1"/>
  <c r="H8" i="1"/>
  <c r="H9" i="1"/>
  <c r="H10" i="1"/>
  <c r="H11" i="1"/>
  <c r="H12" i="1"/>
  <c r="AG42" i="1" l="1"/>
  <c r="AH41" i="1"/>
  <c r="D11" i="2"/>
  <c r="D35" i="2"/>
  <c r="F10" i="2"/>
  <c r="E10" i="2"/>
  <c r="F33" i="2"/>
  <c r="E33" i="2"/>
  <c r="F34" i="2"/>
  <c r="E34" i="2"/>
  <c r="H13" i="1"/>
  <c r="AH42" i="1" l="1"/>
  <c r="AG43" i="1"/>
  <c r="F35" i="2"/>
  <c r="E35" i="2"/>
  <c r="D12" i="2"/>
  <c r="F11" i="2"/>
  <c r="D36" i="2"/>
  <c r="E11" i="2"/>
  <c r="AH43" i="1" l="1"/>
  <c r="AG44" i="1"/>
  <c r="F36" i="2"/>
  <c r="E36" i="2"/>
  <c r="D13" i="2"/>
  <c r="F12" i="2"/>
  <c r="D37" i="2"/>
  <c r="E12" i="2"/>
  <c r="AH44" i="1" l="1"/>
  <c r="AG45" i="1"/>
  <c r="F37" i="2"/>
  <c r="E37" i="2"/>
  <c r="D14" i="2"/>
  <c r="E13" i="2"/>
  <c r="F13" i="2"/>
  <c r="D38" i="2"/>
  <c r="AG46" i="1" l="1"/>
  <c r="AH45" i="1"/>
  <c r="F38" i="2"/>
  <c r="E38" i="2"/>
  <c r="D15" i="2"/>
  <c r="F14" i="2"/>
  <c r="D39" i="2"/>
  <c r="E14" i="2"/>
  <c r="AG47" i="1" l="1"/>
  <c r="AH46" i="1"/>
  <c r="F39" i="2"/>
  <c r="E39" i="2"/>
  <c r="D16" i="2"/>
  <c r="D40" i="2"/>
  <c r="F15" i="2"/>
  <c r="E15" i="2"/>
  <c r="AG48" i="1" l="1"/>
  <c r="AH47" i="1"/>
  <c r="F40" i="2"/>
  <c r="E40" i="2"/>
  <c r="D17" i="2"/>
  <c r="D41" i="2"/>
  <c r="F16" i="2"/>
  <c r="E16" i="2"/>
  <c r="AH48" i="1" l="1"/>
  <c r="AG49" i="1"/>
  <c r="F41" i="2"/>
  <c r="E41" i="2"/>
  <c r="D18" i="2"/>
  <c r="D42" i="2"/>
  <c r="F17" i="2"/>
  <c r="E17" i="2"/>
  <c r="AG50" i="1" l="1"/>
  <c r="AH49" i="1"/>
  <c r="E42" i="2"/>
  <c r="F42" i="2"/>
  <c r="D19" i="2"/>
  <c r="E18" i="2"/>
  <c r="D43" i="2"/>
  <c r="F18" i="2"/>
  <c r="AH50" i="1" l="1"/>
  <c r="AG51" i="1"/>
  <c r="F43" i="2"/>
  <c r="E43" i="2"/>
  <c r="D20" i="2"/>
  <c r="F19" i="2"/>
  <c r="D44" i="2"/>
  <c r="E19" i="2"/>
  <c r="AH51" i="1" l="1"/>
  <c r="AG52" i="1"/>
  <c r="F44" i="2"/>
  <c r="E44" i="2"/>
  <c r="D21" i="2"/>
  <c r="F20" i="2"/>
  <c r="D45" i="2"/>
  <c r="E20" i="2"/>
  <c r="AG53" i="1" l="1"/>
  <c r="AH52" i="1"/>
  <c r="F45" i="2"/>
  <c r="E45" i="2"/>
  <c r="D22" i="2"/>
  <c r="F21" i="2"/>
  <c r="D46" i="2"/>
  <c r="E21" i="2"/>
  <c r="AG54" i="1" l="1"/>
  <c r="AH53" i="1"/>
  <c r="F46" i="2"/>
  <c r="E46" i="2"/>
  <c r="D23" i="2"/>
  <c r="F22" i="2"/>
  <c r="E22" i="2"/>
  <c r="D47" i="2"/>
  <c r="AG55" i="1" l="1"/>
  <c r="AH54" i="1"/>
  <c r="F47" i="2"/>
  <c r="E47" i="2"/>
  <c r="D24" i="2"/>
  <c r="D48" i="2"/>
  <c r="F23" i="2"/>
  <c r="E23" i="2"/>
  <c r="AH55" i="1" l="1"/>
  <c r="AG56" i="1"/>
  <c r="F48" i="2"/>
  <c r="E48" i="2"/>
  <c r="D25" i="2"/>
  <c r="D49" i="2"/>
  <c r="F24" i="2"/>
  <c r="E24" i="2"/>
  <c r="AH56" i="1" l="1"/>
  <c r="AG57" i="1"/>
  <c r="F49" i="2"/>
  <c r="E49" i="2"/>
  <c r="D26" i="2"/>
  <c r="D50" i="2"/>
  <c r="F25" i="2"/>
  <c r="E25" i="2"/>
  <c r="AG58" i="1" l="1"/>
  <c r="AH57" i="1"/>
  <c r="F50" i="2"/>
  <c r="E50" i="2"/>
  <c r="D27" i="2"/>
  <c r="D51" i="2"/>
  <c r="F26" i="2"/>
  <c r="E26" i="2"/>
  <c r="AH58" i="1" l="1"/>
  <c r="AG59" i="1"/>
  <c r="F27" i="2"/>
  <c r="D52" i="2"/>
  <c r="E27" i="2"/>
  <c r="F51" i="2"/>
  <c r="E51" i="2"/>
  <c r="AH59" i="1" l="1"/>
  <c r="AG60" i="1"/>
  <c r="F52" i="2"/>
  <c r="E52" i="2"/>
  <c r="AG61" i="1" l="1"/>
  <c r="AH61" i="1" s="1"/>
  <c r="AH60" i="1"/>
</calcChain>
</file>

<file path=xl/sharedStrings.xml><?xml version="1.0" encoding="utf-8"?>
<sst xmlns="http://schemas.openxmlformats.org/spreadsheetml/2006/main" count="77" uniqueCount="46">
  <si>
    <t>a)</t>
  </si>
  <si>
    <t>b)</t>
  </si>
  <si>
    <t>.</t>
  </si>
  <si>
    <t>c)</t>
  </si>
  <si>
    <t>2^1</t>
  </si>
  <si>
    <t>2^2</t>
  </si>
  <si>
    <t>2^3</t>
  </si>
  <si>
    <t>2^4</t>
  </si>
  <si>
    <t>2^5</t>
  </si>
  <si>
    <t>2^6</t>
  </si>
  <si>
    <t>2^0</t>
  </si>
  <si>
    <t>=</t>
  </si>
  <si>
    <t>2^-3</t>
  </si>
  <si>
    <t>2^-2</t>
  </si>
  <si>
    <t>2^-1</t>
  </si>
  <si>
    <t>2^-5</t>
  </si>
  <si>
    <t>2^-4</t>
  </si>
  <si>
    <t>RESULTADO</t>
  </si>
  <si>
    <t>R.EVALUADO</t>
  </si>
  <si>
    <t xml:space="preserve">f(x)=e^(-5) </t>
  </si>
  <si>
    <t>Et</t>
  </si>
  <si>
    <t>Ea%</t>
  </si>
  <si>
    <t>6.737947 *10^-3</t>
  </si>
  <si>
    <t>VV</t>
  </si>
  <si>
    <t>A</t>
  </si>
  <si>
    <t>B</t>
  </si>
  <si>
    <t>TERMINOS</t>
  </si>
  <si>
    <t>F(X)</t>
  </si>
  <si>
    <t>RPTA:</t>
  </si>
  <si>
    <t>X=</t>
  </si>
  <si>
    <t>Y=</t>
  </si>
  <si>
    <t>EA%=</t>
  </si>
  <si>
    <t>X1=</t>
  </si>
  <si>
    <t>X2=</t>
  </si>
  <si>
    <t>%</t>
  </si>
  <si>
    <t>CALCULAMOS NUEVAMENTE LAS RAICES</t>
  </si>
  <si>
    <t>ER% DE X1</t>
  </si>
  <si>
    <t>ER% DE X2</t>
  </si>
  <si>
    <t>CALCULAMOS CON 5 DIGITOS</t>
  </si>
  <si>
    <t>0.3*PI</t>
  </si>
  <si>
    <t>VALORES</t>
  </si>
  <si>
    <t>COS(0.3*PI)</t>
  </si>
  <si>
    <t>true</t>
  </si>
  <si>
    <t>val relativo</t>
  </si>
  <si>
    <t>sum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</si>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</sst>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"/>
    <numFmt numFmtId="166" formatCode="0.0000"/>
    <numFmt numFmtId="167" formatCode="0.0"/>
    <numFmt numFmtId="168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4" fontId="0" fillId="0" borderId="14" xfId="0" applyNumberFormat="1" applyBorder="1" applyAlignment="1">
      <alignment horizontal="center" vertical="center"/>
    </xf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0" fontId="0" fillId="0" borderId="19" xfId="0" applyBorder="1"/>
    <xf numFmtId="164" fontId="0" fillId="0" borderId="21" xfId="0" applyNumberFormat="1" applyBorder="1" applyAlignment="1">
      <alignment horizontal="center" vertical="center"/>
    </xf>
    <xf numFmtId="164" fontId="0" fillId="0" borderId="21" xfId="0" applyNumberFormat="1" applyBorder="1"/>
    <xf numFmtId="0" fontId="0" fillId="0" borderId="22" xfId="0" applyBorder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15" xfId="0" applyNumberFormat="1" applyBorder="1"/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8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4" xfId="0" applyNumberFormat="1" applyFont="1" applyBorder="1"/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4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/>
    <xf numFmtId="0" fontId="1" fillId="0" borderId="14" xfId="0" applyFont="1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right"/>
    </xf>
    <xf numFmtId="166" fontId="1" fillId="4" borderId="14" xfId="0" applyNumberFormat="1" applyFont="1" applyFill="1" applyBorder="1"/>
    <xf numFmtId="167" fontId="1" fillId="4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41933</xdr:colOff>
      <xdr:row>6</xdr:row>
      <xdr:rowOff>159641</xdr:rowOff>
    </xdr:from>
    <xdr:to>
      <xdr:col>12</xdr:col>
      <xdr:colOff>739254</xdr:colOff>
      <xdr:row>18</xdr:row>
      <xdr:rowOff>122348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342" y="1286076"/>
          <a:ext cx="4394678" cy="2189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768627</xdr:colOff>
      <xdr:row>56</xdr:row>
      <xdr:rowOff>19878</xdr:rowOff>
    </xdr:from>
    <xdr:to>
      <xdr:col>3</xdr:col>
      <xdr:colOff>1035114</xdr:colOff>
      <xdr:row>59</xdr:row>
      <xdr:rowOff>6144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8557" y="10508974"/>
          <a:ext cx="1038095" cy="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556592</xdr:colOff>
      <xdr:row>109</xdr:row>
      <xdr:rowOff>178904</xdr:rowOff>
    </xdr:from>
    <xdr:to>
      <xdr:col>4</xdr:col>
      <xdr:colOff>34602</xdr:colOff>
      <xdr:row>112</xdr:row>
      <xdr:rowOff>31837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2905" y="17916939"/>
          <a:ext cx="1485714" cy="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26503</xdr:colOff>
      <xdr:row>122</xdr:row>
      <xdr:rowOff>53010</xdr:rowOff>
    </xdr:from>
    <xdr:to>
      <xdr:col>4</xdr:col>
      <xdr:colOff>523561</xdr:colOff>
      <xdr:row>124</xdr:row>
      <xdr:rowOff>110521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2816" y="20202940"/>
          <a:ext cx="2504762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92766</xdr:colOff>
      <xdr:row>137</xdr:row>
      <xdr:rowOff>72888</xdr:rowOff>
    </xdr:from>
    <xdr:to>
      <xdr:col>3</xdr:col>
      <xdr:colOff>267828</xdr:colOff>
      <xdr:row>140</xdr:row>
      <xdr:rowOff>30583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9079" y="23005775"/>
          <a:ext cx="923810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26504</xdr:colOff>
      <xdr:row>113</xdr:row>
      <xdr:rowOff>112642</xdr:rowOff>
    </xdr:from>
    <xdr:to>
      <xdr:col>4</xdr:col>
      <xdr:colOff>704514</xdr:colOff>
      <xdr:row>116</xdr:row>
      <xdr:rowOff>98908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2817" y="18592799"/>
          <a:ext cx="2685714" cy="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556590</xdr:colOff>
      <xdr:row>136</xdr:row>
      <xdr:rowOff>139148</xdr:rowOff>
    </xdr:from>
    <xdr:to>
      <xdr:col>5</xdr:col>
      <xdr:colOff>231626</xdr:colOff>
      <xdr:row>139</xdr:row>
      <xdr:rowOff>153986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51651" y="22886505"/>
          <a:ext cx="2285714" cy="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4</xdr:col>
      <xdr:colOff>1141044</xdr:colOff>
      <xdr:row>87</xdr:row>
      <xdr:rowOff>105129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5061" y="15882730"/>
          <a:ext cx="2400000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AH61"/>
  <sheetViews>
    <sheetView topLeftCell="A3" zoomScaleNormal="100" workbookViewId="0">
      <selection activeCell="AE17" sqref="AE17"/>
    </sheetView>
  </sheetViews>
  <sheetFormatPr baseColWidth="10" defaultRowHeight="14.4" x14ac:dyDescent="0.3"/>
  <cols>
    <col min="2" max="2" width="4" bestFit="1" customWidth="1"/>
    <col min="3" max="3" width="2.5546875" bestFit="1" customWidth="1"/>
    <col min="4" max="9" width="2" bestFit="1" customWidth="1"/>
    <col min="10" max="10" width="2" customWidth="1"/>
    <col min="12" max="12" width="2.5546875" bestFit="1" customWidth="1"/>
    <col min="13" max="15" width="2" bestFit="1" customWidth="1"/>
    <col min="16" max="16" width="1.5546875" bestFit="1" customWidth="1"/>
    <col min="17" max="19" width="2" bestFit="1" customWidth="1"/>
    <col min="21" max="21" width="2.44140625" bestFit="1" customWidth="1"/>
    <col min="22" max="22" width="2" bestFit="1" customWidth="1"/>
    <col min="23" max="23" width="1.5546875" bestFit="1" customWidth="1"/>
    <col min="24" max="28" width="2" bestFit="1" customWidth="1"/>
  </cols>
  <sheetData>
    <row r="2" spans="2:28" x14ac:dyDescent="0.3">
      <c r="B2">
        <v>3.1</v>
      </c>
    </row>
    <row r="4" spans="2:28" x14ac:dyDescent="0.3">
      <c r="C4" t="s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L4" t="s">
        <v>1</v>
      </c>
      <c r="M4">
        <v>1</v>
      </c>
      <c r="N4">
        <v>0</v>
      </c>
      <c r="O4">
        <v>1</v>
      </c>
      <c r="P4" t="s">
        <v>2</v>
      </c>
      <c r="Q4">
        <v>1</v>
      </c>
      <c r="R4">
        <v>0</v>
      </c>
      <c r="S4">
        <v>1</v>
      </c>
      <c r="U4" t="s">
        <v>3</v>
      </c>
      <c r="V4">
        <v>0</v>
      </c>
      <c r="W4" t="s">
        <v>2</v>
      </c>
      <c r="X4">
        <v>0</v>
      </c>
      <c r="Y4">
        <v>1</v>
      </c>
      <c r="Z4">
        <v>1</v>
      </c>
      <c r="AA4">
        <v>0</v>
      </c>
      <c r="AB4">
        <v>1</v>
      </c>
    </row>
    <row r="5" spans="2:28" ht="15" thickBot="1" x14ac:dyDescent="0.35"/>
    <row r="6" spans="2:28" x14ac:dyDescent="0.3">
      <c r="D6" s="2">
        <v>1</v>
      </c>
      <c r="E6" s="28" t="s">
        <v>10</v>
      </c>
      <c r="F6" s="28"/>
      <c r="G6" s="2" t="s">
        <v>11</v>
      </c>
      <c r="H6" s="28">
        <f>D6*2^0</f>
        <v>1</v>
      </c>
      <c r="I6" s="28"/>
      <c r="J6" s="33"/>
      <c r="M6" s="2">
        <v>1</v>
      </c>
      <c r="N6" s="28" t="s">
        <v>12</v>
      </c>
      <c r="O6" s="28"/>
      <c r="P6" s="2"/>
      <c r="Q6" s="28">
        <f>M6*2^-3</f>
        <v>0.125</v>
      </c>
      <c r="R6" s="28"/>
      <c r="S6" s="33"/>
      <c r="V6" s="2">
        <v>1</v>
      </c>
      <c r="W6" s="28" t="s">
        <v>15</v>
      </c>
      <c r="X6" s="28"/>
      <c r="Y6" s="2"/>
      <c r="Z6" s="28">
        <f>V6*2^-5</f>
        <v>3.125E-2</v>
      </c>
      <c r="AA6" s="28"/>
      <c r="AB6" s="33"/>
    </row>
    <row r="7" spans="2:28" x14ac:dyDescent="0.3">
      <c r="D7" s="3">
        <v>0</v>
      </c>
      <c r="E7" s="25" t="s">
        <v>4</v>
      </c>
      <c r="F7" s="25"/>
      <c r="G7" s="3" t="s">
        <v>11</v>
      </c>
      <c r="H7" s="25">
        <f>D7*2^1</f>
        <v>0</v>
      </c>
      <c r="I7" s="25"/>
      <c r="J7" s="26"/>
      <c r="M7" s="3">
        <v>0</v>
      </c>
      <c r="N7" s="25" t="s">
        <v>13</v>
      </c>
      <c r="O7" s="25"/>
      <c r="P7" s="3"/>
      <c r="Q7" s="25">
        <f>M7*2^-2</f>
        <v>0</v>
      </c>
      <c r="R7" s="25"/>
      <c r="S7" s="26"/>
      <c r="V7" s="3">
        <v>0</v>
      </c>
      <c r="W7" s="25" t="s">
        <v>16</v>
      </c>
      <c r="X7" s="25"/>
      <c r="Y7" s="3"/>
      <c r="Z7" s="25">
        <f>V7*2^-4</f>
        <v>0</v>
      </c>
      <c r="AA7" s="25"/>
      <c r="AB7" s="26"/>
    </row>
    <row r="8" spans="2:28" x14ac:dyDescent="0.3">
      <c r="D8" s="3">
        <v>1</v>
      </c>
      <c r="E8" s="25" t="s">
        <v>5</v>
      </c>
      <c r="F8" s="25"/>
      <c r="G8" s="3" t="s">
        <v>11</v>
      </c>
      <c r="H8" s="25">
        <f>D8*2^2</f>
        <v>4</v>
      </c>
      <c r="I8" s="25"/>
      <c r="J8" s="26"/>
      <c r="M8" s="3">
        <v>1</v>
      </c>
      <c r="N8" s="25" t="s">
        <v>14</v>
      </c>
      <c r="O8" s="25"/>
      <c r="P8" s="3"/>
      <c r="Q8" s="25">
        <f>M8*2^-1</f>
        <v>0.5</v>
      </c>
      <c r="R8" s="25"/>
      <c r="S8" s="26"/>
      <c r="V8" s="3">
        <v>1</v>
      </c>
      <c r="W8" s="25" t="s">
        <v>12</v>
      </c>
      <c r="X8" s="25"/>
      <c r="Y8" s="3"/>
      <c r="Z8" s="25">
        <f>V8*2^-3</f>
        <v>0.125</v>
      </c>
      <c r="AA8" s="25"/>
      <c r="AB8" s="26"/>
    </row>
    <row r="9" spans="2:28" x14ac:dyDescent="0.3">
      <c r="D9" s="3">
        <v>1</v>
      </c>
      <c r="E9" s="25" t="s">
        <v>6</v>
      </c>
      <c r="F9" s="25"/>
      <c r="G9" s="3" t="s">
        <v>11</v>
      </c>
      <c r="H9" s="25">
        <f>D9*2^3</f>
        <v>8</v>
      </c>
      <c r="I9" s="25"/>
      <c r="J9" s="26"/>
      <c r="M9" s="3" t="s">
        <v>2</v>
      </c>
      <c r="N9" s="25"/>
      <c r="O9" s="25"/>
      <c r="P9" s="3"/>
      <c r="Q9" s="25"/>
      <c r="R9" s="25"/>
      <c r="S9" s="26"/>
      <c r="V9" s="3">
        <v>1</v>
      </c>
      <c r="W9" s="25" t="s">
        <v>13</v>
      </c>
      <c r="X9" s="25"/>
      <c r="Y9" s="3"/>
      <c r="Z9" s="25">
        <f>V9*2^-2</f>
        <v>0.25</v>
      </c>
      <c r="AA9" s="25"/>
      <c r="AB9" s="26"/>
    </row>
    <row r="10" spans="2:28" x14ac:dyDescent="0.3">
      <c r="D10" s="3">
        <v>1</v>
      </c>
      <c r="E10" s="25" t="s">
        <v>7</v>
      </c>
      <c r="F10" s="25"/>
      <c r="G10" s="3" t="s">
        <v>11</v>
      </c>
      <c r="H10" s="25">
        <f>D10*2^4</f>
        <v>16</v>
      </c>
      <c r="I10" s="25"/>
      <c r="J10" s="26"/>
      <c r="M10" s="3">
        <v>1</v>
      </c>
      <c r="N10" s="25" t="s">
        <v>10</v>
      </c>
      <c r="O10" s="25"/>
      <c r="P10" s="3"/>
      <c r="Q10" s="25">
        <f>M10*2^0</f>
        <v>1</v>
      </c>
      <c r="R10" s="25"/>
      <c r="S10" s="26"/>
      <c r="V10" s="3">
        <v>0</v>
      </c>
      <c r="W10" s="25" t="s">
        <v>14</v>
      </c>
      <c r="X10" s="25"/>
      <c r="Y10" s="3"/>
      <c r="Z10" s="25">
        <f>V10*2^-1</f>
        <v>0</v>
      </c>
      <c r="AA10" s="25"/>
      <c r="AB10" s="26"/>
    </row>
    <row r="11" spans="2:28" x14ac:dyDescent="0.3">
      <c r="D11" s="3">
        <v>0</v>
      </c>
      <c r="E11" s="25" t="s">
        <v>8</v>
      </c>
      <c r="F11" s="25"/>
      <c r="G11" s="3" t="s">
        <v>11</v>
      </c>
      <c r="H11" s="25">
        <f>D11*2^5</f>
        <v>0</v>
      </c>
      <c r="I11" s="25"/>
      <c r="J11" s="26"/>
      <c r="M11" s="3">
        <v>0</v>
      </c>
      <c r="N11" s="25" t="s">
        <v>4</v>
      </c>
      <c r="O11" s="25"/>
      <c r="P11" s="3"/>
      <c r="Q11" s="25">
        <f>M11*2^1</f>
        <v>0</v>
      </c>
      <c r="R11" s="25"/>
      <c r="S11" s="26"/>
      <c r="V11" s="3" t="s">
        <v>2</v>
      </c>
      <c r="W11" s="25"/>
      <c r="X11" s="25"/>
      <c r="Y11" s="3"/>
      <c r="Z11" s="25"/>
      <c r="AA11" s="25"/>
      <c r="AB11" s="26"/>
    </row>
    <row r="12" spans="2:28" ht="15" thickBot="1" x14ac:dyDescent="0.35">
      <c r="D12" s="4">
        <v>1</v>
      </c>
      <c r="E12" s="27" t="s">
        <v>9</v>
      </c>
      <c r="F12" s="27"/>
      <c r="G12" s="4" t="s">
        <v>11</v>
      </c>
      <c r="H12" s="27">
        <f>D12*2^6</f>
        <v>64</v>
      </c>
      <c r="I12" s="27"/>
      <c r="J12" s="29"/>
      <c r="M12" s="4">
        <v>1</v>
      </c>
      <c r="N12" s="27" t="s">
        <v>5</v>
      </c>
      <c r="O12" s="27"/>
      <c r="P12" s="4"/>
      <c r="Q12" s="27">
        <f>M12*2^2</f>
        <v>4</v>
      </c>
      <c r="R12" s="27"/>
      <c r="S12" s="29"/>
      <c r="V12" s="4">
        <v>0</v>
      </c>
      <c r="W12" s="27" t="s">
        <v>10</v>
      </c>
      <c r="X12" s="27"/>
      <c r="Y12" s="4"/>
      <c r="Z12" s="27">
        <f>V12*2^0</f>
        <v>0</v>
      </c>
      <c r="AA12" s="27"/>
      <c r="AB12" s="29"/>
    </row>
    <row r="13" spans="2:28" ht="15" thickBot="1" x14ac:dyDescent="0.35">
      <c r="E13" s="1"/>
      <c r="F13" s="1"/>
      <c r="H13" s="30">
        <f>SUM(H6:J12)</f>
        <v>93</v>
      </c>
      <c r="I13" s="31"/>
      <c r="J13" s="32"/>
      <c r="Q13" s="34">
        <f>SUM(Q6:S12)</f>
        <v>5.625</v>
      </c>
      <c r="R13" s="35"/>
      <c r="S13" s="36"/>
      <c r="Z13" s="34">
        <f>SUM(Z6:AB12)</f>
        <v>0.40625</v>
      </c>
      <c r="AA13" s="35"/>
      <c r="AB13" s="36"/>
    </row>
    <row r="17" spans="2:2" x14ac:dyDescent="0.3">
      <c r="B17">
        <v>3.2</v>
      </c>
    </row>
    <row r="35" spans="30:34" x14ac:dyDescent="0.3">
      <c r="AD35">
        <v>3.4</v>
      </c>
    </row>
    <row r="36" spans="30:34" x14ac:dyDescent="0.3">
      <c r="AF36" t="s">
        <v>45</v>
      </c>
      <c r="AG36" t="s">
        <v>44</v>
      </c>
      <c r="AH36" t="s">
        <v>43</v>
      </c>
    </row>
    <row r="37" spans="30:34" x14ac:dyDescent="0.3">
      <c r="AF37">
        <v>1</v>
      </c>
      <c r="AG37">
        <f>1/AF37^4</f>
        <v>1</v>
      </c>
      <c r="AH37">
        <f t="shared" ref="AH37:AH61" si="0">ABS(($AE$38-AG37)/$AE$38)*100</f>
        <v>7.6061597078409786</v>
      </c>
    </row>
    <row r="38" spans="30:34" x14ac:dyDescent="0.3">
      <c r="AD38" t="s">
        <v>42</v>
      </c>
      <c r="AE38">
        <f>PI()^4/90</f>
        <v>1.0823232337111381</v>
      </c>
      <c r="AF38" s="24">
        <v>2</v>
      </c>
      <c r="AG38" s="23">
        <f t="shared" ref="AG38:AG61" si="1">AG37+1/AF38^4</f>
        <v>1.0625</v>
      </c>
      <c r="AH38">
        <f t="shared" si="0"/>
        <v>1.8315446895810403</v>
      </c>
    </row>
    <row r="39" spans="30:34" x14ac:dyDescent="0.3">
      <c r="AF39" s="24">
        <v>3</v>
      </c>
      <c r="AG39" s="23">
        <f t="shared" si="1"/>
        <v>1.0748456790123457</v>
      </c>
      <c r="AH39">
        <f t="shared" si="0"/>
        <v>0.69087999461610927</v>
      </c>
    </row>
    <row r="40" spans="30:34" x14ac:dyDescent="0.3">
      <c r="AF40" s="24">
        <v>4</v>
      </c>
      <c r="AG40" s="23">
        <f t="shared" si="1"/>
        <v>1.0787519290123457</v>
      </c>
      <c r="AH40">
        <f t="shared" si="0"/>
        <v>0.32996655597486302</v>
      </c>
    </row>
    <row r="41" spans="30:34" x14ac:dyDescent="0.3">
      <c r="AF41" s="24">
        <v>5</v>
      </c>
      <c r="AG41" s="23">
        <f t="shared" si="1"/>
        <v>1.0803519290123458</v>
      </c>
      <c r="AH41">
        <f t="shared" si="0"/>
        <v>0.18213641150740437</v>
      </c>
    </row>
    <row r="42" spans="30:34" x14ac:dyDescent="0.3">
      <c r="AF42" s="24">
        <v>6</v>
      </c>
      <c r="AG42" s="23">
        <f t="shared" si="1"/>
        <v>1.0811235339506173</v>
      </c>
      <c r="AH42">
        <f t="shared" si="0"/>
        <v>0.1108448680721013</v>
      </c>
    </row>
    <row r="43" spans="30:34" x14ac:dyDescent="0.3">
      <c r="AF43" s="24">
        <v>7</v>
      </c>
      <c r="AG43" s="23">
        <f t="shared" si="1"/>
        <v>1.0815400270784807</v>
      </c>
      <c r="AH43">
        <f t="shared" si="0"/>
        <v>7.2363468533508141E-2</v>
      </c>
    </row>
    <row r="44" spans="30:34" x14ac:dyDescent="0.3">
      <c r="AF44" s="24">
        <v>8</v>
      </c>
      <c r="AG44" s="23">
        <f t="shared" si="1"/>
        <v>1.0817841677034807</v>
      </c>
      <c r="AH44">
        <f t="shared" si="0"/>
        <v>4.980637861843025E-2</v>
      </c>
    </row>
    <row r="45" spans="30:34" x14ac:dyDescent="0.3">
      <c r="AF45" s="24">
        <v>9</v>
      </c>
      <c r="AG45" s="23">
        <f t="shared" si="1"/>
        <v>1.0819365834937567</v>
      </c>
      <c r="AH45">
        <f t="shared" si="0"/>
        <v>3.5724098433673961E-2</v>
      </c>
    </row>
    <row r="46" spans="30:34" x14ac:dyDescent="0.3">
      <c r="AF46" s="24">
        <v>10</v>
      </c>
      <c r="AG46" s="23">
        <f t="shared" si="1"/>
        <v>1.0820365834937566</v>
      </c>
      <c r="AH46">
        <f t="shared" si="0"/>
        <v>2.6484714404459077E-2</v>
      </c>
    </row>
    <row r="47" spans="30:34" x14ac:dyDescent="0.3">
      <c r="AF47" s="24">
        <v>11</v>
      </c>
      <c r="AG47" s="23">
        <f t="shared" si="1"/>
        <v>1.0821048848392931</v>
      </c>
      <c r="AH47">
        <f t="shared" si="0"/>
        <v>2.0174090793221869E-2</v>
      </c>
    </row>
    <row r="48" spans="30:34" x14ac:dyDescent="0.3">
      <c r="AF48" s="24">
        <v>12</v>
      </c>
      <c r="AG48" s="23">
        <f t="shared" si="1"/>
        <v>1.0821531101479351</v>
      </c>
      <c r="AH48">
        <f t="shared" si="0"/>
        <v>1.5718369328511582E-2</v>
      </c>
    </row>
    <row r="49" spans="32:34" x14ac:dyDescent="0.3">
      <c r="AF49" s="24">
        <v>13</v>
      </c>
      <c r="AG49" s="23">
        <f t="shared" si="1"/>
        <v>1.0821881229275998</v>
      </c>
      <c r="AH49">
        <f t="shared" si="0"/>
        <v>1.2483404155989777E-2</v>
      </c>
    </row>
    <row r="50" spans="32:34" x14ac:dyDescent="0.3">
      <c r="AF50" s="24">
        <v>14</v>
      </c>
      <c r="AG50" s="23">
        <f t="shared" si="1"/>
        <v>1.0822141537480912</v>
      </c>
      <c r="AH50">
        <f t="shared" si="0"/>
        <v>1.0078316684837964E-2</v>
      </c>
    </row>
    <row r="51" spans="32:34" x14ac:dyDescent="0.3">
      <c r="AF51" s="24">
        <v>15</v>
      </c>
      <c r="AG51" s="23">
        <f t="shared" si="1"/>
        <v>1.0822339068345108</v>
      </c>
      <c r="AH51">
        <f t="shared" si="0"/>
        <v>8.2532531729026404E-3</v>
      </c>
    </row>
    <row r="52" spans="32:34" x14ac:dyDescent="0.3">
      <c r="AF52" s="24">
        <v>16</v>
      </c>
      <c r="AG52" s="23">
        <f t="shared" si="1"/>
        <v>1.0822491656235733</v>
      </c>
      <c r="AH52">
        <f t="shared" si="0"/>
        <v>6.8434350532102723E-3</v>
      </c>
    </row>
    <row r="53" spans="32:34" x14ac:dyDescent="0.3">
      <c r="AF53" s="24">
        <v>17</v>
      </c>
      <c r="AG53" s="23">
        <f t="shared" si="1"/>
        <v>1.0822611386602947</v>
      </c>
      <c r="AH53">
        <f t="shared" si="0"/>
        <v>5.7372002105608869E-3</v>
      </c>
    </row>
    <row r="54" spans="32:34" x14ac:dyDescent="0.3">
      <c r="AF54" s="24">
        <v>18</v>
      </c>
      <c r="AG54" s="23">
        <f t="shared" si="1"/>
        <v>1.0822706646471869</v>
      </c>
      <c r="AH54">
        <f t="shared" si="0"/>
        <v>4.8570576990187471E-3</v>
      </c>
    </row>
    <row r="55" spans="32:34" x14ac:dyDescent="0.3">
      <c r="AF55" s="24">
        <v>19</v>
      </c>
      <c r="AG55" s="23">
        <f t="shared" si="1"/>
        <v>1.0822783380075816</v>
      </c>
      <c r="AH55">
        <f t="shared" si="0"/>
        <v>4.1480864642117954E-3</v>
      </c>
    </row>
    <row r="56" spans="32:34" x14ac:dyDescent="0.3">
      <c r="AF56" s="24">
        <v>20</v>
      </c>
      <c r="AG56" s="23">
        <f t="shared" si="1"/>
        <v>1.0822845880075815</v>
      </c>
      <c r="AH56">
        <f t="shared" si="0"/>
        <v>3.5706249623871471E-3</v>
      </c>
    </row>
    <row r="57" spans="32:34" x14ac:dyDescent="0.3">
      <c r="AF57" s="24">
        <v>21</v>
      </c>
      <c r="AG57" s="23">
        <f t="shared" si="1"/>
        <v>1.0822897298980489</v>
      </c>
      <c r="AH57">
        <f t="shared" si="0"/>
        <v>3.0955459557416485E-3</v>
      </c>
    </row>
    <row r="58" spans="32:34" x14ac:dyDescent="0.3">
      <c r="AF58" s="24">
        <v>22</v>
      </c>
      <c r="AG58" s="23">
        <f t="shared" si="1"/>
        <v>1.0822939987321449</v>
      </c>
      <c r="AH58">
        <f t="shared" si="0"/>
        <v>2.7011319800431693E-3</v>
      </c>
    </row>
    <row r="59" spans="32:34" x14ac:dyDescent="0.3">
      <c r="AF59" s="24">
        <v>23</v>
      </c>
      <c r="AG59" s="23">
        <f t="shared" si="1"/>
        <v>1.0822975721899299</v>
      </c>
      <c r="AH59">
        <f t="shared" si="0"/>
        <v>2.3709664921640855E-3</v>
      </c>
    </row>
    <row r="60" spans="32:34" x14ac:dyDescent="0.3">
      <c r="AF60" s="24">
        <v>24</v>
      </c>
      <c r="AG60" s="23">
        <f t="shared" si="1"/>
        <v>1.0823005862717201</v>
      </c>
      <c r="AH60">
        <f t="shared" si="0"/>
        <v>2.0924839006171278E-3</v>
      </c>
    </row>
    <row r="61" spans="32:34" x14ac:dyDescent="0.3">
      <c r="AF61" s="24">
        <v>25</v>
      </c>
      <c r="AG61" s="23">
        <f t="shared" si="1"/>
        <v>1.0823031462717201</v>
      </c>
      <c r="AH61">
        <f t="shared" si="0"/>
        <v>1.8559556694706055E-3</v>
      </c>
    </row>
  </sheetData>
  <mergeCells count="45">
    <mergeCell ref="Z10:AB10"/>
    <mergeCell ref="W11:X11"/>
    <mergeCell ref="Z11:AB11"/>
    <mergeCell ref="W12:X12"/>
    <mergeCell ref="Z12:AB12"/>
    <mergeCell ref="Z13:AB13"/>
    <mergeCell ref="N12:O12"/>
    <mergeCell ref="W6:X6"/>
    <mergeCell ref="Z6:AB6"/>
    <mergeCell ref="W7:X7"/>
    <mergeCell ref="Z7:AB7"/>
    <mergeCell ref="W8:X8"/>
    <mergeCell ref="Z8:AB8"/>
    <mergeCell ref="W9:X9"/>
    <mergeCell ref="Z9:AB9"/>
    <mergeCell ref="W10:X10"/>
    <mergeCell ref="N6:O6"/>
    <mergeCell ref="N7:O7"/>
    <mergeCell ref="N8:O8"/>
    <mergeCell ref="N9:O9"/>
    <mergeCell ref="N10:O10"/>
    <mergeCell ref="N11:O11"/>
    <mergeCell ref="H12:J12"/>
    <mergeCell ref="H13:J13"/>
    <mergeCell ref="Q6:S6"/>
    <mergeCell ref="Q7:S7"/>
    <mergeCell ref="Q8:S8"/>
    <mergeCell ref="Q9:S9"/>
    <mergeCell ref="Q10:S10"/>
    <mergeCell ref="Q11:S11"/>
    <mergeCell ref="Q12:S12"/>
    <mergeCell ref="Q13:S13"/>
    <mergeCell ref="H6:J6"/>
    <mergeCell ref="H7:J7"/>
    <mergeCell ref="H8:J8"/>
    <mergeCell ref="H9:J9"/>
    <mergeCell ref="H10:J10"/>
    <mergeCell ref="H11:J11"/>
    <mergeCell ref="E12:F12"/>
    <mergeCell ref="E6:F6"/>
    <mergeCell ref="E8:F8"/>
    <mergeCell ref="E9:F9"/>
    <mergeCell ref="E10:F10"/>
    <mergeCell ref="E11:F1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149"/>
  <sheetViews>
    <sheetView tabSelected="1" topLeftCell="A109" zoomScale="70" zoomScaleNormal="70" workbookViewId="0">
      <selection activeCell="G131" sqref="G131"/>
    </sheetView>
  </sheetViews>
  <sheetFormatPr baseColWidth="10" defaultRowHeight="14.4" x14ac:dyDescent="0.3"/>
  <cols>
    <col min="2" max="2" width="5.109375" bestFit="1" customWidth="1"/>
    <col min="3" max="3" width="10.88671875" bestFit="1" customWidth="1"/>
    <col min="4" max="4" width="18.33203125" customWidth="1"/>
    <col min="5" max="5" width="19.6640625" customWidth="1"/>
    <col min="6" max="6" width="13.109375" bestFit="1" customWidth="1"/>
    <col min="8" max="8" width="3.21875" bestFit="1" customWidth="1"/>
    <col min="9" max="9" width="15" bestFit="1" customWidth="1"/>
    <col min="10" max="10" width="12.5546875" bestFit="1" customWidth="1"/>
  </cols>
  <sheetData>
    <row r="2" spans="2:10" x14ac:dyDescent="0.3">
      <c r="B2">
        <v>3.5</v>
      </c>
    </row>
    <row r="4" spans="2:10" x14ac:dyDescent="0.3">
      <c r="B4" t="s">
        <v>24</v>
      </c>
      <c r="D4" t="s">
        <v>19</v>
      </c>
    </row>
    <row r="5" spans="2:10" ht="15" thickBot="1" x14ac:dyDescent="0.35">
      <c r="H5" t="s">
        <v>23</v>
      </c>
      <c r="I5" t="s">
        <v>22</v>
      </c>
      <c r="J5">
        <f>6.737947 *10^-3</f>
        <v>6.7379470000000002E-3</v>
      </c>
    </row>
    <row r="6" spans="2:10" ht="15" thickBot="1" x14ac:dyDescent="0.35">
      <c r="C6" s="38" t="s">
        <v>26</v>
      </c>
      <c r="D6" s="39" t="s">
        <v>17</v>
      </c>
      <c r="E6" s="40" t="s">
        <v>20</v>
      </c>
      <c r="F6" s="41" t="s">
        <v>21</v>
      </c>
    </row>
    <row r="7" spans="2:10" x14ac:dyDescent="0.3">
      <c r="C7" s="20">
        <v>0</v>
      </c>
      <c r="D7" s="8">
        <f>1</f>
        <v>1</v>
      </c>
      <c r="E7" s="9">
        <f t="shared" ref="E7:E27" si="0">(($J$5-D7)/$J$5)</f>
        <v>-147.41315908243268</v>
      </c>
      <c r="F7" s="10">
        <v>0</v>
      </c>
    </row>
    <row r="8" spans="2:10" x14ac:dyDescent="0.3">
      <c r="C8" s="21">
        <v>1</v>
      </c>
      <c r="D8" s="5">
        <f>1-(-5)</f>
        <v>6</v>
      </c>
      <c r="E8" s="6">
        <f t="shared" si="0"/>
        <v>-889.478954494596</v>
      </c>
      <c r="F8" s="11">
        <f>((D8-D7)/D8)*100</f>
        <v>83.333333333333343</v>
      </c>
    </row>
    <row r="9" spans="2:10" x14ac:dyDescent="0.3">
      <c r="C9" s="21">
        <v>2</v>
      </c>
      <c r="D9" s="7">
        <f>D8+(-5^C9)/FACT(C9)</f>
        <v>18.5</v>
      </c>
      <c r="E9" s="6">
        <f t="shared" si="0"/>
        <v>-2744.6434430250042</v>
      </c>
      <c r="F9" s="11">
        <f t="shared" ref="F9:F27" si="1">((D9-D8)/D9)*100</f>
        <v>67.567567567567565</v>
      </c>
    </row>
    <row r="10" spans="2:10" x14ac:dyDescent="0.3">
      <c r="C10" s="21">
        <v>3</v>
      </c>
      <c r="D10" s="7">
        <f>D9-(-5^C10)/FACT(C10)</f>
        <v>39.333333333333329</v>
      </c>
      <c r="E10" s="6">
        <f t="shared" si="0"/>
        <v>-5836.5842572423517</v>
      </c>
      <c r="F10" s="11">
        <f t="shared" si="1"/>
        <v>52.966101694915245</v>
      </c>
    </row>
    <row r="11" spans="2:10" x14ac:dyDescent="0.3">
      <c r="C11" s="21">
        <v>4</v>
      </c>
      <c r="D11" s="7">
        <f>D10+(-5^C11)/FACT(C11)</f>
        <v>65.375</v>
      </c>
      <c r="E11" s="6">
        <f t="shared" si="0"/>
        <v>-9701.5102750140359</v>
      </c>
      <c r="F11" s="11">
        <f t="shared" si="1"/>
        <v>39.834289356277893</v>
      </c>
    </row>
    <row r="12" spans="2:10" x14ac:dyDescent="0.3">
      <c r="C12" s="21">
        <v>5</v>
      </c>
      <c r="D12" s="7">
        <f>D11-(-5^C12)/FACT(C12)</f>
        <v>91.416666666666671</v>
      </c>
      <c r="E12" s="6">
        <f t="shared" si="0"/>
        <v>-13566.43629278572</v>
      </c>
      <c r="F12" s="11">
        <f t="shared" si="1"/>
        <v>28.486782133090248</v>
      </c>
    </row>
    <row r="13" spans="2:10" x14ac:dyDescent="0.3">
      <c r="C13" s="21">
        <v>6</v>
      </c>
      <c r="D13" s="7">
        <f>D12+(-5^C13)/FACT(C13)</f>
        <v>113.11805555555556</v>
      </c>
      <c r="E13" s="6">
        <f t="shared" si="0"/>
        <v>-16787.207974262124</v>
      </c>
      <c r="F13" s="11">
        <f t="shared" si="1"/>
        <v>19.1847258886365</v>
      </c>
    </row>
    <row r="14" spans="2:10" x14ac:dyDescent="0.3">
      <c r="C14" s="21">
        <v>7</v>
      </c>
      <c r="D14" s="7">
        <f>D13-(-5^C14)/FACT(C14)</f>
        <v>128.61904761904762</v>
      </c>
      <c r="E14" s="6">
        <f t="shared" si="0"/>
        <v>-19087.759175316696</v>
      </c>
      <c r="F14" s="11">
        <f t="shared" si="1"/>
        <v>12.05186350734296</v>
      </c>
    </row>
    <row r="15" spans="2:10" x14ac:dyDescent="0.3">
      <c r="C15" s="21">
        <v>8</v>
      </c>
      <c r="D15" s="7">
        <f>D14+(-5^C15)/FACT(C15)</f>
        <v>138.30716765873015</v>
      </c>
      <c r="E15" s="6">
        <f t="shared" si="0"/>
        <v>-20525.603675975803</v>
      </c>
      <c r="F15" s="11">
        <f t="shared" si="1"/>
        <v>7.0047852209566965</v>
      </c>
    </row>
    <row r="16" spans="2:10" x14ac:dyDescent="0.3">
      <c r="C16" s="21">
        <v>9</v>
      </c>
      <c r="D16" s="7">
        <f>D15-(-5^C16)/FACT(C16)</f>
        <v>143.68945656966488</v>
      </c>
      <c r="E16" s="6">
        <f t="shared" si="0"/>
        <v>-21324.406176341974</v>
      </c>
      <c r="F16" s="11">
        <f t="shared" si="1"/>
        <v>3.7457785974193873</v>
      </c>
    </row>
    <row r="17" spans="2:6" x14ac:dyDescent="0.3">
      <c r="C17" s="21">
        <v>10</v>
      </c>
      <c r="D17" s="7">
        <f>D16+(-5^C17)/FACT(C17)</f>
        <v>146.38060102513225</v>
      </c>
      <c r="E17" s="6">
        <f t="shared" si="0"/>
        <v>-21723.807426525058</v>
      </c>
      <c r="F17" s="11">
        <f t="shared" si="1"/>
        <v>1.8384570336648098</v>
      </c>
    </row>
    <row r="18" spans="2:6" x14ac:dyDescent="0.3">
      <c r="C18" s="21">
        <v>11</v>
      </c>
      <c r="D18" s="7">
        <f>D17-(-5^C18)/FACT(C18)</f>
        <v>147.60384850489015</v>
      </c>
      <c r="E18" s="6">
        <f t="shared" si="0"/>
        <v>-21905.353449335555</v>
      </c>
      <c r="F18" s="11">
        <f t="shared" si="1"/>
        <v>0.82873684673430115</v>
      </c>
    </row>
    <row r="19" spans="2:6" x14ac:dyDescent="0.3">
      <c r="C19" s="21">
        <v>12</v>
      </c>
      <c r="D19" s="7">
        <f>D18+(-5^C19)/FACT(C19)</f>
        <v>148.11353495478929</v>
      </c>
      <c r="E19" s="6">
        <f t="shared" si="0"/>
        <v>-21980.997625506592</v>
      </c>
      <c r="F19" s="11">
        <f t="shared" si="1"/>
        <v>0.34411875326229552</v>
      </c>
    </row>
    <row r="20" spans="2:6" x14ac:dyDescent="0.3">
      <c r="C20" s="21">
        <v>13</v>
      </c>
      <c r="D20" s="7">
        <f>D19-(-5^C20)/FACT(C20)</f>
        <v>148.30956820475049</v>
      </c>
      <c r="E20" s="6">
        <f t="shared" si="0"/>
        <v>-22010.091539418532</v>
      </c>
      <c r="F20" s="11">
        <f t="shared" si="1"/>
        <v>0.13217842404514837</v>
      </c>
    </row>
    <row r="21" spans="2:6" x14ac:dyDescent="0.3">
      <c r="C21" s="21">
        <v>14</v>
      </c>
      <c r="D21" s="7">
        <f>D20+(-5^C21)/FACT(C21)</f>
        <v>148.37958007973663</v>
      </c>
      <c r="E21" s="6">
        <f t="shared" si="0"/>
        <v>-22020.482222958508</v>
      </c>
      <c r="F21" s="11">
        <f t="shared" si="1"/>
        <v>4.7184305918990241E-2</v>
      </c>
    </row>
    <row r="22" spans="2:6" x14ac:dyDescent="0.3">
      <c r="C22" s="21">
        <v>15</v>
      </c>
      <c r="D22" s="7">
        <f>D21-(-5^C22)/FACT(C22)</f>
        <v>148.40291737139867</v>
      </c>
      <c r="E22" s="6">
        <f t="shared" si="0"/>
        <v>-22023.945784138501</v>
      </c>
      <c r="F22" s="11">
        <f t="shared" si="1"/>
        <v>1.5725628630089913E-2</v>
      </c>
    </row>
    <row r="23" spans="2:6" x14ac:dyDescent="0.3">
      <c r="C23" s="21">
        <v>16</v>
      </c>
      <c r="D23" s="7">
        <f>D22+(-5^C23)/FACT(C23)</f>
        <v>148.41021027504306</v>
      </c>
      <c r="E23" s="6">
        <f t="shared" si="0"/>
        <v>-22025.028147007248</v>
      </c>
      <c r="F23" s="11">
        <f t="shared" si="1"/>
        <v>4.9140174593568578E-3</v>
      </c>
    </row>
    <row r="24" spans="2:6" x14ac:dyDescent="0.3">
      <c r="C24" s="21">
        <v>17</v>
      </c>
      <c r="D24" s="7">
        <f>D23-(-5^C24)/FACT(C24)</f>
        <v>148.41235524670316</v>
      </c>
      <c r="E24" s="6">
        <f t="shared" si="0"/>
        <v>-22025.346489027466</v>
      </c>
      <c r="F24" s="11">
        <f t="shared" si="1"/>
        <v>1.4452783641467344E-3</v>
      </c>
    </row>
    <row r="25" spans="2:6" x14ac:dyDescent="0.3">
      <c r="C25" s="21">
        <v>18</v>
      </c>
      <c r="D25" s="7">
        <f>D24+(-5^C25)/FACT(C25)</f>
        <v>148.4129510721643</v>
      </c>
      <c r="E25" s="6">
        <f t="shared" si="0"/>
        <v>-22025.434917366416</v>
      </c>
      <c r="F25" s="11">
        <f t="shared" si="1"/>
        <v>4.0146460052357599E-4</v>
      </c>
    </row>
    <row r="26" spans="2:6" x14ac:dyDescent="0.3">
      <c r="C26" s="21">
        <v>19</v>
      </c>
      <c r="D26" s="7">
        <f>D25-(-5^C26)/FACT(C26)</f>
        <v>148.4131078683383</v>
      </c>
      <c r="E26" s="6">
        <f t="shared" si="0"/>
        <v>-22025.458187981931</v>
      </c>
      <c r="F26" s="11">
        <f t="shared" si="1"/>
        <v>1.0564846747610228E-4</v>
      </c>
    </row>
    <row r="27" spans="2:6" ht="15" thickBot="1" x14ac:dyDescent="0.35">
      <c r="C27" s="22">
        <v>20</v>
      </c>
      <c r="D27" s="12">
        <f>D26+(-5^C27)/FACT(C27)</f>
        <v>148.4131470673818</v>
      </c>
      <c r="E27" s="13">
        <f t="shared" si="0"/>
        <v>-22025.464005635811</v>
      </c>
      <c r="F27" s="14">
        <f t="shared" si="1"/>
        <v>2.6412109893028238E-5</v>
      </c>
    </row>
    <row r="29" spans="2:6" x14ac:dyDescent="0.3">
      <c r="B29" t="s">
        <v>25</v>
      </c>
    </row>
    <row r="31" spans="2:6" x14ac:dyDescent="0.3">
      <c r="C31" s="47" t="s">
        <v>26</v>
      </c>
      <c r="D31" s="47" t="s">
        <v>18</v>
      </c>
      <c r="E31" s="47" t="s">
        <v>20</v>
      </c>
      <c r="F31" s="47" t="s">
        <v>21</v>
      </c>
    </row>
    <row r="32" spans="2:6" x14ac:dyDescent="0.3">
      <c r="C32" s="44">
        <v>0</v>
      </c>
      <c r="D32" s="45">
        <f>1</f>
        <v>1</v>
      </c>
      <c r="E32" s="43">
        <f>(($J$5-D32)/$J$5)</f>
        <v>-147.41315908243268</v>
      </c>
      <c r="F32" s="45">
        <v>0</v>
      </c>
    </row>
    <row r="33" spans="3:6" x14ac:dyDescent="0.3">
      <c r="C33" s="46">
        <v>1</v>
      </c>
      <c r="D33" s="42">
        <f>1/(D8)</f>
        <v>0.16666666666666666</v>
      </c>
      <c r="E33" s="43">
        <f>(($J$5-D33)/$J$5)</f>
        <v>-23.73552651373878</v>
      </c>
      <c r="F33" s="45">
        <f>((D33-D32)/D33)*100</f>
        <v>-500.00000000000011</v>
      </c>
    </row>
    <row r="34" spans="3:6" x14ac:dyDescent="0.3">
      <c r="C34" s="44">
        <v>2</v>
      </c>
      <c r="D34" s="42">
        <f t="shared" ref="D34:D52" si="2">1/(D9)</f>
        <v>5.4054054054054057E-2</v>
      </c>
      <c r="E34" s="43">
        <f t="shared" ref="E34:E52" si="3">(($J$5-D34)/$J$5)</f>
        <v>-7.0223329233747389</v>
      </c>
      <c r="F34" s="45">
        <f t="shared" ref="F34:F52" si="4">((D34-D33)/D34)*100</f>
        <v>-208.33333333333331</v>
      </c>
    </row>
    <row r="35" spans="3:6" x14ac:dyDescent="0.3">
      <c r="C35" s="46">
        <v>3</v>
      </c>
      <c r="D35" s="42">
        <f t="shared" si="2"/>
        <v>2.5423728813559324E-2</v>
      </c>
      <c r="E35" s="43">
        <f t="shared" si="3"/>
        <v>-2.7732159088754069</v>
      </c>
      <c r="F35" s="45">
        <f t="shared" si="4"/>
        <v>-112.61261261261262</v>
      </c>
    </row>
    <row r="36" spans="3:6" x14ac:dyDescent="0.3">
      <c r="C36" s="44">
        <v>4</v>
      </c>
      <c r="D36" s="42">
        <f t="shared" si="2"/>
        <v>1.5296367112810707E-2</v>
      </c>
      <c r="E36" s="43">
        <f t="shared" si="3"/>
        <v>-1.2701821656968666</v>
      </c>
      <c r="F36" s="45">
        <f t="shared" si="4"/>
        <v>-66.207627118644083</v>
      </c>
    </row>
    <row r="37" spans="3:6" x14ac:dyDescent="0.3">
      <c r="C37" s="46">
        <v>5</v>
      </c>
      <c r="D37" s="42">
        <f t="shared" si="2"/>
        <v>1.0938924339106653E-2</v>
      </c>
      <c r="E37" s="43">
        <f t="shared" si="3"/>
        <v>-0.6234803181305304</v>
      </c>
      <c r="F37" s="45">
        <f t="shared" si="4"/>
        <v>-39.834289356277893</v>
      </c>
    </row>
    <row r="38" spans="3:6" x14ac:dyDescent="0.3">
      <c r="C38" s="44">
        <v>6</v>
      </c>
      <c r="D38" s="42">
        <f t="shared" si="2"/>
        <v>8.840321689483701E-3</v>
      </c>
      <c r="E38" s="43">
        <f t="shared" si="3"/>
        <v>-0.3120200692412245</v>
      </c>
      <c r="F38" s="45">
        <f t="shared" si="4"/>
        <v>-23.738985110908523</v>
      </c>
    </row>
    <row r="39" spans="3:6" x14ac:dyDescent="0.3">
      <c r="C39" s="46">
        <v>7</v>
      </c>
      <c r="D39" s="42">
        <f t="shared" si="2"/>
        <v>7.7748981858570898E-3</v>
      </c>
      <c r="E39" s="43">
        <f t="shared" si="3"/>
        <v>-0.15389720130732545</v>
      </c>
      <c r="F39" s="45">
        <f t="shared" si="4"/>
        <v>-13.703375634740365</v>
      </c>
    </row>
    <row r="40" spans="3:6" x14ac:dyDescent="0.3">
      <c r="C40" s="44">
        <v>8</v>
      </c>
      <c r="D40" s="42">
        <f t="shared" si="2"/>
        <v>7.2302832667897419E-3</v>
      </c>
      <c r="E40" s="43">
        <f t="shared" si="3"/>
        <v>-7.3069180685116947E-2</v>
      </c>
      <c r="F40" s="45">
        <f t="shared" si="4"/>
        <v>-7.5324146920893451</v>
      </c>
    </row>
    <row r="41" spans="3:6" x14ac:dyDescent="0.3">
      <c r="C41" s="46">
        <v>9</v>
      </c>
      <c r="D41" s="42">
        <f t="shared" si="2"/>
        <v>6.959452863649537E-3</v>
      </c>
      <c r="E41" s="43">
        <f t="shared" si="3"/>
        <v>-3.287438497951034E-2</v>
      </c>
      <c r="F41" s="45">
        <f t="shared" si="4"/>
        <v>-3.8915473449759306</v>
      </c>
    </row>
    <row r="42" spans="3:6" x14ac:dyDescent="0.3">
      <c r="C42" s="44">
        <v>10</v>
      </c>
      <c r="D42" s="42">
        <f t="shared" si="2"/>
        <v>6.8315063129731849E-3</v>
      </c>
      <c r="E42" s="43">
        <f t="shared" si="3"/>
        <v>-1.3885433199932367E-2</v>
      </c>
      <c r="F42" s="45">
        <f t="shared" si="4"/>
        <v>-1.8728892987096952</v>
      </c>
    </row>
    <row r="43" spans="3:6" x14ac:dyDescent="0.3">
      <c r="C43" s="46">
        <v>11</v>
      </c>
      <c r="D43" s="42">
        <f t="shared" si="2"/>
        <v>6.7748911029705964E-3</v>
      </c>
      <c r="E43" s="43">
        <f t="shared" si="3"/>
        <v>-5.4829910313328603E-3</v>
      </c>
      <c r="F43" s="45">
        <f t="shared" si="4"/>
        <v>-0.83566228802946207</v>
      </c>
    </row>
    <row r="44" spans="3:6" x14ac:dyDescent="0.3">
      <c r="C44" s="44">
        <v>12</v>
      </c>
      <c r="D44" s="42">
        <f t="shared" si="2"/>
        <v>6.7515774321721756E-3</v>
      </c>
      <c r="E44" s="43">
        <f t="shared" si="3"/>
        <v>-2.0229354983313714E-3</v>
      </c>
      <c r="F44" s="45">
        <f t="shared" si="4"/>
        <v>-0.3453070194726347</v>
      </c>
    </row>
    <row r="45" spans="3:6" x14ac:dyDescent="0.3">
      <c r="C45" s="46">
        <v>13</v>
      </c>
      <c r="D45" s="42">
        <f t="shared" si="2"/>
        <v>6.7426533035241419E-3</v>
      </c>
      <c r="E45" s="43">
        <f t="shared" si="3"/>
        <v>-6.9847737361866137E-4</v>
      </c>
      <c r="F45" s="45">
        <f t="shared" si="4"/>
        <v>-0.13235336663935116</v>
      </c>
    </row>
    <row r="46" spans="3:6" x14ac:dyDescent="0.3">
      <c r="C46" s="44">
        <v>14</v>
      </c>
      <c r="D46" s="42">
        <f t="shared" si="2"/>
        <v>6.7394718293623508E-3</v>
      </c>
      <c r="E46" s="43">
        <f t="shared" si="3"/>
        <v>-2.2630474272811003E-4</v>
      </c>
      <c r="F46" s="45">
        <f t="shared" si="4"/>
        <v>-4.7206580016109514E-2</v>
      </c>
    </row>
    <row r="47" spans="3:6" x14ac:dyDescent="0.3">
      <c r="C47" s="46">
        <v>15</v>
      </c>
      <c r="D47" s="42">
        <f t="shared" si="2"/>
        <v>6.7384120050508357E-3</v>
      </c>
      <c r="E47" s="43">
        <f t="shared" si="3"/>
        <v>-6.9012868583777571E-5</v>
      </c>
      <c r="F47" s="45">
        <f t="shared" si="4"/>
        <v>-1.5728101972998711E-2</v>
      </c>
    </row>
    <row r="48" spans="3:6" x14ac:dyDescent="0.3">
      <c r="C48" s="44">
        <v>16</v>
      </c>
      <c r="D48" s="42">
        <f t="shared" si="2"/>
        <v>6.7380808783084238E-3</v>
      </c>
      <c r="E48" s="43">
        <f t="shared" si="3"/>
        <v>-1.986930268576434E-5</v>
      </c>
      <c r="F48" s="45">
        <f t="shared" si="4"/>
        <v>-4.9142589469028308E-3</v>
      </c>
    </row>
    <row r="49" spans="2:6" x14ac:dyDescent="0.3">
      <c r="C49" s="46">
        <v>17</v>
      </c>
      <c r="D49" s="42">
        <f t="shared" si="2"/>
        <v>6.7379834942833308E-3</v>
      </c>
      <c r="E49" s="43">
        <f t="shared" si="3"/>
        <v>-5.4162318775354792E-6</v>
      </c>
      <c r="F49" s="45">
        <f t="shared" si="4"/>
        <v>-1.4452992527470008E-3</v>
      </c>
    </row>
    <row r="50" spans="2:6" x14ac:dyDescent="0.3">
      <c r="C50" s="44">
        <v>18</v>
      </c>
      <c r="D50" s="42">
        <f t="shared" si="2"/>
        <v>6.7379564436648122E-3</v>
      </c>
      <c r="E50" s="43">
        <f t="shared" si="3"/>
        <v>-1.401564128057605E-6</v>
      </c>
      <c r="F50" s="45">
        <f t="shared" si="4"/>
        <v>-4.0146621226714571E-4</v>
      </c>
    </row>
    <row r="51" spans="2:6" x14ac:dyDescent="0.3">
      <c r="C51" s="46">
        <v>19</v>
      </c>
      <c r="D51" s="42">
        <f t="shared" si="2"/>
        <v>6.7379493251170904E-3</v>
      </c>
      <c r="E51" s="43">
        <f t="shared" si="3"/>
        <v>-3.4507797259049946E-7</v>
      </c>
      <c r="F51" s="45">
        <f t="shared" si="4"/>
        <v>-1.0564857908971307E-4</v>
      </c>
    </row>
    <row r="52" spans="2:6" x14ac:dyDescent="0.3">
      <c r="C52" s="44">
        <v>20</v>
      </c>
      <c r="D52" s="42">
        <f t="shared" si="2"/>
        <v>6.7379475454825101E-3</v>
      </c>
      <c r="E52" s="43">
        <f t="shared" si="3"/>
        <v>-8.0956782511956208E-8</v>
      </c>
      <c r="F52" s="45">
        <f t="shared" si="4"/>
        <v>-2.6412116869614325E-5</v>
      </c>
    </row>
    <row r="55" spans="2:6" x14ac:dyDescent="0.3">
      <c r="B55">
        <v>3.6</v>
      </c>
    </row>
    <row r="57" spans="2:6" x14ac:dyDescent="0.3">
      <c r="C57" s="1" t="s">
        <v>27</v>
      </c>
      <c r="F57">
        <v>0.57699999999999996</v>
      </c>
    </row>
    <row r="61" spans="2:6" x14ac:dyDescent="0.3">
      <c r="C61" s="48" t="s">
        <v>28</v>
      </c>
      <c r="D61" s="49">
        <f>6*F57/(1-3*(F57^2))^2</f>
        <v>2352910.7926014848</v>
      </c>
    </row>
    <row r="63" spans="2:6" x14ac:dyDescent="0.3">
      <c r="B63">
        <v>3.7</v>
      </c>
    </row>
    <row r="64" spans="2:6" x14ac:dyDescent="0.3">
      <c r="F64">
        <v>3</v>
      </c>
    </row>
    <row r="65" spans="3:4" x14ac:dyDescent="0.3">
      <c r="C65" s="50" t="s">
        <v>29</v>
      </c>
      <c r="D65" s="5">
        <v>1.37</v>
      </c>
    </row>
    <row r="68" spans="3:4" x14ac:dyDescent="0.3">
      <c r="C68" s="50" t="s">
        <v>30</v>
      </c>
      <c r="D68" s="5">
        <f>D65^3-7*D65^2+8*D65-0.35</f>
        <v>4.3053000000000119E-2</v>
      </c>
    </row>
    <row r="71" spans="3:4" x14ac:dyDescent="0.3">
      <c r="C71" t="s">
        <v>31</v>
      </c>
      <c r="D71">
        <f>((D68-0.04)/D68)*100</f>
        <v>7.0912596102480894</v>
      </c>
    </row>
    <row r="75" spans="3:4" x14ac:dyDescent="0.3">
      <c r="C75" s="15" t="s">
        <v>29</v>
      </c>
      <c r="D75">
        <v>1.37</v>
      </c>
    </row>
    <row r="78" spans="3:4" x14ac:dyDescent="0.3">
      <c r="C78" s="15" t="s">
        <v>30</v>
      </c>
      <c r="D78">
        <f>((D75-7)*D75+8)*D75+0.35</f>
        <v>0.74305299999999908</v>
      </c>
    </row>
    <row r="81" spans="2:4" x14ac:dyDescent="0.3">
      <c r="C81" t="s">
        <v>31</v>
      </c>
      <c r="D81">
        <f>(D78-0.74)/D78*100</f>
        <v>0.41087244113126359</v>
      </c>
    </row>
    <row r="85" spans="2:4" x14ac:dyDescent="0.3">
      <c r="B85">
        <v>3.8</v>
      </c>
    </row>
    <row r="90" spans="2:4" x14ac:dyDescent="0.3">
      <c r="C90" s="15" t="s">
        <v>29</v>
      </c>
      <c r="D90" t="s">
        <v>39</v>
      </c>
    </row>
    <row r="93" spans="2:4" x14ac:dyDescent="0.3">
      <c r="C93" s="52" t="s">
        <v>40</v>
      </c>
      <c r="D93" s="52" t="s">
        <v>17</v>
      </c>
    </row>
    <row r="94" spans="2:4" x14ac:dyDescent="0.3">
      <c r="C94" s="51">
        <v>0</v>
      </c>
      <c r="D94" s="51">
        <v>1</v>
      </c>
    </row>
    <row r="95" spans="2:4" x14ac:dyDescent="0.3">
      <c r="C95" s="51">
        <v>1</v>
      </c>
      <c r="D95" s="51">
        <f>POWER(0.3*PI(),2)/2</f>
        <v>0.4441321980490211</v>
      </c>
    </row>
    <row r="96" spans="2:4" x14ac:dyDescent="0.3">
      <c r="C96" s="51">
        <v>2</v>
      </c>
      <c r="D96" s="51">
        <f>POWER(0.3*PI(),4)/FACT(4)</f>
        <v>3.2875568223975818E-2</v>
      </c>
    </row>
    <row r="97" spans="2:4" x14ac:dyDescent="0.3">
      <c r="C97" s="51">
        <v>3</v>
      </c>
      <c r="D97" s="51">
        <f>POWER(0.3*PI(),6)/FACT(6)</f>
        <v>9.734065584949956E-4</v>
      </c>
    </row>
    <row r="98" spans="2:4" x14ac:dyDescent="0.3">
      <c r="C98" s="51">
        <v>4</v>
      </c>
      <c r="D98" s="51">
        <f>POWER(0.3*PI(),8)/FACT(8)</f>
        <v>1.5440042657846979E-5</v>
      </c>
    </row>
    <row r="99" spans="2:4" x14ac:dyDescent="0.3">
      <c r="C99" s="51" t="s">
        <v>41</v>
      </c>
      <c r="D99" s="51">
        <f>SUM(D94:D98)</f>
        <v>1.4779966128741497</v>
      </c>
    </row>
    <row r="105" spans="2:4" x14ac:dyDescent="0.3">
      <c r="B105">
        <v>3.9</v>
      </c>
    </row>
    <row r="111" spans="2:4" x14ac:dyDescent="0.3">
      <c r="B111" s="16">
        <v>3.1</v>
      </c>
    </row>
    <row r="118" spans="2:4" x14ac:dyDescent="0.3">
      <c r="C118" s="53" t="s">
        <v>32</v>
      </c>
      <c r="D118" s="54">
        <f xml:space="preserve"> (5000.002-SQRT(5000.002^2-4*10))/2</f>
        <v>1.9999999999527063E-3</v>
      </c>
    </row>
    <row r="119" spans="2:4" x14ac:dyDescent="0.3">
      <c r="C119" s="53" t="s">
        <v>33</v>
      </c>
      <c r="D119" s="55">
        <f xml:space="preserve"> (5000.002+SQRT(5000.002^2-4*10))/2</f>
        <v>5000</v>
      </c>
    </row>
    <row r="120" spans="2:4" x14ac:dyDescent="0.3">
      <c r="B120" s="37" t="s">
        <v>38</v>
      </c>
      <c r="C120" s="37"/>
      <c r="D120" s="37"/>
    </row>
    <row r="126" spans="2:4" x14ac:dyDescent="0.3">
      <c r="C126" s="53" t="s">
        <v>32</v>
      </c>
      <c r="D126" s="48">
        <f>(5000-4999.9)/2</f>
        <v>5.0000000000181899E-2</v>
      </c>
    </row>
    <row r="127" spans="2:4" x14ac:dyDescent="0.3">
      <c r="C127" s="53" t="s">
        <v>33</v>
      </c>
      <c r="D127" s="48">
        <f>(5000+4999.9)/2</f>
        <v>4999.95</v>
      </c>
    </row>
    <row r="131" spans="3:5" x14ac:dyDescent="0.3">
      <c r="C131" t="s">
        <v>36</v>
      </c>
      <c r="D131" s="18">
        <f>ABS((D119-4999.9)/D119)*100</f>
        <v>2.0000000000072759E-3</v>
      </c>
      <c r="E131" t="s">
        <v>34</v>
      </c>
    </row>
    <row r="132" spans="3:5" x14ac:dyDescent="0.3">
      <c r="C132" t="s">
        <v>37</v>
      </c>
      <c r="D132" s="19">
        <f>ABS((D118-D126)/D118)*100</f>
        <v>2400.0000000682121</v>
      </c>
      <c r="E132" t="s">
        <v>34</v>
      </c>
    </row>
    <row r="135" spans="3:5" x14ac:dyDescent="0.3">
      <c r="C135" t="s">
        <v>35</v>
      </c>
    </row>
    <row r="143" spans="3:5" x14ac:dyDescent="0.3">
      <c r="C143" t="s">
        <v>32</v>
      </c>
      <c r="D143">
        <f>-20/(-5000+4999.9)</f>
        <v>199.9999999992724</v>
      </c>
    </row>
    <row r="144" spans="3:5" x14ac:dyDescent="0.3">
      <c r="C144" t="s">
        <v>33</v>
      </c>
      <c r="D144">
        <f>-20/(-5000-4999.9)</f>
        <v>2.0000200002000023E-3</v>
      </c>
    </row>
    <row r="148" spans="3:4" x14ac:dyDescent="0.3">
      <c r="C148" t="s">
        <v>37</v>
      </c>
      <c r="D148">
        <f>ABS((5000-D143)/5000)*100</f>
        <v>96.000000000014552</v>
      </c>
    </row>
    <row r="149" spans="3:4" x14ac:dyDescent="0.3">
      <c r="C149" t="s">
        <v>36</v>
      </c>
      <c r="D149" s="17">
        <f>ABS((D131-D144)/D131)*100</f>
        <v>1.0000096363142802E-3</v>
      </c>
    </row>
  </sheetData>
  <mergeCells count="1">
    <mergeCell ref="B120:D120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enrrique ferrer escobal</dc:creator>
  <cp:lastModifiedBy>Usuario</cp:lastModifiedBy>
  <dcterms:created xsi:type="dcterms:W3CDTF">2022-05-07T15:57:40Z</dcterms:created>
  <dcterms:modified xsi:type="dcterms:W3CDTF">2022-07-15T05:55:37Z</dcterms:modified>
</cp:coreProperties>
</file>