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IVERSIDAD\CICLO 5\MÉTODOS NUMÉRICOS\"/>
    </mc:Choice>
  </mc:AlternateContent>
  <xr:revisionPtr revIDLastSave="0" documentId="13_ncr:1_{C9D8C9EC-9E45-47A6-978F-2D064BCA4CB1}" xr6:coauthVersionLast="47" xr6:coauthVersionMax="47" xr10:uidLastSave="{00000000-0000-0000-0000-000000000000}"/>
  <bookViews>
    <workbookView xWindow="-108" yWindow="-108" windowWidth="23256" windowHeight="13176" activeTab="20" xr2:uid="{6EA400E6-CEE4-4A91-B5E7-36E07B39C81A}"/>
  </bookViews>
  <sheets>
    <sheet name="Ejercicio 1" sheetId="1" r:id="rId1"/>
    <sheet name="Ejercicio 2" sheetId="2" r:id="rId2"/>
    <sheet name="LIBRO" sheetId="3" r:id="rId3"/>
    <sheet name="CLASE 4" sheetId="4" r:id="rId4"/>
    <sheet name="CLASE 5" sheetId="5" r:id="rId5"/>
    <sheet name="CLASE 6" sheetId="6" r:id="rId6"/>
    <sheet name="CLASE 7" sheetId="7" r:id="rId7"/>
    <sheet name="CLASE 8" sheetId="8" r:id="rId8"/>
    <sheet name="practica" sheetId="10" r:id="rId9"/>
    <sheet name="practica 2 - Newtom" sheetId="11" r:id="rId10"/>
    <sheet name="Método de la secante" sheetId="14" r:id="rId11"/>
    <sheet name="6.1 ejercicios" sheetId="9" r:id="rId12"/>
    <sheet name="ejercicios 6.2" sheetId="15" r:id="rId13"/>
    <sheet name="6.3 ejercicios" sheetId="13" r:id="rId14"/>
    <sheet name="6.4 ejercicios" sheetId="12" r:id="rId15"/>
    <sheet name="6.5 ejercicios" sheetId="16" r:id="rId16"/>
    <sheet name="6.6 ejercicios" sheetId="17" r:id="rId17"/>
    <sheet name="6.7 ejercicios" sheetId="18" r:id="rId18"/>
    <sheet name="6.8 ejercicios" sheetId="19" r:id="rId19"/>
    <sheet name="6.9 ejercicios" sheetId="20" r:id="rId20"/>
    <sheet name="6.10 ejercicios" sheetId="21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3" i="21" l="1"/>
  <c r="D44" i="21" s="1"/>
  <c r="E43" i="21"/>
  <c r="F43" i="21"/>
  <c r="I43" i="21" s="1"/>
  <c r="H43" i="21"/>
  <c r="E42" i="21"/>
  <c r="F42" i="21" s="1"/>
  <c r="I42" i="21" s="1"/>
  <c r="F41" i="21"/>
  <c r="I41" i="21" s="1"/>
  <c r="H41" i="21"/>
  <c r="E41" i="21"/>
  <c r="E44" i="20"/>
  <c r="F44" i="20"/>
  <c r="H44" i="20"/>
  <c r="G44" i="20" s="1"/>
  <c r="J44" i="20" s="1"/>
  <c r="K44" i="20" s="1"/>
  <c r="I44" i="20"/>
  <c r="F43" i="20"/>
  <c r="H43" i="20"/>
  <c r="G43" i="20" s="1"/>
  <c r="J43" i="20" s="1"/>
  <c r="K43" i="20" s="1"/>
  <c r="I43" i="20"/>
  <c r="F42" i="20"/>
  <c r="E26" i="19"/>
  <c r="H26" i="19" s="1"/>
  <c r="G26" i="19" s="1"/>
  <c r="F26" i="19"/>
  <c r="I26" i="19" s="1"/>
  <c r="F25" i="19"/>
  <c r="H25" i="19"/>
  <c r="G25" i="19" s="1"/>
  <c r="J25" i="19" s="1"/>
  <c r="K25" i="19" s="1"/>
  <c r="I25" i="19"/>
  <c r="E25" i="19"/>
  <c r="K24" i="19"/>
  <c r="J24" i="19"/>
  <c r="G24" i="19"/>
  <c r="I24" i="19"/>
  <c r="H24" i="19"/>
  <c r="F24" i="19"/>
  <c r="D26" i="19"/>
  <c r="D27" i="19" s="1"/>
  <c r="D25" i="19"/>
  <c r="D38" i="15"/>
  <c r="E38" i="15"/>
  <c r="H38" i="15" s="1"/>
  <c r="G37" i="15"/>
  <c r="H37" i="15"/>
  <c r="F37" i="15" s="1"/>
  <c r="I37" i="15" s="1"/>
  <c r="J37" i="15" s="1"/>
  <c r="E37" i="15"/>
  <c r="D37" i="15"/>
  <c r="L46" i="18"/>
  <c r="L47" i="18"/>
  <c r="L48" i="18"/>
  <c r="L45" i="18"/>
  <c r="L40" i="18"/>
  <c r="L41" i="18"/>
  <c r="L42" i="18"/>
  <c r="L39" i="18"/>
  <c r="D44" i="16"/>
  <c r="E44" i="16"/>
  <c r="G44" i="16" s="1"/>
  <c r="D45" i="16"/>
  <c r="D46" i="16"/>
  <c r="D47" i="16" s="1"/>
  <c r="D40" i="16"/>
  <c r="D41" i="16" s="1"/>
  <c r="D42" i="16" s="1"/>
  <c r="D43" i="16" s="1"/>
  <c r="E40" i="16"/>
  <c r="H40" i="16" s="1"/>
  <c r="G40" i="16"/>
  <c r="F40" i="16" s="1"/>
  <c r="J36" i="15"/>
  <c r="I36" i="15"/>
  <c r="F36" i="15"/>
  <c r="H36" i="15"/>
  <c r="G36" i="15"/>
  <c r="E36" i="15"/>
  <c r="C38" i="15"/>
  <c r="C37" i="15"/>
  <c r="G40" i="21"/>
  <c r="D42" i="21"/>
  <c r="I40" i="21"/>
  <c r="H40" i="21"/>
  <c r="F40" i="21"/>
  <c r="D41" i="21"/>
  <c r="E34" i="21"/>
  <c r="I34" i="21" s="1"/>
  <c r="F34" i="21"/>
  <c r="H34" i="21" s="1"/>
  <c r="H33" i="21"/>
  <c r="I33" i="21"/>
  <c r="J33" i="21"/>
  <c r="G33" i="21" s="1"/>
  <c r="K33" i="21"/>
  <c r="L33" i="21" s="1"/>
  <c r="E33" i="21"/>
  <c r="L32" i="21"/>
  <c r="K32" i="21"/>
  <c r="G32" i="21"/>
  <c r="F33" i="21" s="1"/>
  <c r="J32" i="21"/>
  <c r="I32" i="21"/>
  <c r="H32" i="21"/>
  <c r="D34" i="21"/>
  <c r="D33" i="21"/>
  <c r="H25" i="21"/>
  <c r="G25" i="21"/>
  <c r="F25" i="21" s="1"/>
  <c r="D26" i="21"/>
  <c r="D27" i="21" s="1"/>
  <c r="L4" i="21"/>
  <c r="M4" i="21" s="1"/>
  <c r="M3" i="21"/>
  <c r="G42" i="20"/>
  <c r="E43" i="20" s="1"/>
  <c r="I42" i="20"/>
  <c r="H42" i="20"/>
  <c r="D44" i="20"/>
  <c r="D43" i="20"/>
  <c r="E36" i="20"/>
  <c r="I36" i="20" s="1"/>
  <c r="F36" i="20"/>
  <c r="H35" i="20"/>
  <c r="G35" i="20" s="1"/>
  <c r="I35" i="20"/>
  <c r="J35" i="20"/>
  <c r="K35" i="20"/>
  <c r="L35" i="20" s="1"/>
  <c r="F35" i="20"/>
  <c r="E35" i="20"/>
  <c r="D36" i="20"/>
  <c r="D35" i="20"/>
  <c r="L34" i="20"/>
  <c r="K34" i="20"/>
  <c r="G34" i="20"/>
  <c r="J34" i="20"/>
  <c r="I34" i="20"/>
  <c r="H34" i="20"/>
  <c r="D28" i="20"/>
  <c r="E28" i="20"/>
  <c r="G28" i="20"/>
  <c r="G27" i="20"/>
  <c r="F27" i="20" s="1"/>
  <c r="I27" i="20" s="1"/>
  <c r="J27" i="20" s="1"/>
  <c r="H27" i="20"/>
  <c r="E27" i="20"/>
  <c r="J26" i="20"/>
  <c r="I26" i="20"/>
  <c r="F26" i="20"/>
  <c r="H26" i="20"/>
  <c r="G26" i="20"/>
  <c r="D27" i="20"/>
  <c r="I4" i="20"/>
  <c r="J4" i="20" s="1"/>
  <c r="J3" i="20"/>
  <c r="D9" i="19"/>
  <c r="D10" i="19" s="1"/>
  <c r="D11" i="19" s="1"/>
  <c r="D12" i="19" s="1"/>
  <c r="D13" i="19" s="1"/>
  <c r="D14" i="19" s="1"/>
  <c r="D15" i="19" s="1"/>
  <c r="D16" i="19" s="1"/>
  <c r="D17" i="19" s="1"/>
  <c r="D18" i="19" s="1"/>
  <c r="D8" i="19"/>
  <c r="E7" i="19"/>
  <c r="E8" i="19"/>
  <c r="L30" i="18"/>
  <c r="L31" i="18"/>
  <c r="L32" i="18"/>
  <c r="L29" i="18"/>
  <c r="E46" i="18"/>
  <c r="I46" i="18" s="1"/>
  <c r="D46" i="18"/>
  <c r="D47" i="18" s="1"/>
  <c r="D48" i="18" s="1"/>
  <c r="K45" i="18"/>
  <c r="J45" i="18"/>
  <c r="I45" i="18"/>
  <c r="H45" i="18"/>
  <c r="D41" i="18"/>
  <c r="D42" i="18" s="1"/>
  <c r="E40" i="18"/>
  <c r="I40" i="18" s="1"/>
  <c r="D40" i="18"/>
  <c r="K39" i="18"/>
  <c r="J39" i="18"/>
  <c r="I39" i="18"/>
  <c r="H39" i="18"/>
  <c r="E30" i="18"/>
  <c r="I30" i="18" s="1"/>
  <c r="K29" i="18"/>
  <c r="J29" i="18"/>
  <c r="I29" i="18"/>
  <c r="H29" i="18"/>
  <c r="D30" i="18"/>
  <c r="D31" i="18" s="1"/>
  <c r="D32" i="18" s="1"/>
  <c r="F17" i="18"/>
  <c r="F18" i="18"/>
  <c r="F19" i="18"/>
  <c r="F20" i="18"/>
  <c r="F21" i="18"/>
  <c r="F22" i="18"/>
  <c r="F23" i="18"/>
  <c r="F24" i="18"/>
  <c r="E18" i="18"/>
  <c r="E19" i="18" s="1"/>
  <c r="E20" i="18" s="1"/>
  <c r="E21" i="18" s="1"/>
  <c r="E22" i="18" s="1"/>
  <c r="E23" i="18" s="1"/>
  <c r="E24" i="18" s="1"/>
  <c r="E17" i="18"/>
  <c r="F16" i="18"/>
  <c r="D36" i="17"/>
  <c r="H36" i="17" s="1"/>
  <c r="I35" i="17"/>
  <c r="H35" i="17"/>
  <c r="G35" i="17"/>
  <c r="C39" i="17"/>
  <c r="C40" i="17" s="1"/>
  <c r="C41" i="17" s="1"/>
  <c r="C42" i="17" s="1"/>
  <c r="C38" i="17"/>
  <c r="C37" i="17"/>
  <c r="C36" i="17"/>
  <c r="D11" i="17"/>
  <c r="E11" i="17" s="1"/>
  <c r="E10" i="17"/>
  <c r="D35" i="16"/>
  <c r="D36" i="16"/>
  <c r="D37" i="16"/>
  <c r="D38" i="16" s="1"/>
  <c r="D39" i="16" s="1"/>
  <c r="H24" i="16"/>
  <c r="G24" i="16"/>
  <c r="D31" i="16"/>
  <c r="D32" i="16" s="1"/>
  <c r="D33" i="16" s="1"/>
  <c r="D34" i="16" s="1"/>
  <c r="D26" i="16"/>
  <c r="D27" i="16" s="1"/>
  <c r="D28" i="16" s="1"/>
  <c r="D29" i="16" s="1"/>
  <c r="D30" i="16" s="1"/>
  <c r="D25" i="16"/>
  <c r="H14" i="16"/>
  <c r="H15" i="16"/>
  <c r="H16" i="16"/>
  <c r="H17" i="16"/>
  <c r="H18" i="16"/>
  <c r="G18" i="16"/>
  <c r="G14" i="16"/>
  <c r="G15" i="16"/>
  <c r="G16" i="16" s="1"/>
  <c r="G17" i="16" s="1"/>
  <c r="H4" i="16"/>
  <c r="H5" i="16"/>
  <c r="H6" i="16"/>
  <c r="H7" i="16"/>
  <c r="H8" i="16"/>
  <c r="H9" i="16"/>
  <c r="H10" i="16"/>
  <c r="H11" i="16"/>
  <c r="H12" i="16"/>
  <c r="H13" i="16"/>
  <c r="G5" i="16"/>
  <c r="G6" i="16"/>
  <c r="G7" i="16" s="1"/>
  <c r="G8" i="16" s="1"/>
  <c r="G9" i="16" s="1"/>
  <c r="G10" i="16" s="1"/>
  <c r="G11" i="16" s="1"/>
  <c r="G12" i="16" s="1"/>
  <c r="G13" i="16" s="1"/>
  <c r="G4" i="16"/>
  <c r="H3" i="16"/>
  <c r="G29" i="15"/>
  <c r="F29" i="15"/>
  <c r="C30" i="15"/>
  <c r="C31" i="15" s="1"/>
  <c r="E21" i="15"/>
  <c r="D22" i="15" s="1"/>
  <c r="E22" i="15" s="1"/>
  <c r="C22" i="15"/>
  <c r="C23" i="15" s="1"/>
  <c r="G4" i="15"/>
  <c r="G5" i="15" s="1"/>
  <c r="H3" i="15"/>
  <c r="D26" i="14"/>
  <c r="H26" i="14" s="1"/>
  <c r="G43" i="21" l="1"/>
  <c r="H42" i="21"/>
  <c r="G42" i="21" s="1"/>
  <c r="J42" i="21" s="1"/>
  <c r="K42" i="21" s="1"/>
  <c r="G41" i="21"/>
  <c r="J41" i="21" s="1"/>
  <c r="K41" i="21" s="1"/>
  <c r="J42" i="20"/>
  <c r="K42" i="20" s="1"/>
  <c r="J26" i="19"/>
  <c r="K26" i="19" s="1"/>
  <c r="E27" i="19"/>
  <c r="F38" i="15"/>
  <c r="I38" i="15" s="1"/>
  <c r="J38" i="15" s="1"/>
  <c r="G38" i="15"/>
  <c r="H44" i="16"/>
  <c r="F44" i="16" s="1"/>
  <c r="E41" i="16"/>
  <c r="I40" i="16"/>
  <c r="J40" i="16" s="1"/>
  <c r="E29" i="15"/>
  <c r="D30" i="15" s="1"/>
  <c r="F22" i="15"/>
  <c r="G22" i="15" s="1"/>
  <c r="D23" i="15"/>
  <c r="E23" i="15" s="1"/>
  <c r="F23" i="15" s="1"/>
  <c r="G23" i="15" s="1"/>
  <c r="F21" i="15"/>
  <c r="G21" i="15" s="1"/>
  <c r="J40" i="21"/>
  <c r="K40" i="21" s="1"/>
  <c r="G34" i="21"/>
  <c r="K34" i="21"/>
  <c r="L34" i="21" s="1"/>
  <c r="J34" i="21"/>
  <c r="E26" i="21"/>
  <c r="I25" i="21"/>
  <c r="J25" i="21" s="1"/>
  <c r="L5" i="21"/>
  <c r="K36" i="20"/>
  <c r="L36" i="20" s="1"/>
  <c r="J36" i="20"/>
  <c r="H36" i="20"/>
  <c r="G36" i="20" s="1"/>
  <c r="H28" i="20"/>
  <c r="F28" i="20" s="1"/>
  <c r="I28" i="20" s="1"/>
  <c r="J28" i="20" s="1"/>
  <c r="I5" i="20"/>
  <c r="E9" i="19"/>
  <c r="G45" i="18"/>
  <c r="F46" i="18" s="1"/>
  <c r="J46" i="18" s="1"/>
  <c r="G39" i="18"/>
  <c r="F40" i="18" s="1"/>
  <c r="E41" i="18" s="1"/>
  <c r="I41" i="18" s="1"/>
  <c r="G29" i="18"/>
  <c r="F30" i="18" s="1"/>
  <c r="H30" i="18" s="1"/>
  <c r="F35" i="17"/>
  <c r="E36" i="17" s="1"/>
  <c r="J36" i="17" s="1"/>
  <c r="K36" i="17" s="1"/>
  <c r="D12" i="17"/>
  <c r="F24" i="16"/>
  <c r="E25" i="16" s="1"/>
  <c r="G6" i="15"/>
  <c r="H5" i="15"/>
  <c r="H4" i="15"/>
  <c r="C32" i="14"/>
  <c r="C33" i="14"/>
  <c r="C34" i="14" s="1"/>
  <c r="C35" i="14" s="1"/>
  <c r="I25" i="14"/>
  <c r="G25" i="14"/>
  <c r="H25" i="14"/>
  <c r="C27" i="14"/>
  <c r="C28" i="14" s="1"/>
  <c r="C29" i="14" s="1"/>
  <c r="C30" i="14" s="1"/>
  <c r="C31" i="14" s="1"/>
  <c r="C26" i="14"/>
  <c r="C12" i="14"/>
  <c r="D12" i="14" s="1"/>
  <c r="D11" i="14"/>
  <c r="F52" i="13"/>
  <c r="H51" i="13"/>
  <c r="G51" i="13" s="1"/>
  <c r="J51" i="13" s="1"/>
  <c r="K51" i="13" s="1"/>
  <c r="I51" i="13"/>
  <c r="F51" i="13"/>
  <c r="K50" i="13"/>
  <c r="J50" i="13"/>
  <c r="G50" i="13"/>
  <c r="I50" i="13"/>
  <c r="H50" i="13"/>
  <c r="E52" i="13"/>
  <c r="E53" i="13" s="1"/>
  <c r="E54" i="13" s="1"/>
  <c r="E55" i="13" s="1"/>
  <c r="E56" i="13" s="1"/>
  <c r="E57" i="13" s="1"/>
  <c r="E51" i="13"/>
  <c r="F36" i="13"/>
  <c r="G36" i="13" s="1"/>
  <c r="G35" i="13"/>
  <c r="H35" i="13" s="1"/>
  <c r="I35" i="13" s="1"/>
  <c r="F35" i="13"/>
  <c r="I34" i="13"/>
  <c r="H34" i="13"/>
  <c r="G34" i="13"/>
  <c r="E42" i="13"/>
  <c r="E43" i="13" s="1"/>
  <c r="E40" i="13"/>
  <c r="E41" i="13"/>
  <c r="E36" i="13"/>
  <c r="E37" i="13" s="1"/>
  <c r="E38" i="13" s="1"/>
  <c r="E39" i="13" s="1"/>
  <c r="E35" i="13"/>
  <c r="G13" i="13"/>
  <c r="F14" i="13"/>
  <c r="G14" i="13" s="1"/>
  <c r="D35" i="12"/>
  <c r="D36" i="12" s="1"/>
  <c r="D37" i="12" s="1"/>
  <c r="D38" i="12" s="1"/>
  <c r="H33" i="12"/>
  <c r="G33" i="12"/>
  <c r="F33" i="12" s="1"/>
  <c r="E34" i="12" s="1"/>
  <c r="D34" i="12"/>
  <c r="J43" i="21" l="1"/>
  <c r="K43" i="21" s="1"/>
  <c r="E44" i="21"/>
  <c r="F27" i="19"/>
  <c r="I27" i="19" s="1"/>
  <c r="H27" i="19"/>
  <c r="G27" i="19" s="1"/>
  <c r="J27" i="19" s="1"/>
  <c r="K27" i="19" s="1"/>
  <c r="E45" i="16"/>
  <c r="I44" i="16"/>
  <c r="J44" i="16" s="1"/>
  <c r="G41" i="16"/>
  <c r="F41" i="16" s="1"/>
  <c r="H41" i="16"/>
  <c r="H29" i="15"/>
  <c r="I29" i="15" s="1"/>
  <c r="L6" i="21"/>
  <c r="M5" i="21"/>
  <c r="G26" i="21"/>
  <c r="H26" i="21"/>
  <c r="J5" i="20"/>
  <c r="I6" i="20"/>
  <c r="E10" i="19"/>
  <c r="K46" i="18"/>
  <c r="E47" i="18"/>
  <c r="I47" i="18" s="1"/>
  <c r="H46" i="18"/>
  <c r="G46" i="18" s="1"/>
  <c r="F47" i="18" s="1"/>
  <c r="K47" i="18" s="1"/>
  <c r="H40" i="18"/>
  <c r="G40" i="18" s="1"/>
  <c r="F41" i="18" s="1"/>
  <c r="E42" i="18" s="1"/>
  <c r="I42" i="18" s="1"/>
  <c r="J40" i="18"/>
  <c r="K40" i="18"/>
  <c r="J30" i="18"/>
  <c r="E31" i="18"/>
  <c r="I31" i="18" s="1"/>
  <c r="G30" i="18"/>
  <c r="F31" i="18" s="1"/>
  <c r="E32" i="18" s="1"/>
  <c r="I32" i="18" s="1"/>
  <c r="K30" i="18"/>
  <c r="D37" i="17"/>
  <c r="H37" i="17" s="1"/>
  <c r="I36" i="17"/>
  <c r="G36" i="17"/>
  <c r="E12" i="17"/>
  <c r="D13" i="17"/>
  <c r="I24" i="16"/>
  <c r="J24" i="16" s="1"/>
  <c r="G25" i="16"/>
  <c r="H25" i="16"/>
  <c r="F30" i="15"/>
  <c r="G30" i="15"/>
  <c r="G7" i="15"/>
  <c r="H6" i="15"/>
  <c r="F25" i="14"/>
  <c r="E26" i="14" s="1"/>
  <c r="J26" i="14" s="1"/>
  <c r="K26" i="14" s="1"/>
  <c r="C13" i="14"/>
  <c r="I52" i="13"/>
  <c r="H52" i="13"/>
  <c r="G52" i="13" s="1"/>
  <c r="F37" i="13"/>
  <c r="G37" i="13" s="1"/>
  <c r="H36" i="13"/>
  <c r="I36" i="13" s="1"/>
  <c r="F15" i="13"/>
  <c r="G15" i="13" s="1"/>
  <c r="I33" i="12"/>
  <c r="J33" i="12" s="1"/>
  <c r="L31" i="12"/>
  <c r="C9" i="12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8" i="12"/>
  <c r="D7" i="12"/>
  <c r="F28" i="10"/>
  <c r="G28" i="10" s="1"/>
  <c r="C30" i="10"/>
  <c r="C31" i="10" s="1"/>
  <c r="C32" i="10" s="1"/>
  <c r="C33" i="10" s="1"/>
  <c r="C34" i="10" s="1"/>
  <c r="C35" i="10" s="1"/>
  <c r="C36" i="10" s="1"/>
  <c r="C37" i="10" s="1"/>
  <c r="C29" i="10"/>
  <c r="D30" i="10"/>
  <c r="E30" i="10" s="1"/>
  <c r="G29" i="10"/>
  <c r="F29" i="10"/>
  <c r="E29" i="10"/>
  <c r="D29" i="10"/>
  <c r="H44" i="21" l="1"/>
  <c r="F44" i="21"/>
  <c r="I44" i="21" s="1"/>
  <c r="G44" i="21" s="1"/>
  <c r="J44" i="21" s="1"/>
  <c r="K44" i="21" s="1"/>
  <c r="G45" i="16"/>
  <c r="H45" i="16"/>
  <c r="F45" i="16" s="1"/>
  <c r="I41" i="16"/>
  <c r="J41" i="16" s="1"/>
  <c r="E42" i="16"/>
  <c r="F26" i="21"/>
  <c r="L7" i="21"/>
  <c r="M6" i="21"/>
  <c r="I7" i="20"/>
  <c r="J6" i="20"/>
  <c r="E11" i="19"/>
  <c r="J47" i="18"/>
  <c r="H47" i="18"/>
  <c r="E48" i="18"/>
  <c r="I48" i="18" s="1"/>
  <c r="H41" i="18"/>
  <c r="J41" i="18"/>
  <c r="K41" i="18"/>
  <c r="G41" i="18"/>
  <c r="F42" i="18" s="1"/>
  <c r="J42" i="18" s="1"/>
  <c r="H31" i="18"/>
  <c r="K31" i="18"/>
  <c r="J31" i="18"/>
  <c r="F36" i="17"/>
  <c r="E37" i="17" s="1"/>
  <c r="D38" i="17" s="1"/>
  <c r="H38" i="17" s="1"/>
  <c r="D14" i="17"/>
  <c r="E13" i="17"/>
  <c r="F25" i="16"/>
  <c r="I25" i="16" s="1"/>
  <c r="J25" i="16" s="1"/>
  <c r="E30" i="15"/>
  <c r="G8" i="15"/>
  <c r="H7" i="15"/>
  <c r="G26" i="14"/>
  <c r="D27" i="14"/>
  <c r="H27" i="14" s="1"/>
  <c r="I26" i="14"/>
  <c r="C14" i="14"/>
  <c r="D13" i="14"/>
  <c r="J52" i="13"/>
  <c r="K52" i="13" s="1"/>
  <c r="F53" i="13"/>
  <c r="H37" i="13"/>
  <c r="I37" i="13" s="1"/>
  <c r="F38" i="13"/>
  <c r="G38" i="13" s="1"/>
  <c r="F16" i="13"/>
  <c r="G16" i="13" s="1"/>
  <c r="G34" i="12"/>
  <c r="H34" i="12"/>
  <c r="D8" i="12"/>
  <c r="D17" i="12"/>
  <c r="D16" i="12"/>
  <c r="F30" i="10"/>
  <c r="G30" i="10" s="1"/>
  <c r="D31" i="10"/>
  <c r="E31" i="10" s="1"/>
  <c r="E32" i="11"/>
  <c r="E28" i="11"/>
  <c r="G27" i="11"/>
  <c r="F27" i="11" s="1"/>
  <c r="I27" i="11" s="1"/>
  <c r="J27" i="11" s="1"/>
  <c r="H27" i="11"/>
  <c r="E27" i="11"/>
  <c r="J26" i="11"/>
  <c r="I26" i="11"/>
  <c r="F26" i="11"/>
  <c r="H26" i="11"/>
  <c r="G26" i="11"/>
  <c r="D27" i="11"/>
  <c r="D28" i="11" s="1"/>
  <c r="D29" i="11" s="1"/>
  <c r="D30" i="11" s="1"/>
  <c r="D31" i="11" s="1"/>
  <c r="D32" i="11" s="1"/>
  <c r="D33" i="11" s="1"/>
  <c r="D34" i="11" s="1"/>
  <c r="D35" i="11" s="1"/>
  <c r="C11" i="11"/>
  <c r="D11" i="11" s="1"/>
  <c r="D10" i="11"/>
  <c r="E28" i="10"/>
  <c r="C12" i="10"/>
  <c r="C13" i="10"/>
  <c r="C14" i="10"/>
  <c r="C15" i="10"/>
  <c r="C16" i="10"/>
  <c r="C17" i="10"/>
  <c r="C18" i="10"/>
  <c r="C19" i="10"/>
  <c r="C20" i="10"/>
  <c r="C21" i="10"/>
  <c r="C11" i="10"/>
  <c r="B13" i="10"/>
  <c r="B14" i="10"/>
  <c r="B15" i="10"/>
  <c r="B16" i="10"/>
  <c r="B17" i="10" s="1"/>
  <c r="B18" i="10" s="1"/>
  <c r="B19" i="10" s="1"/>
  <c r="B20" i="10" s="1"/>
  <c r="B21" i="10" s="1"/>
  <c r="B12" i="10"/>
  <c r="B31" i="9"/>
  <c r="B32" i="9" s="1"/>
  <c r="B33" i="9" s="1"/>
  <c r="B34" i="9" s="1"/>
  <c r="B35" i="9" s="1"/>
  <c r="B36" i="9" s="1"/>
  <c r="B37" i="9" s="1"/>
  <c r="B13" i="9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D30" i="9"/>
  <c r="C12" i="9"/>
  <c r="G31" i="8"/>
  <c r="G32" i="8"/>
  <c r="G30" i="8"/>
  <c r="G29" i="8"/>
  <c r="F28" i="8"/>
  <c r="H28" i="8"/>
  <c r="G28" i="8"/>
  <c r="B32" i="8"/>
  <c r="B33" i="8" s="1"/>
  <c r="B30" i="8"/>
  <c r="B31" i="8" s="1"/>
  <c r="B29" i="8"/>
  <c r="D14" i="8"/>
  <c r="D15" i="8"/>
  <c r="D16" i="8"/>
  <c r="D17" i="8"/>
  <c r="D18" i="8"/>
  <c r="D19" i="8"/>
  <c r="D20" i="8"/>
  <c r="D21" i="8"/>
  <c r="D22" i="8"/>
  <c r="D23" i="8"/>
  <c r="D13" i="8"/>
  <c r="C23" i="8"/>
  <c r="C15" i="8"/>
  <c r="C16" i="8" s="1"/>
  <c r="C17" i="8" s="1"/>
  <c r="C18" i="8" s="1"/>
  <c r="C19" i="8" s="1"/>
  <c r="C20" i="8" s="1"/>
  <c r="C21" i="8" s="1"/>
  <c r="C22" i="8" s="1"/>
  <c r="C14" i="8"/>
  <c r="J25" i="6"/>
  <c r="K25" i="6" s="1"/>
  <c r="D25" i="6"/>
  <c r="F25" i="6" s="1"/>
  <c r="B25" i="6"/>
  <c r="E25" i="6" s="1"/>
  <c r="F22" i="7"/>
  <c r="E22" i="7"/>
  <c r="C22" i="7"/>
  <c r="G22" i="7" s="1"/>
  <c r="D4" i="7"/>
  <c r="D5" i="7"/>
  <c r="D6" i="7"/>
  <c r="D7" i="7"/>
  <c r="D8" i="7"/>
  <c r="D9" i="7"/>
  <c r="D10" i="7"/>
  <c r="D11" i="7"/>
  <c r="D12" i="7"/>
  <c r="D13" i="7"/>
  <c r="D14" i="7"/>
  <c r="D15" i="7"/>
  <c r="D3" i="7"/>
  <c r="C4" i="7"/>
  <c r="C5" i="7"/>
  <c r="C6" i="7"/>
  <c r="C7" i="7"/>
  <c r="C8" i="7"/>
  <c r="C9" i="7"/>
  <c r="C10" i="7"/>
  <c r="C11" i="7"/>
  <c r="C12" i="7"/>
  <c r="C13" i="7"/>
  <c r="C14" i="7"/>
  <c r="C15" i="7"/>
  <c r="C3" i="7"/>
  <c r="B4" i="7"/>
  <c r="B5" i="7"/>
  <c r="B6" i="7"/>
  <c r="B7" i="7"/>
  <c r="B8" i="7"/>
  <c r="B9" i="7"/>
  <c r="B10" i="7"/>
  <c r="B11" i="7"/>
  <c r="B12" i="7"/>
  <c r="B13" i="7"/>
  <c r="B14" i="7"/>
  <c r="B15" i="7"/>
  <c r="B3" i="7"/>
  <c r="I24" i="6"/>
  <c r="H24" i="6"/>
  <c r="G24" i="6"/>
  <c r="F24" i="6"/>
  <c r="E24" i="6"/>
  <c r="I45" i="16" l="1"/>
  <c r="J45" i="16" s="1"/>
  <c r="E46" i="16"/>
  <c r="G42" i="16"/>
  <c r="F42" i="16" s="1"/>
  <c r="H42" i="16"/>
  <c r="L8" i="21"/>
  <c r="M7" i="21"/>
  <c r="I26" i="21"/>
  <c r="J26" i="21" s="1"/>
  <c r="E27" i="21"/>
  <c r="I8" i="20"/>
  <c r="J7" i="20"/>
  <c r="E12" i="19"/>
  <c r="G47" i="18"/>
  <c r="F48" i="18" s="1"/>
  <c r="H42" i="18"/>
  <c r="G42" i="18" s="1"/>
  <c r="K42" i="18"/>
  <c r="G31" i="18"/>
  <c r="F32" i="18" s="1"/>
  <c r="J37" i="17"/>
  <c r="K37" i="17" s="1"/>
  <c r="G37" i="17"/>
  <c r="I37" i="17"/>
  <c r="D15" i="17"/>
  <c r="E14" i="17"/>
  <c r="E30" i="9"/>
  <c r="F30" i="9" s="1"/>
  <c r="C31" i="9"/>
  <c r="D31" i="9" s="1"/>
  <c r="E26" i="16"/>
  <c r="H26" i="16" s="1"/>
  <c r="H30" i="15"/>
  <c r="I30" i="15" s="1"/>
  <c r="D31" i="15"/>
  <c r="G9" i="15"/>
  <c r="H8" i="15"/>
  <c r="F26" i="14"/>
  <c r="E27" i="14" s="1"/>
  <c r="J27" i="14" s="1"/>
  <c r="K27" i="14" s="1"/>
  <c r="C15" i="14"/>
  <c r="D14" i="14"/>
  <c r="I53" i="13"/>
  <c r="H53" i="13"/>
  <c r="G53" i="13" s="1"/>
  <c r="F39" i="13"/>
  <c r="G39" i="13" s="1"/>
  <c r="H38" i="13"/>
  <c r="I38" i="13" s="1"/>
  <c r="F17" i="13"/>
  <c r="G17" i="13" s="1"/>
  <c r="F34" i="12"/>
  <c r="I34" i="12" s="1"/>
  <c r="J34" i="12" s="1"/>
  <c r="D18" i="12"/>
  <c r="D11" i="12"/>
  <c r="D13" i="12"/>
  <c r="D9" i="12"/>
  <c r="D12" i="12"/>
  <c r="D15" i="12"/>
  <c r="D14" i="12"/>
  <c r="D10" i="12"/>
  <c r="D19" i="12"/>
  <c r="F31" i="10"/>
  <c r="G31" i="10" s="1"/>
  <c r="D32" i="10"/>
  <c r="E32" i="10" s="1"/>
  <c r="H32" i="11"/>
  <c r="G32" i="11"/>
  <c r="F32" i="11" s="1"/>
  <c r="H28" i="11"/>
  <c r="G28" i="11"/>
  <c r="F28" i="11" s="1"/>
  <c r="C12" i="11"/>
  <c r="D12" i="11" s="1"/>
  <c r="C13" i="11"/>
  <c r="C14" i="11" s="1"/>
  <c r="C15" i="11" s="1"/>
  <c r="C16" i="11" s="1"/>
  <c r="C17" i="11" s="1"/>
  <c r="C18" i="11" s="1"/>
  <c r="C19" i="11" s="1"/>
  <c r="C20" i="11" s="1"/>
  <c r="C21" i="11" s="1"/>
  <c r="C22" i="11" s="1"/>
  <c r="B24" i="9"/>
  <c r="C23" i="9"/>
  <c r="C22" i="9"/>
  <c r="C21" i="9"/>
  <c r="C19" i="9"/>
  <c r="C17" i="9"/>
  <c r="C16" i="9"/>
  <c r="C15" i="9"/>
  <c r="C20" i="9"/>
  <c r="C18" i="9"/>
  <c r="C14" i="9"/>
  <c r="C13" i="9"/>
  <c r="D28" i="8"/>
  <c r="I22" i="7"/>
  <c r="H22" i="7"/>
  <c r="C25" i="6"/>
  <c r="L25" i="6" s="1"/>
  <c r="H25" i="6"/>
  <c r="I25" i="6" s="1"/>
  <c r="G25" i="6"/>
  <c r="H46" i="16" l="1"/>
  <c r="G46" i="16"/>
  <c r="F46" i="16" s="1"/>
  <c r="I42" i="16"/>
  <c r="J42" i="16" s="1"/>
  <c r="E43" i="16"/>
  <c r="G27" i="21"/>
  <c r="F27" i="21" s="1"/>
  <c r="I27" i="21" s="1"/>
  <c r="J27" i="21" s="1"/>
  <c r="H27" i="21"/>
  <c r="L9" i="21"/>
  <c r="M8" i="21"/>
  <c r="I9" i="20"/>
  <c r="J8" i="20"/>
  <c r="E13" i="19"/>
  <c r="K48" i="18"/>
  <c r="J48" i="18"/>
  <c r="H48" i="18"/>
  <c r="G48" i="18" s="1"/>
  <c r="K32" i="18"/>
  <c r="J32" i="18"/>
  <c r="H32" i="18"/>
  <c r="G32" i="18" s="1"/>
  <c r="F37" i="17"/>
  <c r="E38" i="17" s="1"/>
  <c r="D16" i="17"/>
  <c r="E15" i="17"/>
  <c r="C32" i="9"/>
  <c r="D32" i="9" s="1"/>
  <c r="E31" i="9"/>
  <c r="F31" i="9" s="1"/>
  <c r="G26" i="16"/>
  <c r="F26" i="16" s="1"/>
  <c r="I26" i="16" s="1"/>
  <c r="J26" i="16" s="1"/>
  <c r="F31" i="15"/>
  <c r="G31" i="15"/>
  <c r="G10" i="15"/>
  <c r="H9" i="15"/>
  <c r="G27" i="14"/>
  <c r="I27" i="14"/>
  <c r="D28" i="14"/>
  <c r="H28" i="14" s="1"/>
  <c r="C16" i="14"/>
  <c r="D15" i="14"/>
  <c r="J53" i="13"/>
  <c r="K53" i="13" s="1"/>
  <c r="F54" i="13"/>
  <c r="F40" i="13"/>
  <c r="G40" i="13" s="1"/>
  <c r="H39" i="13"/>
  <c r="I39" i="13" s="1"/>
  <c r="F18" i="13"/>
  <c r="G18" i="13" s="1"/>
  <c r="E35" i="12"/>
  <c r="H35" i="12" s="1"/>
  <c r="D23" i="12"/>
  <c r="D20" i="12"/>
  <c r="D33" i="10"/>
  <c r="E33" i="10" s="1"/>
  <c r="F32" i="10"/>
  <c r="G32" i="10" s="1"/>
  <c r="I32" i="11"/>
  <c r="J32" i="11" s="1"/>
  <c r="E33" i="11"/>
  <c r="I28" i="11"/>
  <c r="J28" i="11" s="1"/>
  <c r="E29" i="11"/>
  <c r="D13" i="11"/>
  <c r="C24" i="9"/>
  <c r="B25" i="9"/>
  <c r="I28" i="8"/>
  <c r="J28" i="8" s="1"/>
  <c r="C29" i="8"/>
  <c r="D23" i="7"/>
  <c r="F23" i="7" s="1"/>
  <c r="B23" i="7"/>
  <c r="D26" i="6"/>
  <c r="F26" i="6" s="1"/>
  <c r="B26" i="6"/>
  <c r="I46" i="16" l="1"/>
  <c r="J46" i="16" s="1"/>
  <c r="E47" i="16"/>
  <c r="G43" i="16"/>
  <c r="F43" i="16" s="1"/>
  <c r="I43" i="16" s="1"/>
  <c r="J43" i="16" s="1"/>
  <c r="H43" i="16"/>
  <c r="E31" i="15"/>
  <c r="H31" i="15" s="1"/>
  <c r="I31" i="15" s="1"/>
  <c r="L10" i="21"/>
  <c r="M9" i="21"/>
  <c r="I10" i="20"/>
  <c r="J9" i="20"/>
  <c r="E14" i="19"/>
  <c r="G38" i="17"/>
  <c r="D39" i="17"/>
  <c r="H39" i="17" s="1"/>
  <c r="J38" i="17"/>
  <c r="K38" i="17" s="1"/>
  <c r="I38" i="17"/>
  <c r="D17" i="17"/>
  <c r="E16" i="17"/>
  <c r="E32" i="9"/>
  <c r="F32" i="9" s="1"/>
  <c r="C33" i="9"/>
  <c r="D33" i="9" s="1"/>
  <c r="E27" i="16"/>
  <c r="G27" i="16" s="1"/>
  <c r="G11" i="15"/>
  <c r="H10" i="15"/>
  <c r="F27" i="14"/>
  <c r="E28" i="14" s="1"/>
  <c r="C17" i="14"/>
  <c r="D16" i="14"/>
  <c r="H54" i="13"/>
  <c r="G54" i="13" s="1"/>
  <c r="I54" i="13"/>
  <c r="H40" i="13"/>
  <c r="I40" i="13" s="1"/>
  <c r="F41" i="13"/>
  <c r="G41" i="13" s="1"/>
  <c r="F19" i="13"/>
  <c r="G19" i="13" s="1"/>
  <c r="G35" i="12"/>
  <c r="F35" i="12" s="1"/>
  <c r="I35" i="12" s="1"/>
  <c r="J35" i="12" s="1"/>
  <c r="D24" i="12"/>
  <c r="D21" i="12"/>
  <c r="D22" i="12"/>
  <c r="F33" i="10"/>
  <c r="G33" i="10" s="1"/>
  <c r="D34" i="10"/>
  <c r="E34" i="10" s="1"/>
  <c r="H33" i="11"/>
  <c r="G33" i="11"/>
  <c r="F33" i="11" s="1"/>
  <c r="G29" i="11"/>
  <c r="F29" i="11" s="1"/>
  <c r="H29" i="11"/>
  <c r="D14" i="11"/>
  <c r="C25" i="9"/>
  <c r="B26" i="9"/>
  <c r="C26" i="9" s="1"/>
  <c r="F29" i="8"/>
  <c r="H29" i="8"/>
  <c r="E23" i="7"/>
  <c r="H23" i="7" s="1"/>
  <c r="C23" i="7"/>
  <c r="C26" i="6"/>
  <c r="E26" i="6"/>
  <c r="G47" i="16" l="1"/>
  <c r="F47" i="16" s="1"/>
  <c r="I47" i="16" s="1"/>
  <c r="J47" i="16" s="1"/>
  <c r="H47" i="16"/>
  <c r="L11" i="21"/>
  <c r="M10" i="21"/>
  <c r="I11" i="20"/>
  <c r="J10" i="20"/>
  <c r="E15" i="19"/>
  <c r="F38" i="17"/>
  <c r="E39" i="17" s="1"/>
  <c r="D40" i="17" s="1"/>
  <c r="H40" i="17" s="1"/>
  <c r="I39" i="17"/>
  <c r="G39" i="17"/>
  <c r="F39" i="17" s="1"/>
  <c r="E40" i="17" s="1"/>
  <c r="D18" i="17"/>
  <c r="E17" i="17"/>
  <c r="E33" i="9"/>
  <c r="F33" i="9" s="1"/>
  <c r="C34" i="9"/>
  <c r="D34" i="9" s="1"/>
  <c r="H27" i="16"/>
  <c r="F27" i="16" s="1"/>
  <c r="E28" i="16" s="1"/>
  <c r="G12" i="15"/>
  <c r="H11" i="15"/>
  <c r="G28" i="14"/>
  <c r="D29" i="14"/>
  <c r="H29" i="14" s="1"/>
  <c r="I28" i="14"/>
  <c r="J28" i="14"/>
  <c r="K28" i="14" s="1"/>
  <c r="C18" i="14"/>
  <c r="D17" i="14"/>
  <c r="J54" i="13"/>
  <c r="K54" i="13" s="1"/>
  <c r="F55" i="13"/>
  <c r="H41" i="13"/>
  <c r="I41" i="13" s="1"/>
  <c r="F42" i="13"/>
  <c r="G42" i="13" s="1"/>
  <c r="F20" i="13"/>
  <c r="G20" i="13" s="1"/>
  <c r="E36" i="12"/>
  <c r="G36" i="12" s="1"/>
  <c r="D25" i="12"/>
  <c r="F34" i="10"/>
  <c r="G34" i="10" s="1"/>
  <c r="D35" i="10"/>
  <c r="E35" i="10" s="1"/>
  <c r="E34" i="11"/>
  <c r="I33" i="11"/>
  <c r="J33" i="11" s="1"/>
  <c r="I29" i="11"/>
  <c r="J29" i="11" s="1"/>
  <c r="E30" i="11"/>
  <c r="D15" i="11"/>
  <c r="D29" i="8"/>
  <c r="J23" i="7"/>
  <c r="K23" i="7" s="1"/>
  <c r="L23" i="7" s="1"/>
  <c r="G23" i="7"/>
  <c r="I23" i="7" s="1"/>
  <c r="G26" i="6"/>
  <c r="J26" i="6"/>
  <c r="K26" i="6" s="1"/>
  <c r="L26" i="6" s="1"/>
  <c r="H26" i="6"/>
  <c r="I26" i="6" s="1"/>
  <c r="L12" i="21" l="1"/>
  <c r="M11" i="21"/>
  <c r="I12" i="20"/>
  <c r="J11" i="20"/>
  <c r="E16" i="19"/>
  <c r="J39" i="17"/>
  <c r="K39" i="17" s="1"/>
  <c r="G40" i="17"/>
  <c r="I40" i="17"/>
  <c r="J40" i="17"/>
  <c r="K40" i="17" s="1"/>
  <c r="D41" i="17"/>
  <c r="H41" i="17" s="1"/>
  <c r="D19" i="17"/>
  <c r="E18" i="17"/>
  <c r="C35" i="9"/>
  <c r="D35" i="9" s="1"/>
  <c r="E34" i="9"/>
  <c r="F34" i="9" s="1"/>
  <c r="I27" i="16"/>
  <c r="J27" i="16" s="1"/>
  <c r="G28" i="16"/>
  <c r="H28" i="16"/>
  <c r="G13" i="15"/>
  <c r="H12" i="15"/>
  <c r="F28" i="14"/>
  <c r="E29" i="14" s="1"/>
  <c r="C19" i="14"/>
  <c r="D18" i="14"/>
  <c r="H55" i="13"/>
  <c r="G55" i="13" s="1"/>
  <c r="I55" i="13"/>
  <c r="F43" i="13"/>
  <c r="G43" i="13" s="1"/>
  <c r="H43" i="13" s="1"/>
  <c r="I43" i="13" s="1"/>
  <c r="H42" i="13"/>
  <c r="I42" i="13" s="1"/>
  <c r="F21" i="13"/>
  <c r="G21" i="13" s="1"/>
  <c r="H36" i="12"/>
  <c r="F36" i="12" s="1"/>
  <c r="D27" i="12"/>
  <c r="D26" i="12"/>
  <c r="F35" i="10"/>
  <c r="G35" i="10" s="1"/>
  <c r="D36" i="10"/>
  <c r="E36" i="10" s="1"/>
  <c r="G34" i="11"/>
  <c r="F34" i="11" s="1"/>
  <c r="H34" i="11"/>
  <c r="G30" i="11"/>
  <c r="F30" i="11" s="1"/>
  <c r="H30" i="11"/>
  <c r="D16" i="11"/>
  <c r="I29" i="8"/>
  <c r="J29" i="8" s="1"/>
  <c r="K29" i="8"/>
  <c r="C30" i="8"/>
  <c r="B24" i="7"/>
  <c r="D24" i="7"/>
  <c r="F24" i="7" s="1"/>
  <c r="D27" i="6"/>
  <c r="F27" i="6" s="1"/>
  <c r="B27" i="6"/>
  <c r="L13" i="21" l="1"/>
  <c r="M13" i="21" s="1"/>
  <c r="M12" i="21"/>
  <c r="I13" i="20"/>
  <c r="J12" i="20"/>
  <c r="E18" i="19"/>
  <c r="E17" i="19"/>
  <c r="F40" i="17"/>
  <c r="E41" i="17" s="1"/>
  <c r="J41" i="17" s="1"/>
  <c r="K41" i="17" s="1"/>
  <c r="D42" i="17"/>
  <c r="H42" i="17" s="1"/>
  <c r="G41" i="17"/>
  <c r="D20" i="17"/>
  <c r="E19" i="17"/>
  <c r="E35" i="9"/>
  <c r="F35" i="9" s="1"/>
  <c r="C36" i="9"/>
  <c r="D36" i="9" s="1"/>
  <c r="F28" i="16"/>
  <c r="I28" i="16" s="1"/>
  <c r="J28" i="16" s="1"/>
  <c r="G14" i="15"/>
  <c r="H13" i="15"/>
  <c r="G29" i="14"/>
  <c r="I29" i="14"/>
  <c r="D30" i="14"/>
  <c r="H30" i="14" s="1"/>
  <c r="J29" i="14"/>
  <c r="K29" i="14" s="1"/>
  <c r="C20" i="14"/>
  <c r="D19" i="14"/>
  <c r="J55" i="13"/>
  <c r="K55" i="13" s="1"/>
  <c r="F56" i="13"/>
  <c r="F22" i="13"/>
  <c r="G22" i="13" s="1"/>
  <c r="I36" i="12"/>
  <c r="J36" i="12" s="1"/>
  <c r="E37" i="12"/>
  <c r="F36" i="10"/>
  <c r="G36" i="10" s="1"/>
  <c r="D37" i="10"/>
  <c r="E37" i="10" s="1"/>
  <c r="F37" i="10" s="1"/>
  <c r="G37" i="10" s="1"/>
  <c r="I34" i="11"/>
  <c r="J34" i="11" s="1"/>
  <c r="E35" i="11"/>
  <c r="I30" i="11"/>
  <c r="J30" i="11" s="1"/>
  <c r="E31" i="11"/>
  <c r="D17" i="11"/>
  <c r="F30" i="8"/>
  <c r="H30" i="8"/>
  <c r="D30" i="8" s="1"/>
  <c r="C24" i="7"/>
  <c r="E24" i="7"/>
  <c r="H24" i="7" s="1"/>
  <c r="E27" i="6"/>
  <c r="G27" i="6" s="1"/>
  <c r="C27" i="6"/>
  <c r="I14" i="20" l="1"/>
  <c r="J13" i="20"/>
  <c r="I41" i="17"/>
  <c r="F41" i="17" s="1"/>
  <c r="E42" i="17" s="1"/>
  <c r="D21" i="17"/>
  <c r="E20" i="17"/>
  <c r="E36" i="9"/>
  <c r="F36" i="9" s="1"/>
  <c r="C37" i="9"/>
  <c r="D37" i="9" s="1"/>
  <c r="E37" i="9" s="1"/>
  <c r="F37" i="9" s="1"/>
  <c r="E29" i="16"/>
  <c r="H29" i="16" s="1"/>
  <c r="G15" i="15"/>
  <c r="H14" i="15"/>
  <c r="F29" i="14"/>
  <c r="E30" i="14" s="1"/>
  <c r="D20" i="14"/>
  <c r="C21" i="14"/>
  <c r="D21" i="14" s="1"/>
  <c r="H56" i="13"/>
  <c r="G56" i="13" s="1"/>
  <c r="I56" i="13"/>
  <c r="F23" i="13"/>
  <c r="G23" i="13" s="1"/>
  <c r="H37" i="12"/>
  <c r="G37" i="12"/>
  <c r="H35" i="11"/>
  <c r="G35" i="11"/>
  <c r="F35" i="11" s="1"/>
  <c r="I35" i="11" s="1"/>
  <c r="J35" i="11" s="1"/>
  <c r="H31" i="11"/>
  <c r="F31" i="11" s="1"/>
  <c r="I31" i="11" s="1"/>
  <c r="J31" i="11" s="1"/>
  <c r="G31" i="11"/>
  <c r="D18" i="11"/>
  <c r="I30" i="8"/>
  <c r="K30" i="8"/>
  <c r="C31" i="8"/>
  <c r="J30" i="8"/>
  <c r="J24" i="7"/>
  <c r="K24" i="7" s="1"/>
  <c r="L24" i="7" s="1"/>
  <c r="G24" i="7"/>
  <c r="I24" i="7" s="1"/>
  <c r="J27" i="6"/>
  <c r="K27" i="6" s="1"/>
  <c r="L27" i="6" s="1"/>
  <c r="H27" i="6"/>
  <c r="I27" i="6" s="1"/>
  <c r="I15" i="20" l="1"/>
  <c r="J14" i="20"/>
  <c r="I42" i="17"/>
  <c r="G42" i="17"/>
  <c r="F42" i="17" s="1"/>
  <c r="J42" i="17"/>
  <c r="K42" i="17" s="1"/>
  <c r="D22" i="17"/>
  <c r="E21" i="17"/>
  <c r="G29" i="16"/>
  <c r="F29" i="16" s="1"/>
  <c r="I29" i="16" s="1"/>
  <c r="J29" i="16" s="1"/>
  <c r="G16" i="15"/>
  <c r="H16" i="15" s="1"/>
  <c r="H15" i="15"/>
  <c r="G30" i="14"/>
  <c r="I30" i="14"/>
  <c r="D31" i="14"/>
  <c r="H31" i="14" s="1"/>
  <c r="J30" i="14"/>
  <c r="K30" i="14" s="1"/>
  <c r="J56" i="13"/>
  <c r="K56" i="13" s="1"/>
  <c r="F57" i="13"/>
  <c r="F24" i="13"/>
  <c r="G24" i="13" s="1"/>
  <c r="F37" i="12"/>
  <c r="I37" i="12" s="1"/>
  <c r="J37" i="12" s="1"/>
  <c r="D19" i="11"/>
  <c r="F31" i="8"/>
  <c r="H31" i="8"/>
  <c r="D31" i="8" s="1"/>
  <c r="D25" i="7"/>
  <c r="F25" i="7" s="1"/>
  <c r="B25" i="7"/>
  <c r="B28" i="6"/>
  <c r="D28" i="6"/>
  <c r="F28" i="6" s="1"/>
  <c r="I16" i="20" l="1"/>
  <c r="J16" i="20" s="1"/>
  <c r="J15" i="20"/>
  <c r="D23" i="17"/>
  <c r="E22" i="17"/>
  <c r="E30" i="16"/>
  <c r="H30" i="16" s="1"/>
  <c r="F30" i="14"/>
  <c r="E31" i="14" s="1"/>
  <c r="I57" i="13"/>
  <c r="H57" i="13"/>
  <c r="G57" i="13" s="1"/>
  <c r="J57" i="13" s="1"/>
  <c r="K57" i="13" s="1"/>
  <c r="F25" i="13"/>
  <c r="G25" i="13" s="1"/>
  <c r="E38" i="12"/>
  <c r="G38" i="12" s="1"/>
  <c r="D20" i="11"/>
  <c r="I31" i="8"/>
  <c r="J31" i="8" s="1"/>
  <c r="C32" i="8"/>
  <c r="K31" i="8"/>
  <c r="C25" i="7"/>
  <c r="E25" i="7"/>
  <c r="H25" i="7" s="1"/>
  <c r="C28" i="6"/>
  <c r="E28" i="6"/>
  <c r="G28" i="6" s="1"/>
  <c r="D24" i="17" l="1"/>
  <c r="E23" i="17"/>
  <c r="G30" i="16"/>
  <c r="F30" i="16" s="1"/>
  <c r="E31" i="16" s="1"/>
  <c r="G31" i="14"/>
  <c r="I31" i="14"/>
  <c r="D32" i="14"/>
  <c r="H32" i="14" s="1"/>
  <c r="J31" i="14"/>
  <c r="K31" i="14" s="1"/>
  <c r="F26" i="13"/>
  <c r="G26" i="13" s="1"/>
  <c r="H38" i="12"/>
  <c r="F38" i="12" s="1"/>
  <c r="I38" i="12" s="1"/>
  <c r="J38" i="12" s="1"/>
  <c r="D22" i="11"/>
  <c r="D21" i="11"/>
  <c r="H32" i="8"/>
  <c r="F32" i="8"/>
  <c r="J25" i="7"/>
  <c r="K25" i="7" s="1"/>
  <c r="L25" i="7" s="1"/>
  <c r="G25" i="7"/>
  <c r="I25" i="7" s="1"/>
  <c r="J28" i="6"/>
  <c r="K28" i="6" s="1"/>
  <c r="L28" i="6" s="1"/>
  <c r="H28" i="6"/>
  <c r="I28" i="6" s="1"/>
  <c r="D25" i="17" l="1"/>
  <c r="E24" i="17"/>
  <c r="I30" i="16"/>
  <c r="J30" i="16" s="1"/>
  <c r="H31" i="16"/>
  <c r="G31" i="16"/>
  <c r="F31" i="14"/>
  <c r="E32" i="14" s="1"/>
  <c r="I32" i="14" s="1"/>
  <c r="F27" i="13"/>
  <c r="G27" i="13" s="1"/>
  <c r="D32" i="8"/>
  <c r="D26" i="7"/>
  <c r="F26" i="7" s="1"/>
  <c r="B26" i="7"/>
  <c r="D29" i="6"/>
  <c r="F29" i="6" s="1"/>
  <c r="B29" i="6"/>
  <c r="D26" i="17" l="1"/>
  <c r="E25" i="17"/>
  <c r="F31" i="16"/>
  <c r="E32" i="16" s="1"/>
  <c r="D33" i="14"/>
  <c r="H33" i="14" s="1"/>
  <c r="G32" i="14"/>
  <c r="F32" i="14" s="1"/>
  <c r="E33" i="14" s="1"/>
  <c r="D34" i="14" s="1"/>
  <c r="H34" i="14" s="1"/>
  <c r="J32" i="14"/>
  <c r="K32" i="14" s="1"/>
  <c r="F28" i="13"/>
  <c r="G28" i="13" s="1"/>
  <c r="I32" i="8"/>
  <c r="J32" i="8" s="1"/>
  <c r="K32" i="8"/>
  <c r="C26" i="7"/>
  <c r="E26" i="7"/>
  <c r="H26" i="7" s="1"/>
  <c r="E29" i="6"/>
  <c r="G29" i="6" s="1"/>
  <c r="C29" i="6"/>
  <c r="D27" i="17" l="1"/>
  <c r="E26" i="17"/>
  <c r="I31" i="16"/>
  <c r="J31" i="16" s="1"/>
  <c r="G32" i="16"/>
  <c r="H32" i="16"/>
  <c r="I33" i="14"/>
  <c r="J33" i="14"/>
  <c r="K33" i="14" s="1"/>
  <c r="G33" i="14"/>
  <c r="J26" i="7"/>
  <c r="K26" i="7" s="1"/>
  <c r="L26" i="7" s="1"/>
  <c r="G26" i="7"/>
  <c r="I26" i="7" s="1"/>
  <c r="J29" i="6"/>
  <c r="K29" i="6" s="1"/>
  <c r="L29" i="6" s="1"/>
  <c r="H29" i="6"/>
  <c r="I29" i="6" s="1"/>
  <c r="D28" i="17" l="1"/>
  <c r="E27" i="17"/>
  <c r="F32" i="16"/>
  <c r="I32" i="16" s="1"/>
  <c r="J32" i="16" s="1"/>
  <c r="F33" i="14"/>
  <c r="E34" i="14" s="1"/>
  <c r="G34" i="14" s="1"/>
  <c r="B27" i="7"/>
  <c r="D27" i="7"/>
  <c r="F27" i="7" s="1"/>
  <c r="D30" i="6"/>
  <c r="F30" i="6" s="1"/>
  <c r="B30" i="6"/>
  <c r="D29" i="17" l="1"/>
  <c r="E28" i="17"/>
  <c r="E33" i="16"/>
  <c r="G33" i="16" s="1"/>
  <c r="J34" i="14"/>
  <c r="K34" i="14" s="1"/>
  <c r="D35" i="14"/>
  <c r="H35" i="14" s="1"/>
  <c r="I34" i="14"/>
  <c r="F34" i="14" s="1"/>
  <c r="E35" i="14" s="1"/>
  <c r="C27" i="7"/>
  <c r="E27" i="7"/>
  <c r="H27" i="7" s="1"/>
  <c r="E30" i="6"/>
  <c r="G30" i="6" s="1"/>
  <c r="C30" i="6"/>
  <c r="D30" i="17" l="1"/>
  <c r="E30" i="17" s="1"/>
  <c r="E29" i="17"/>
  <c r="H33" i="16"/>
  <c r="F33" i="16" s="1"/>
  <c r="E34" i="16" s="1"/>
  <c r="G35" i="14"/>
  <c r="I35" i="14"/>
  <c r="J35" i="14"/>
  <c r="K35" i="14" s="1"/>
  <c r="J27" i="7"/>
  <c r="K27" i="7" s="1"/>
  <c r="L27" i="7" s="1"/>
  <c r="G27" i="7"/>
  <c r="I27" i="7" s="1"/>
  <c r="J30" i="6"/>
  <c r="K30" i="6" s="1"/>
  <c r="L30" i="6" s="1"/>
  <c r="H30" i="6"/>
  <c r="I30" i="6" s="1"/>
  <c r="I33" i="16" l="1"/>
  <c r="J33" i="16" s="1"/>
  <c r="G34" i="16"/>
  <c r="H34" i="16"/>
  <c r="F35" i="14"/>
  <c r="D28" i="7"/>
  <c r="F28" i="7" s="1"/>
  <c r="B28" i="7"/>
  <c r="D31" i="6"/>
  <c r="F31" i="6" s="1"/>
  <c r="B31" i="6"/>
  <c r="F34" i="16" l="1"/>
  <c r="C28" i="7"/>
  <c r="E28" i="7"/>
  <c r="H28" i="7" s="1"/>
  <c r="E31" i="6"/>
  <c r="C31" i="6"/>
  <c r="I34" i="16" l="1"/>
  <c r="J34" i="16" s="1"/>
  <c r="E35" i="16"/>
  <c r="J28" i="7"/>
  <c r="K28" i="7" s="1"/>
  <c r="L28" i="7" s="1"/>
  <c r="G28" i="7"/>
  <c r="I28" i="7" s="1"/>
  <c r="J31" i="6"/>
  <c r="K31" i="6" s="1"/>
  <c r="L31" i="6" s="1"/>
  <c r="H31" i="6"/>
  <c r="I31" i="6" s="1"/>
  <c r="G31" i="6"/>
  <c r="H35" i="16" l="1"/>
  <c r="G35" i="16"/>
  <c r="F35" i="16" s="1"/>
  <c r="D29" i="7"/>
  <c r="F29" i="7" s="1"/>
  <c r="B29" i="7"/>
  <c r="D32" i="6"/>
  <c r="F32" i="6" s="1"/>
  <c r="B32" i="6"/>
  <c r="I35" i="16" l="1"/>
  <c r="J35" i="16" s="1"/>
  <c r="E36" i="16"/>
  <c r="C29" i="7"/>
  <c r="E29" i="7"/>
  <c r="E32" i="6"/>
  <c r="G32" i="6" s="1"/>
  <c r="C32" i="6"/>
  <c r="H36" i="16" l="1"/>
  <c r="G36" i="16"/>
  <c r="F36" i="16" s="1"/>
  <c r="H29" i="7"/>
  <c r="G29" i="7"/>
  <c r="I29" i="7" s="1"/>
  <c r="J29" i="7"/>
  <c r="K29" i="7" s="1"/>
  <c r="L29" i="7" s="1"/>
  <c r="J32" i="6"/>
  <c r="K32" i="6" s="1"/>
  <c r="L32" i="6" s="1"/>
  <c r="H32" i="6"/>
  <c r="I32" i="6" s="1"/>
  <c r="I36" i="16" l="1"/>
  <c r="J36" i="16" s="1"/>
  <c r="E37" i="16"/>
  <c r="B30" i="7"/>
  <c r="D30" i="7"/>
  <c r="F30" i="7" s="1"/>
  <c r="B33" i="6"/>
  <c r="D33" i="6"/>
  <c r="F33" i="6" s="1"/>
  <c r="G37" i="16" l="1"/>
  <c r="F37" i="16" s="1"/>
  <c r="H37" i="16"/>
  <c r="C30" i="7"/>
  <c r="E30" i="7"/>
  <c r="E33" i="6"/>
  <c r="G33" i="6" s="1"/>
  <c r="C33" i="6"/>
  <c r="I37" i="16" l="1"/>
  <c r="J37" i="16" s="1"/>
  <c r="E38" i="16"/>
  <c r="H30" i="7"/>
  <c r="G30" i="7"/>
  <c r="I30" i="7" s="1"/>
  <c r="J30" i="7"/>
  <c r="K30" i="7" s="1"/>
  <c r="L30" i="7" s="1"/>
  <c r="J33" i="6"/>
  <c r="K33" i="6" s="1"/>
  <c r="L33" i="6" s="1"/>
  <c r="H33" i="6"/>
  <c r="I33" i="6" s="1"/>
  <c r="H38" i="16" l="1"/>
  <c r="G38" i="16"/>
  <c r="F38" i="16" s="1"/>
  <c r="B31" i="7"/>
  <c r="D31" i="7"/>
  <c r="F31" i="7" s="1"/>
  <c r="D34" i="6"/>
  <c r="F34" i="6" s="1"/>
  <c r="B34" i="6"/>
  <c r="I38" i="16" l="1"/>
  <c r="J38" i="16" s="1"/>
  <c r="E39" i="16"/>
  <c r="E31" i="7"/>
  <c r="H31" i="7" s="1"/>
  <c r="C31" i="7"/>
  <c r="E34" i="6"/>
  <c r="C34" i="6"/>
  <c r="G39" i="16" l="1"/>
  <c r="H39" i="16"/>
  <c r="F39" i="16" s="1"/>
  <c r="I39" i="16" s="1"/>
  <c r="J39" i="16" s="1"/>
  <c r="G31" i="7"/>
  <c r="I31" i="7" s="1"/>
  <c r="J31" i="7"/>
  <c r="K31" i="7" s="1"/>
  <c r="L31" i="7" s="1"/>
  <c r="H34" i="6"/>
  <c r="I34" i="6" s="1"/>
  <c r="J34" i="6"/>
  <c r="K34" i="6" s="1"/>
  <c r="L34" i="6" s="1"/>
  <c r="G34" i="6"/>
  <c r="B32" i="7" l="1"/>
  <c r="D32" i="7"/>
  <c r="F32" i="7" s="1"/>
  <c r="D35" i="6"/>
  <c r="B35" i="6"/>
  <c r="E35" i="6" s="1"/>
  <c r="E32" i="7" l="1"/>
  <c r="H32" i="7" s="1"/>
  <c r="C32" i="7"/>
  <c r="C35" i="6"/>
  <c r="F35" i="6"/>
  <c r="G35" i="6" s="1"/>
  <c r="G32" i="7" l="1"/>
  <c r="I32" i="7" s="1"/>
  <c r="J32" i="7"/>
  <c r="K32" i="7" s="1"/>
  <c r="L32" i="7" s="1"/>
  <c r="J35" i="6"/>
  <c r="K35" i="6" s="1"/>
  <c r="L35" i="6" s="1"/>
  <c r="H35" i="6"/>
  <c r="I35" i="6" s="1"/>
  <c r="C24" i="6" l="1"/>
  <c r="C7" i="6"/>
  <c r="C8" i="6"/>
  <c r="C9" i="6"/>
  <c r="C10" i="6"/>
  <c r="C11" i="6"/>
  <c r="C12" i="6"/>
  <c r="C13" i="6"/>
  <c r="C14" i="6"/>
  <c r="C15" i="6"/>
  <c r="C16" i="6"/>
  <c r="C17" i="6"/>
  <c r="C6" i="6"/>
  <c r="B17" i="6"/>
  <c r="B8" i="6"/>
  <c r="B9" i="6" s="1"/>
  <c r="B10" i="6" s="1"/>
  <c r="B11" i="6" s="1"/>
  <c r="B12" i="6" s="1"/>
  <c r="B13" i="6" s="1"/>
  <c r="B14" i="6" s="1"/>
  <c r="B15" i="6" s="1"/>
  <c r="B16" i="6" s="1"/>
  <c r="B7" i="6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D33" i="5"/>
  <c r="A34" i="5"/>
  <c r="A35" i="5" s="1"/>
  <c r="E33" i="5"/>
  <c r="C33" i="5"/>
  <c r="B33" i="5"/>
  <c r="B10" i="5"/>
  <c r="B11" i="5" s="1"/>
  <c r="C9" i="5"/>
  <c r="C5" i="4"/>
  <c r="C4" i="4"/>
  <c r="D5" i="4"/>
  <c r="D4" i="4"/>
  <c r="B5" i="4"/>
  <c r="B6" i="4" s="1"/>
  <c r="B19" i="3"/>
  <c r="B16" i="3"/>
  <c r="B17" i="3"/>
  <c r="B18" i="3"/>
  <c r="A16" i="3"/>
  <c r="A17" i="3" s="1"/>
  <c r="A18" i="3" s="1"/>
  <c r="A15" i="3"/>
  <c r="B15" i="3"/>
  <c r="B4" i="3"/>
  <c r="A5" i="3"/>
  <c r="A6" i="3" s="1"/>
  <c r="C46" i="2"/>
  <c r="C47" i="2"/>
  <c r="C48" i="2"/>
  <c r="B46" i="2"/>
  <c r="B47" i="2"/>
  <c r="B48" i="2"/>
  <c r="A46" i="2"/>
  <c r="A47" i="2" s="1"/>
  <c r="A48" i="2" s="1"/>
  <c r="A37" i="2"/>
  <c r="A38" i="2"/>
  <c r="A39" i="2" s="1"/>
  <c r="A40" i="2" s="1"/>
  <c r="A41" i="2" s="1"/>
  <c r="A42" i="2" s="1"/>
  <c r="A43" i="2" s="1"/>
  <c r="A44" i="2" s="1"/>
  <c r="A45" i="2" s="1"/>
  <c r="A36" i="2"/>
  <c r="B36" i="2" s="1"/>
  <c r="C35" i="2"/>
  <c r="B35" i="2"/>
  <c r="C5" i="2"/>
  <c r="C6" i="2"/>
  <c r="C7" i="2"/>
  <c r="C8" i="2"/>
  <c r="C9" i="2"/>
  <c r="C10" i="2"/>
  <c r="C11" i="2"/>
  <c r="C12" i="2"/>
  <c r="C13" i="2"/>
  <c r="C14" i="2"/>
  <c r="C4" i="2"/>
  <c r="B5" i="2"/>
  <c r="B6" i="2"/>
  <c r="B7" i="2"/>
  <c r="B8" i="2"/>
  <c r="B9" i="2"/>
  <c r="B10" i="2"/>
  <c r="B11" i="2"/>
  <c r="B12" i="2"/>
  <c r="B13" i="2"/>
  <c r="B14" i="2"/>
  <c r="B4" i="2"/>
  <c r="A14" i="2"/>
  <c r="A11" i="2"/>
  <c r="A12" i="2" s="1"/>
  <c r="A13" i="2" s="1"/>
  <c r="A6" i="2"/>
  <c r="A7" i="2" s="1"/>
  <c r="A8" i="2" s="1"/>
  <c r="A9" i="2" s="1"/>
  <c r="A10" i="2" s="1"/>
  <c r="A5" i="2"/>
  <c r="C20" i="1"/>
  <c r="C21" i="1"/>
  <c r="C22" i="1"/>
  <c r="C23" i="1"/>
  <c r="C24" i="1"/>
  <c r="C25" i="1"/>
  <c r="C26" i="1"/>
  <c r="C27" i="1"/>
  <c r="C19" i="1"/>
  <c r="A26" i="1"/>
  <c r="A27" i="1" s="1"/>
  <c r="A21" i="1"/>
  <c r="A22" i="1" s="1"/>
  <c r="A23" i="1" s="1"/>
  <c r="A24" i="1" s="1"/>
  <c r="A25" i="1" s="1"/>
  <c r="A20" i="1"/>
  <c r="A3" i="1"/>
  <c r="B3" i="1" s="1"/>
  <c r="B2" i="1"/>
  <c r="A36" i="5" l="1"/>
  <c r="G35" i="5"/>
  <c r="G34" i="5"/>
  <c r="H34" i="5" s="1"/>
  <c r="C11" i="5"/>
  <c r="B12" i="5"/>
  <c r="C10" i="5"/>
  <c r="E5" i="4"/>
  <c r="E4" i="4"/>
  <c r="D6" i="4"/>
  <c r="B7" i="4"/>
  <c r="B8" i="4" s="1"/>
  <c r="D8" i="4" s="1"/>
  <c r="C6" i="4"/>
  <c r="A7" i="3"/>
  <c r="B6" i="3"/>
  <c r="B5" i="3"/>
  <c r="B37" i="2"/>
  <c r="C36" i="2"/>
  <c r="A4" i="1"/>
  <c r="B4" i="1" s="1"/>
  <c r="A37" i="5" l="1"/>
  <c r="G36" i="5"/>
  <c r="B13" i="5"/>
  <c r="C12" i="5"/>
  <c r="E6" i="4"/>
  <c r="D7" i="4"/>
  <c r="B9" i="4"/>
  <c r="C7" i="4"/>
  <c r="C8" i="4"/>
  <c r="E8" i="4" s="1"/>
  <c r="B10" i="4"/>
  <c r="D9" i="4"/>
  <c r="C9" i="4"/>
  <c r="A8" i="3"/>
  <c r="B7" i="3"/>
  <c r="C37" i="2"/>
  <c r="A5" i="1"/>
  <c r="A6" i="1" s="1"/>
  <c r="A38" i="5" l="1"/>
  <c r="G37" i="5"/>
  <c r="B14" i="5"/>
  <c r="C13" i="5"/>
  <c r="E9" i="4"/>
  <c r="E7" i="4"/>
  <c r="B11" i="4"/>
  <c r="C10" i="4"/>
  <c r="D10" i="4"/>
  <c r="A9" i="3"/>
  <c r="B8" i="3"/>
  <c r="B38" i="2"/>
  <c r="C38" i="2"/>
  <c r="B5" i="1"/>
  <c r="A7" i="1"/>
  <c r="B6" i="1"/>
  <c r="A39" i="5" l="1"/>
  <c r="G38" i="5"/>
  <c r="B15" i="5"/>
  <c r="C14" i="5"/>
  <c r="E10" i="4"/>
  <c r="B12" i="4"/>
  <c r="C11" i="4"/>
  <c r="D11" i="4"/>
  <c r="A10" i="3"/>
  <c r="B9" i="3"/>
  <c r="B39" i="2"/>
  <c r="C39" i="2"/>
  <c r="A8" i="1"/>
  <c r="B7" i="1"/>
  <c r="A40" i="5" l="1"/>
  <c r="G39" i="5"/>
  <c r="B16" i="5"/>
  <c r="C15" i="5"/>
  <c r="E11" i="4"/>
  <c r="C12" i="4"/>
  <c r="D12" i="4"/>
  <c r="B13" i="4"/>
  <c r="A11" i="3"/>
  <c r="B10" i="3"/>
  <c r="C40" i="2"/>
  <c r="B40" i="2"/>
  <c r="A9" i="1"/>
  <c r="B8" i="1"/>
  <c r="A41" i="5" l="1"/>
  <c r="G40" i="5"/>
  <c r="B17" i="5"/>
  <c r="C16" i="5"/>
  <c r="E12" i="4"/>
  <c r="B14" i="4"/>
  <c r="C13" i="4"/>
  <c r="D13" i="4"/>
  <c r="A12" i="3"/>
  <c r="B11" i="3"/>
  <c r="C41" i="2"/>
  <c r="B41" i="2"/>
  <c r="A10" i="1"/>
  <c r="B10" i="1" s="1"/>
  <c r="B9" i="1"/>
  <c r="A42" i="5" l="1"/>
  <c r="G41" i="5"/>
  <c r="B18" i="5"/>
  <c r="C17" i="5"/>
  <c r="E13" i="4"/>
  <c r="B15" i="4"/>
  <c r="D14" i="4"/>
  <c r="C14" i="4"/>
  <c r="A13" i="3"/>
  <c r="B12" i="3"/>
  <c r="C42" i="2"/>
  <c r="B42" i="2"/>
  <c r="A43" i="5" l="1"/>
  <c r="G42" i="5"/>
  <c r="B19" i="5"/>
  <c r="C18" i="5"/>
  <c r="E14" i="4"/>
  <c r="B16" i="4"/>
  <c r="C15" i="4"/>
  <c r="D15" i="4"/>
  <c r="A14" i="3"/>
  <c r="B14" i="3" s="1"/>
  <c r="B13" i="3"/>
  <c r="C43" i="2"/>
  <c r="B43" i="2"/>
  <c r="A44" i="5" l="1"/>
  <c r="G43" i="5"/>
  <c r="B20" i="5"/>
  <c r="C19" i="5"/>
  <c r="E15" i="4"/>
  <c r="B17" i="4"/>
  <c r="C16" i="4"/>
  <c r="D16" i="4"/>
  <c r="C44" i="2"/>
  <c r="B44" i="2"/>
  <c r="A45" i="5" l="1"/>
  <c r="G44" i="5"/>
  <c r="B21" i="5"/>
  <c r="C20" i="5"/>
  <c r="E16" i="4"/>
  <c r="B18" i="4"/>
  <c r="D17" i="4"/>
  <c r="C17" i="4"/>
  <c r="B45" i="2"/>
  <c r="C45" i="2"/>
  <c r="A46" i="5" l="1"/>
  <c r="G45" i="5"/>
  <c r="B22" i="5"/>
  <c r="C21" i="5"/>
  <c r="E17" i="4"/>
  <c r="B19" i="4"/>
  <c r="D18" i="4"/>
  <c r="C18" i="4"/>
  <c r="G46" i="5" l="1"/>
  <c r="A47" i="5"/>
  <c r="B23" i="5"/>
  <c r="C22" i="5"/>
  <c r="E18" i="4"/>
  <c r="B20" i="4"/>
  <c r="D19" i="4"/>
  <c r="C19" i="4"/>
  <c r="G47" i="5" l="1"/>
  <c r="A48" i="5"/>
  <c r="B24" i="5"/>
  <c r="C23" i="5"/>
  <c r="E19" i="4"/>
  <c r="B21" i="4"/>
  <c r="C20" i="4"/>
  <c r="D20" i="4"/>
  <c r="A49" i="5" l="1"/>
  <c r="G49" i="5" s="1"/>
  <c r="G48" i="5"/>
  <c r="C24" i="5"/>
  <c r="B25" i="5"/>
  <c r="E20" i="4"/>
  <c r="B22" i="4"/>
  <c r="D21" i="4"/>
  <c r="C21" i="4"/>
  <c r="B26" i="5" l="1"/>
  <c r="C26" i="5" s="1"/>
  <c r="C25" i="5"/>
  <c r="E21" i="4"/>
  <c r="B23" i="4"/>
  <c r="D22" i="4"/>
  <c r="C22" i="4"/>
  <c r="E22" i="4" l="1"/>
  <c r="B24" i="4"/>
  <c r="C23" i="4"/>
  <c r="D23" i="4"/>
  <c r="E23" i="4" l="1"/>
  <c r="C24" i="4"/>
  <c r="D24" i="4"/>
  <c r="E24" i="4" l="1"/>
</calcChain>
</file>

<file path=xl/sharedStrings.xml><?xml version="1.0" encoding="utf-8"?>
<sst xmlns="http://schemas.openxmlformats.org/spreadsheetml/2006/main" count="311" uniqueCount="108">
  <si>
    <t>x</t>
  </si>
  <si>
    <t>f(x)=x^2+2x-3</t>
  </si>
  <si>
    <t>y</t>
  </si>
  <si>
    <t>calificación</t>
  </si>
  <si>
    <t>docente</t>
  </si>
  <si>
    <t>ponderado</t>
  </si>
  <si>
    <t>z=f(x,y) = 2x+Y3</t>
  </si>
  <si>
    <t>f(x) = -0.1x4-0.15x3-0.5x2-0.25x+1.2</t>
  </si>
  <si>
    <t>f'(x) = -0.4x3-0.45x2-x-0.25</t>
  </si>
  <si>
    <t>f(x) = e(x)-x2</t>
  </si>
  <si>
    <t>g(x) = e(x)</t>
  </si>
  <si>
    <t>h(x) = x2</t>
  </si>
  <si>
    <t>fx</t>
  </si>
  <si>
    <t>f'x</t>
  </si>
  <si>
    <t>ejercicio 1.1</t>
  </si>
  <si>
    <t>t</t>
  </si>
  <si>
    <t>v</t>
  </si>
  <si>
    <t>e^x</t>
  </si>
  <si>
    <t>serie de maclaury</t>
  </si>
  <si>
    <t>error</t>
  </si>
  <si>
    <t xml:space="preserve">Planteamiento del problema . Use expansiones de la serie de taylor de los órdenes </t>
  </si>
  <si>
    <t>cero hasta cuatro para aproximar la función</t>
  </si>
  <si>
    <t>f(x) = -0.1x4 - 0.15x3-0.5x2-0.25x +1.2</t>
  </si>
  <si>
    <t>desde xi = 0 con h = 1. Esto es, prediga el valor de la función en xi + l = 1</t>
  </si>
  <si>
    <t>f(x)</t>
  </si>
  <si>
    <t>SERIE DE TAYLOR</t>
  </si>
  <si>
    <t>f'(x)=-0.4x3-0.45x2-x-0.25</t>
  </si>
  <si>
    <t>f''(x) = -1.2x2-0.90x-1</t>
  </si>
  <si>
    <t>f'''(x) = -2.4x-0.90</t>
  </si>
  <si>
    <t>f'(x)</t>
  </si>
  <si>
    <t>f''(x)</t>
  </si>
  <si>
    <t>f'''(x)</t>
  </si>
  <si>
    <t>h</t>
  </si>
  <si>
    <t>xi = serie de taylor</t>
  </si>
  <si>
    <t>f4(x) = -2.4</t>
  </si>
  <si>
    <t>f''''(x)</t>
  </si>
  <si>
    <t>MÉTODO DE LA BISECCIÓN</t>
  </si>
  <si>
    <t xml:space="preserve">x </t>
  </si>
  <si>
    <t>y = e^-x-x</t>
  </si>
  <si>
    <t>encontrar el valor de la raiz entre 0 y 1 de la siguiente función</t>
  </si>
  <si>
    <t>it</t>
  </si>
  <si>
    <t>xi</t>
  </si>
  <si>
    <t>xr</t>
  </si>
  <si>
    <t>xu</t>
  </si>
  <si>
    <t>f(xi)</t>
  </si>
  <si>
    <t>f(xu)</t>
  </si>
  <si>
    <t>f(xi)*f(xu)</t>
  </si>
  <si>
    <t>f(xr) = e^-x-x</t>
  </si>
  <si>
    <t>f(xi)*f(xr)</t>
  </si>
  <si>
    <t xml:space="preserve">E.absoluto </t>
  </si>
  <si>
    <t>E.relativo</t>
  </si>
  <si>
    <t>error&lt;1*10^-4</t>
  </si>
  <si>
    <t>E.relativo %</t>
  </si>
  <si>
    <t>f(x) = sen(x) -cos(x) = 0</t>
  </si>
  <si>
    <t>grados</t>
  </si>
  <si>
    <t>h(x) = cos(x)</t>
  </si>
  <si>
    <t>g(x) = sen(x)</t>
  </si>
  <si>
    <t>con error 1*10^(-3)</t>
  </si>
  <si>
    <t xml:space="preserve">xr </t>
  </si>
  <si>
    <t>f(xr)</t>
  </si>
  <si>
    <t>e.absoluto</t>
  </si>
  <si>
    <t>e.relativo</t>
  </si>
  <si>
    <t>e.relativo %</t>
  </si>
  <si>
    <t>sen(x)-cos(x)</t>
  </si>
  <si>
    <t>MÉTODO DE LA FALSA POSICIÓN</t>
  </si>
  <si>
    <t>f(x) = x3+x2-3x-5</t>
  </si>
  <si>
    <t>xa</t>
  </si>
  <si>
    <t>xb</t>
  </si>
  <si>
    <t>f(xa)</t>
  </si>
  <si>
    <t>f(xb)</t>
  </si>
  <si>
    <t>(xb-xa)</t>
  </si>
  <si>
    <t>f(xa)*f(xr)</t>
  </si>
  <si>
    <t>g(x)</t>
  </si>
  <si>
    <t>xr = g(x)</t>
  </si>
  <si>
    <t>%</t>
  </si>
  <si>
    <t>practica</t>
  </si>
  <si>
    <t>error %</t>
  </si>
  <si>
    <t>xi+1</t>
  </si>
  <si>
    <t>f'(xi)</t>
  </si>
  <si>
    <t>f(x) = e^-x -x</t>
  </si>
  <si>
    <t>f'(x) = -e^-x -1</t>
  </si>
  <si>
    <t xml:space="preserve"> </t>
  </si>
  <si>
    <t>x0</t>
  </si>
  <si>
    <t>x1</t>
  </si>
  <si>
    <t>x2</t>
  </si>
  <si>
    <t>f(x) = -1+5.5x-4x^2+0.5x^3</t>
  </si>
  <si>
    <t>f'(x) = 5.5-8x+1.5x^2</t>
  </si>
  <si>
    <t xml:space="preserve">xi </t>
  </si>
  <si>
    <t>PUNTO FIJO</t>
  </si>
  <si>
    <t>e%</t>
  </si>
  <si>
    <t>Newton raphson</t>
  </si>
  <si>
    <t>f'(x) = -2x +1.8</t>
  </si>
  <si>
    <t>xi-1</t>
  </si>
  <si>
    <t>f(xi-1)</t>
  </si>
  <si>
    <t>xi - (xi-1)</t>
  </si>
  <si>
    <t xml:space="preserve">it </t>
  </si>
  <si>
    <t>newton raphson</t>
  </si>
  <si>
    <t>xi-(xi-1)</t>
  </si>
  <si>
    <t>1.5x^2-8x+5.5</t>
  </si>
  <si>
    <t>xi+δ(xi)</t>
  </si>
  <si>
    <t>f(xi+δ(xi))</t>
  </si>
  <si>
    <t>e</t>
  </si>
  <si>
    <t>δ</t>
  </si>
  <si>
    <t>método de newton raphson</t>
  </si>
  <si>
    <t>método de la secante</t>
  </si>
  <si>
    <t>método de la secante modificado</t>
  </si>
  <si>
    <t>método newton raphson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</si>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</sst>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"/>
    <numFmt numFmtId="165" formatCode="0.000000000"/>
    <numFmt numFmtId="166" formatCode="0.00000000"/>
    <numFmt numFmtId="167" formatCode="0.0000000000000"/>
    <numFmt numFmtId="168" formatCode="0.000%"/>
    <numFmt numFmtId="169" formatCode="0.000000"/>
    <numFmt numFmtId="170" formatCode="0.0000%"/>
    <numFmt numFmtId="171" formatCode="0.00000%"/>
    <numFmt numFmtId="172" formatCode="0.00000"/>
    <numFmt numFmtId="173" formatCode="0.000000%"/>
    <numFmt numFmtId="174" formatCode="0.000000000%"/>
    <numFmt numFmtId="175" formatCode="0.0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4394F"/>
      <name val="MJXc-TeX-main-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9">
    <xf numFmtId="0" fontId="0" fillId="0" borderId="0" xfId="0"/>
    <xf numFmtId="2" fontId="0" fillId="0" borderId="0" xfId="0" applyNumberFormat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3" borderId="1" xfId="0" applyNumberForma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168" fontId="0" fillId="0" borderId="0" xfId="1" applyNumberFormat="1" applyFont="1"/>
    <xf numFmtId="0" fontId="0" fillId="4" borderId="1" xfId="0" applyFill="1" applyBorder="1" applyAlignment="1">
      <alignment horizontal="center"/>
    </xf>
    <xf numFmtId="168" fontId="0" fillId="4" borderId="1" xfId="1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8" fontId="0" fillId="5" borderId="1" xfId="1" applyNumberFormat="1" applyFont="1" applyFill="1" applyBorder="1" applyAlignment="1">
      <alignment horizontal="center"/>
    </xf>
    <xf numFmtId="166" fontId="0" fillId="5" borderId="1" xfId="0" applyNumberFormat="1" applyFill="1" applyBorder="1" applyAlignment="1">
      <alignment horizontal="center"/>
    </xf>
    <xf numFmtId="0" fontId="0" fillId="0" borderId="1" xfId="0" applyBorder="1"/>
    <xf numFmtId="0" fontId="0" fillId="6" borderId="1" xfId="0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6" borderId="1" xfId="0" applyNumberForma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9" fontId="0" fillId="0" borderId="0" xfId="1" applyFont="1"/>
    <xf numFmtId="0" fontId="0" fillId="2" borderId="0" xfId="0" applyFill="1"/>
    <xf numFmtId="169" fontId="0" fillId="0" borderId="1" xfId="0" applyNumberFormat="1" applyBorder="1" applyAlignment="1">
      <alignment horizontal="center"/>
    </xf>
    <xf numFmtId="10" fontId="0" fillId="0" borderId="0" xfId="0" applyNumberFormat="1"/>
    <xf numFmtId="9" fontId="0" fillId="0" borderId="0" xfId="0" applyNumberFormat="1"/>
    <xf numFmtId="0" fontId="0" fillId="2" borderId="1" xfId="0" applyFill="1" applyBorder="1"/>
    <xf numFmtId="0" fontId="0" fillId="0" borderId="1" xfId="0" applyFill="1" applyBorder="1"/>
    <xf numFmtId="0" fontId="0" fillId="9" borderId="1" xfId="0" applyFill="1" applyBorder="1"/>
    <xf numFmtId="0" fontId="0" fillId="0" borderId="0" xfId="0" applyFill="1"/>
    <xf numFmtId="172" fontId="0" fillId="0" borderId="1" xfId="0" applyNumberFormat="1" applyBorder="1"/>
    <xf numFmtId="169" fontId="0" fillId="9" borderId="1" xfId="0" applyNumberFormat="1" applyFill="1" applyBorder="1"/>
    <xf numFmtId="169" fontId="0" fillId="0" borderId="1" xfId="0" applyNumberFormat="1" applyBorder="1"/>
    <xf numFmtId="169" fontId="0" fillId="0" borderId="1" xfId="0" applyNumberFormat="1" applyFill="1" applyBorder="1"/>
    <xf numFmtId="170" fontId="0" fillId="0" borderId="1" xfId="1" applyNumberFormat="1" applyFont="1" applyBorder="1"/>
    <xf numFmtId="169" fontId="0" fillId="2" borderId="1" xfId="0" applyNumberFormat="1" applyFill="1" applyBorder="1"/>
    <xf numFmtId="170" fontId="0" fillId="2" borderId="1" xfId="1" applyNumberFormat="1" applyFont="1" applyFill="1" applyBorder="1"/>
    <xf numFmtId="169" fontId="0" fillId="8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10" borderId="0" xfId="0" applyFill="1"/>
    <xf numFmtId="169" fontId="0" fillId="0" borderId="1" xfId="0" applyNumberFormat="1" applyFill="1" applyBorder="1" applyAlignment="1">
      <alignment horizontal="center"/>
    </xf>
    <xf numFmtId="166" fontId="0" fillId="0" borderId="1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70" fontId="0" fillId="0" borderId="1" xfId="1" applyNumberFormat="1" applyFont="1" applyBorder="1" applyAlignment="1">
      <alignment horizontal="center"/>
    </xf>
    <xf numFmtId="171" fontId="0" fillId="0" borderId="1" xfId="1" applyNumberFormat="1" applyFont="1" applyBorder="1" applyAlignment="1">
      <alignment horizontal="center"/>
    </xf>
    <xf numFmtId="171" fontId="0" fillId="2" borderId="1" xfId="1" applyNumberFormat="1" applyFont="1" applyFill="1" applyBorder="1" applyAlignment="1">
      <alignment horizontal="center"/>
    </xf>
    <xf numFmtId="169" fontId="0" fillId="6" borderId="1" xfId="0" applyNumberFormat="1" applyFill="1" applyBorder="1" applyAlignment="1">
      <alignment horizontal="center"/>
    </xf>
    <xf numFmtId="171" fontId="0" fillId="0" borderId="1" xfId="1" applyNumberFormat="1" applyFont="1" applyFill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173" fontId="0" fillId="0" borderId="1" xfId="1" applyNumberFormat="1" applyFont="1" applyFill="1" applyBorder="1" applyAlignment="1">
      <alignment horizontal="center"/>
    </xf>
    <xf numFmtId="170" fontId="0" fillId="0" borderId="1" xfId="1" applyNumberFormat="1" applyFont="1" applyFill="1" applyBorder="1" applyAlignment="1">
      <alignment horizontal="center"/>
    </xf>
    <xf numFmtId="170" fontId="0" fillId="6" borderId="1" xfId="1" applyNumberFormat="1" applyFont="1" applyFill="1" applyBorder="1" applyAlignment="1">
      <alignment horizontal="center"/>
    </xf>
    <xf numFmtId="169" fontId="0" fillId="11" borderId="1" xfId="0" applyNumberFormat="1" applyFill="1" applyBorder="1" applyAlignment="1">
      <alignment horizontal="center"/>
    </xf>
    <xf numFmtId="172" fontId="0" fillId="0" borderId="1" xfId="1" applyNumberFormat="1" applyFont="1" applyBorder="1" applyAlignment="1">
      <alignment horizontal="center"/>
    </xf>
    <xf numFmtId="172" fontId="0" fillId="2" borderId="1" xfId="1" applyNumberFormat="1" applyFont="1" applyFill="1" applyBorder="1" applyAlignment="1">
      <alignment horizontal="center"/>
    </xf>
    <xf numFmtId="172" fontId="0" fillId="6" borderId="1" xfId="1" applyNumberFormat="1" applyFont="1" applyFill="1" applyBorder="1" applyAlignment="1">
      <alignment horizontal="center"/>
    </xf>
    <xf numFmtId="172" fontId="0" fillId="0" borderId="1" xfId="1" applyNumberFormat="1" applyFont="1" applyFill="1" applyBorder="1" applyAlignment="1">
      <alignment horizontal="center"/>
    </xf>
    <xf numFmtId="2" fontId="0" fillId="0" borderId="0" xfId="0" applyNumberFormat="1" applyBorder="1"/>
    <xf numFmtId="0" fontId="0" fillId="0" borderId="0" xfId="0" applyBorder="1"/>
    <xf numFmtId="0" fontId="0" fillId="0" borderId="0" xfId="0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8" fontId="0" fillId="0" borderId="0" xfId="1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168" fontId="0" fillId="0" borderId="1" xfId="1" applyNumberFormat="1" applyFon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172" fontId="0" fillId="2" borderId="1" xfId="0" applyNumberFormat="1" applyFill="1" applyBorder="1"/>
    <xf numFmtId="172" fontId="0" fillId="8" borderId="1" xfId="0" applyNumberFormat="1" applyFill="1" applyBorder="1"/>
    <xf numFmtId="173" fontId="0" fillId="0" borderId="1" xfId="1" applyNumberFormat="1" applyFont="1" applyBorder="1"/>
    <xf numFmtId="173" fontId="0" fillId="8" borderId="1" xfId="1" applyNumberFormat="1" applyFont="1" applyFill="1" applyBorder="1" applyAlignment="1">
      <alignment horizontal="center"/>
    </xf>
    <xf numFmtId="173" fontId="0" fillId="8" borderId="1" xfId="1" applyNumberFormat="1" applyFont="1" applyFill="1" applyBorder="1"/>
    <xf numFmtId="172" fontId="0" fillId="6" borderId="1" xfId="0" applyNumberFormat="1" applyFill="1" applyBorder="1" applyAlignment="1">
      <alignment horizontal="center"/>
    </xf>
    <xf numFmtId="172" fontId="0" fillId="0" borderId="1" xfId="0" applyNumberFormat="1" applyBorder="1" applyAlignment="1">
      <alignment horizontal="center"/>
    </xf>
    <xf numFmtId="174" fontId="0" fillId="0" borderId="1" xfId="1" applyNumberFormat="1" applyFont="1" applyBorder="1" applyAlignment="1">
      <alignment horizontal="center"/>
    </xf>
    <xf numFmtId="168" fontId="0" fillId="0" borderId="1" xfId="1" applyNumberFormat="1" applyFont="1" applyBorder="1" applyAlignment="1">
      <alignment horizontal="center"/>
    </xf>
    <xf numFmtId="172" fontId="0" fillId="0" borderId="1" xfId="0" applyNumberFormat="1" applyFill="1" applyBorder="1" applyAlignment="1">
      <alignment horizontal="center"/>
    </xf>
    <xf numFmtId="174" fontId="0" fillId="0" borderId="1" xfId="1" applyNumberFormat="1" applyFont="1" applyFill="1" applyBorder="1" applyAlignment="1">
      <alignment horizontal="center"/>
    </xf>
    <xf numFmtId="172" fontId="0" fillId="12" borderId="1" xfId="0" applyNumberFormat="1" applyFill="1" applyBorder="1" applyAlignment="1">
      <alignment horizontal="center"/>
    </xf>
    <xf numFmtId="174" fontId="0" fillId="12" borderId="1" xfId="1" applyNumberFormat="1" applyFont="1" applyFill="1" applyBorder="1" applyAlignment="1">
      <alignment horizontal="center"/>
    </xf>
    <xf numFmtId="9" fontId="0" fillId="0" borderId="1" xfId="1" applyFont="1" applyBorder="1"/>
    <xf numFmtId="169" fontId="0" fillId="2" borderId="1" xfId="0" applyNumberFormat="1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10" borderId="1" xfId="0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74" fontId="0" fillId="10" borderId="1" xfId="1" applyNumberFormat="1" applyFon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74" fontId="0" fillId="8" borderId="1" xfId="1" applyNumberFormat="1" applyFont="1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75" fontId="0" fillId="10" borderId="1" xfId="0" applyNumberFormat="1" applyFill="1" applyBorder="1" applyAlignment="1">
      <alignment horizontal="center"/>
    </xf>
    <xf numFmtId="175" fontId="0" fillId="2" borderId="1" xfId="0" applyNumberFormat="1" applyFill="1" applyBorder="1" applyAlignment="1">
      <alignment horizontal="center"/>
    </xf>
    <xf numFmtId="175" fontId="0" fillId="5" borderId="1" xfId="0" applyNumberFormat="1" applyFill="1" applyBorder="1" applyAlignment="1">
      <alignment horizontal="center"/>
    </xf>
    <xf numFmtId="175" fontId="3" fillId="5" borderId="1" xfId="0" applyNumberFormat="1" applyFont="1" applyFill="1" applyBorder="1" applyAlignment="1">
      <alignment horizontal="center"/>
    </xf>
    <xf numFmtId="10" fontId="0" fillId="10" borderId="1" xfId="1" applyNumberFormat="1" applyFont="1" applyFill="1" applyBorder="1" applyAlignment="1">
      <alignment horizontal="center"/>
    </xf>
    <xf numFmtId="10" fontId="0" fillId="0" borderId="0" xfId="0" applyNumberFormat="1" applyAlignment="1">
      <alignment horizontal="center"/>
    </xf>
    <xf numFmtId="10" fontId="0" fillId="5" borderId="1" xfId="1" applyNumberFormat="1" applyFont="1" applyFill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170" fontId="0" fillId="5" borderId="1" xfId="1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5" borderId="1" xfId="0" applyFill="1" applyBorder="1"/>
    <xf numFmtId="0" fontId="3" fillId="5" borderId="1" xfId="0" applyFont="1" applyFill="1" applyBorder="1"/>
    <xf numFmtId="9" fontId="0" fillId="5" borderId="1" xfId="1" applyFont="1" applyFill="1" applyBorder="1"/>
    <xf numFmtId="168" fontId="0" fillId="0" borderId="1" xfId="1" applyNumberFormat="1" applyFont="1" applyBorder="1"/>
    <xf numFmtId="0" fontId="4" fillId="0" borderId="0" xfId="0" applyFont="1"/>
    <xf numFmtId="0" fontId="0" fillId="0" borderId="3" xfId="0" applyBorder="1"/>
    <xf numFmtId="9" fontId="0" fillId="0" borderId="0" xfId="1" applyFont="1" applyBorder="1"/>
    <xf numFmtId="9" fontId="0" fillId="2" borderId="1" xfId="1" applyFont="1" applyFill="1" applyBorder="1"/>
    <xf numFmtId="0" fontId="0" fillId="0" borderId="0" xfId="0" applyFill="1" applyBorder="1"/>
    <xf numFmtId="168" fontId="0" fillId="0" borderId="0" xfId="1" applyNumberFormat="1" applyFont="1" applyFill="1" applyBorder="1"/>
    <xf numFmtId="169" fontId="0" fillId="0" borderId="0" xfId="0" applyNumberFormat="1" applyBorder="1"/>
    <xf numFmtId="165" fontId="0" fillId="0" borderId="0" xfId="0" applyNumberFormat="1" applyBorder="1"/>
    <xf numFmtId="168" fontId="0" fillId="10" borderId="1" xfId="1" applyNumberFormat="1" applyFont="1" applyFill="1" applyBorder="1" applyAlignment="1">
      <alignment horizontal="center"/>
    </xf>
    <xf numFmtId="170" fontId="0" fillId="2" borderId="1" xfId="1" applyNumberFormat="1" applyFont="1" applyFill="1" applyBorder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'Ejercicio 1'!$B$1</c:f>
              <c:strCache>
                <c:ptCount val="1"/>
                <c:pt idx="0">
                  <c:v>f(x)=x^2+2x-3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1'!$A$2:$A$10</c:f>
              <c:numCache>
                <c:formatCode>0.00</c:formatCode>
                <c:ptCount val="9"/>
                <c:pt idx="0">
                  <c:v>-4</c:v>
                </c:pt>
                <c:pt idx="1">
                  <c:v>-3.9</c:v>
                </c:pt>
                <c:pt idx="2">
                  <c:v>-2.9</c:v>
                </c:pt>
                <c:pt idx="3">
                  <c:v>-1.9</c:v>
                </c:pt>
                <c:pt idx="4">
                  <c:v>-0.89999999999999991</c:v>
                </c:pt>
                <c:pt idx="5">
                  <c:v>0.10000000000000009</c:v>
                </c:pt>
                <c:pt idx="6">
                  <c:v>1.1000000000000001</c:v>
                </c:pt>
                <c:pt idx="7">
                  <c:v>2.1</c:v>
                </c:pt>
                <c:pt idx="8">
                  <c:v>3.1</c:v>
                </c:pt>
              </c:numCache>
            </c:numRef>
          </c:xVal>
          <c:yVal>
            <c:numRef>
              <c:f>'Ejercicio 1'!$B$2:$B$10</c:f>
              <c:numCache>
                <c:formatCode>0.00</c:formatCode>
                <c:ptCount val="9"/>
                <c:pt idx="0">
                  <c:v>5</c:v>
                </c:pt>
                <c:pt idx="1">
                  <c:v>4.4099999999999993</c:v>
                </c:pt>
                <c:pt idx="2">
                  <c:v>-0.38999999999999968</c:v>
                </c:pt>
                <c:pt idx="3">
                  <c:v>-3.19</c:v>
                </c:pt>
                <c:pt idx="4">
                  <c:v>-3.99</c:v>
                </c:pt>
                <c:pt idx="5">
                  <c:v>-2.79</c:v>
                </c:pt>
                <c:pt idx="6">
                  <c:v>0.41000000000000014</c:v>
                </c:pt>
                <c:pt idx="7">
                  <c:v>5.6099999999999994</c:v>
                </c:pt>
                <c:pt idx="8">
                  <c:v>12.810000000000002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2-4458-920E-5611EDB5E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03488"/>
        <c:axId val="72996416"/>
      </c:scatterChart>
      <c:valAx>
        <c:axId val="73003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416"/>
        <c:crosses val="autoZero"/>
        <c:crossBetween val="midCat"/>
      </c:valAx>
      <c:valAx>
        <c:axId val="7299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0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'Ejercicio 1'!$B$18</c:f>
              <c:strCache>
                <c:ptCount val="1"/>
                <c:pt idx="0">
                  <c:v>docente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1'!$A$19:$A$27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'Ejercicio 1'!$B$19:$B$27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07-4D06-8C64-0ED479AD79A7}"/>
            </c:ext>
          </c:extLst>
        </c:ser>
        <c:ser>
          <c:idx val="1"/>
          <c:order val="1"/>
          <c:tx>
            <c:strRef>
              <c:f>'Ejercicio 1'!$C$18</c:f>
              <c:strCache>
                <c:ptCount val="1"/>
                <c:pt idx="0">
                  <c:v>ponderado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'Ejercicio 1'!$A$19:$A$27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'Ejercicio 1'!$C$19:$C$27</c:f>
              <c:numCache>
                <c:formatCode>General</c:formatCode>
                <c:ptCount val="9"/>
                <c:pt idx="0">
                  <c:v>2</c:v>
                </c:pt>
                <c:pt idx="1">
                  <c:v>12</c:v>
                </c:pt>
                <c:pt idx="2">
                  <c:v>70</c:v>
                </c:pt>
                <c:pt idx="3">
                  <c:v>133</c:v>
                </c:pt>
                <c:pt idx="4">
                  <c:v>353</c:v>
                </c:pt>
                <c:pt idx="5">
                  <c:v>524</c:v>
                </c:pt>
                <c:pt idx="6">
                  <c:v>41</c:v>
                </c:pt>
                <c:pt idx="7">
                  <c:v>24</c:v>
                </c:pt>
                <c:pt idx="8">
                  <c:v>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07-4D06-8C64-0ED479AD7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6498128"/>
        <c:axId val="1926503536"/>
      </c:scatterChart>
      <c:valAx>
        <c:axId val="192649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03536"/>
        <c:crosses val="autoZero"/>
        <c:crossBetween val="midCat"/>
      </c:valAx>
      <c:valAx>
        <c:axId val="19265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498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'Ejercicio 2'!$B$34</c:f>
              <c:strCache>
                <c:ptCount val="1"/>
                <c:pt idx="0">
                  <c:v>f'x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2'!$A$35:$A$48</c:f>
              <c:numCache>
                <c:formatCode>0.0000</c:formatCode>
                <c:ptCount val="14"/>
                <c:pt idx="0">
                  <c:v>-1</c:v>
                </c:pt>
                <c:pt idx="1">
                  <c:v>-0.8</c:v>
                </c:pt>
                <c:pt idx="2">
                  <c:v>-0.60000000000000009</c:v>
                </c:pt>
                <c:pt idx="3">
                  <c:v>-0.40000000000000008</c:v>
                </c:pt>
                <c:pt idx="4">
                  <c:v>-0.20000000000000007</c:v>
                </c:pt>
                <c:pt idx="5">
                  <c:v>0</c:v>
                </c:pt>
                <c:pt idx="6">
                  <c:v>0.2</c:v>
                </c:pt>
                <c:pt idx="7">
                  <c:v>0.4</c:v>
                </c:pt>
                <c:pt idx="8">
                  <c:v>0.60000000000000009</c:v>
                </c:pt>
                <c:pt idx="9">
                  <c:v>0.8</c:v>
                </c:pt>
                <c:pt idx="10">
                  <c:v>1</c:v>
                </c:pt>
                <c:pt idx="11">
                  <c:v>1.2</c:v>
                </c:pt>
                <c:pt idx="12">
                  <c:v>1.4</c:v>
                </c:pt>
                <c:pt idx="13">
                  <c:v>1.5999999999999999</c:v>
                </c:pt>
              </c:numCache>
            </c:numRef>
          </c:xVal>
          <c:yVal>
            <c:numRef>
              <c:f>'Ejercicio 2'!$B$35:$B$48</c:f>
              <c:numCache>
                <c:formatCode>0.0000</c:formatCode>
                <c:ptCount val="14"/>
                <c:pt idx="0">
                  <c:v>0.7</c:v>
                </c:pt>
                <c:pt idx="1">
                  <c:v>0.46679999999999999</c:v>
                </c:pt>
                <c:pt idx="2">
                  <c:v>0.27440000000000009</c:v>
                </c:pt>
                <c:pt idx="3">
                  <c:v>0.10360000000000008</c:v>
                </c:pt>
                <c:pt idx="4">
                  <c:v>-6.4799999999999941E-2</c:v>
                </c:pt>
                <c:pt idx="5">
                  <c:v>-0.25</c:v>
                </c:pt>
                <c:pt idx="6">
                  <c:v>-0.47120000000000001</c:v>
                </c:pt>
                <c:pt idx="7">
                  <c:v>-0.74760000000000004</c:v>
                </c:pt>
                <c:pt idx="8">
                  <c:v>-1.0984000000000003</c:v>
                </c:pt>
                <c:pt idx="9">
                  <c:v>-1.5428000000000002</c:v>
                </c:pt>
                <c:pt idx="10">
                  <c:v>-2.1</c:v>
                </c:pt>
                <c:pt idx="11">
                  <c:v>-2.7892000000000001</c:v>
                </c:pt>
                <c:pt idx="12">
                  <c:v>-3.6295999999999995</c:v>
                </c:pt>
                <c:pt idx="13">
                  <c:v>-4.6403999999999996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2B-4CF1-BC2D-F19B37A28B38}"/>
            </c:ext>
          </c:extLst>
        </c:ser>
        <c:ser>
          <c:idx val="1"/>
          <c:order val="1"/>
          <c:tx>
            <c:strRef>
              <c:f>'Ejercicio 2'!$C$34</c:f>
              <c:strCache>
                <c:ptCount val="1"/>
                <c:pt idx="0">
                  <c:v>fx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'Ejercicio 2'!$A$35:$A$48</c:f>
              <c:numCache>
                <c:formatCode>0.0000</c:formatCode>
                <c:ptCount val="14"/>
                <c:pt idx="0">
                  <c:v>-1</c:v>
                </c:pt>
                <c:pt idx="1">
                  <c:v>-0.8</c:v>
                </c:pt>
                <c:pt idx="2">
                  <c:v>-0.60000000000000009</c:v>
                </c:pt>
                <c:pt idx="3">
                  <c:v>-0.40000000000000008</c:v>
                </c:pt>
                <c:pt idx="4">
                  <c:v>-0.20000000000000007</c:v>
                </c:pt>
                <c:pt idx="5">
                  <c:v>0</c:v>
                </c:pt>
                <c:pt idx="6">
                  <c:v>0.2</c:v>
                </c:pt>
                <c:pt idx="7">
                  <c:v>0.4</c:v>
                </c:pt>
                <c:pt idx="8">
                  <c:v>0.60000000000000009</c:v>
                </c:pt>
                <c:pt idx="9">
                  <c:v>0.8</c:v>
                </c:pt>
                <c:pt idx="10">
                  <c:v>1</c:v>
                </c:pt>
                <c:pt idx="11">
                  <c:v>1.2</c:v>
                </c:pt>
                <c:pt idx="12">
                  <c:v>1.4</c:v>
                </c:pt>
                <c:pt idx="13">
                  <c:v>1.5999999999999999</c:v>
                </c:pt>
              </c:numCache>
            </c:numRef>
          </c:xVal>
          <c:yVal>
            <c:numRef>
              <c:f>'Ejercicio 2'!$C$35:$C$48</c:f>
              <c:numCache>
                <c:formatCode>0.0000</c:formatCode>
                <c:ptCount val="14"/>
                <c:pt idx="0">
                  <c:v>1</c:v>
                </c:pt>
                <c:pt idx="1">
                  <c:v>1.1158399999999999</c:v>
                </c:pt>
                <c:pt idx="2">
                  <c:v>1.1894399999999998</c:v>
                </c:pt>
                <c:pt idx="3">
                  <c:v>1.2270399999999999</c:v>
                </c:pt>
                <c:pt idx="4">
                  <c:v>1.2310399999999999</c:v>
                </c:pt>
                <c:pt idx="5">
                  <c:v>1.2</c:v>
                </c:pt>
                <c:pt idx="6">
                  <c:v>1.1286399999999999</c:v>
                </c:pt>
                <c:pt idx="7">
                  <c:v>1.0078399999999998</c:v>
                </c:pt>
                <c:pt idx="8">
                  <c:v>0.82463999999999982</c:v>
                </c:pt>
                <c:pt idx="9">
                  <c:v>0.56223999999999985</c:v>
                </c:pt>
                <c:pt idx="10">
                  <c:v>0.19999999999999996</c:v>
                </c:pt>
                <c:pt idx="11">
                  <c:v>-0.28656000000000015</c:v>
                </c:pt>
                <c:pt idx="12">
                  <c:v>-0.92575999999999969</c:v>
                </c:pt>
                <c:pt idx="13">
                  <c:v>-1.7497599999999995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A2B-4CF1-BC2D-F19B37A28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531568"/>
        <c:axId val="1550531984"/>
      </c:scatterChart>
      <c:valAx>
        <c:axId val="155053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31984"/>
        <c:crosses val="autoZero"/>
        <c:crossBetween val="midCat"/>
      </c:valAx>
      <c:valAx>
        <c:axId val="15505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3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'Ejercicio 2'!$B$3</c:f>
              <c:strCache>
                <c:ptCount val="1"/>
                <c:pt idx="0">
                  <c:v>g(x) = e(x)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'Ejercicio 2'!$B$4:$B$14</c:f>
              <c:numCache>
                <c:formatCode>General</c:formatCode>
                <c:ptCount val="11"/>
                <c:pt idx="0">
                  <c:v>6.737946999085467E-3</c:v>
                </c:pt>
                <c:pt idx="1">
                  <c:v>1.8315638888734179E-2</c:v>
                </c:pt>
                <c:pt idx="2">
                  <c:v>4.9787068367863944E-2</c:v>
                </c:pt>
                <c:pt idx="3">
                  <c:v>0.1353352832366127</c:v>
                </c:pt>
                <c:pt idx="4">
                  <c:v>0.36787944117144233</c:v>
                </c:pt>
                <c:pt idx="5">
                  <c:v>1</c:v>
                </c:pt>
                <c:pt idx="6">
                  <c:v>2.7182818284590451</c:v>
                </c:pt>
                <c:pt idx="7">
                  <c:v>7.3890560989306504</c:v>
                </c:pt>
                <c:pt idx="8">
                  <c:v>20.085536923187668</c:v>
                </c:pt>
                <c:pt idx="9">
                  <c:v>54.598150033144236</c:v>
                </c:pt>
                <c:pt idx="10">
                  <c:v>148.4131591025766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C6-4497-8D59-75A257DFDB26}"/>
            </c:ext>
          </c:extLst>
        </c:ser>
        <c:ser>
          <c:idx val="1"/>
          <c:order val="1"/>
          <c:tx>
            <c:strRef>
              <c:f>'Ejercicio 2'!$C$3</c:f>
              <c:strCache>
                <c:ptCount val="1"/>
                <c:pt idx="0">
                  <c:v>h(x) = x2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'Ejercicio 2'!$A$4:$A$14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'Ejercicio 2'!$C$4:$C$14</c:f>
              <c:numCache>
                <c:formatCode>General</c:formatCode>
                <c:ptCount val="11"/>
                <c:pt idx="0">
                  <c:v>25</c:v>
                </c:pt>
                <c:pt idx="1">
                  <c:v>16</c:v>
                </c:pt>
                <c:pt idx="2">
                  <c:v>9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16</c:v>
                </c:pt>
                <c:pt idx="10">
                  <c:v>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C6-4497-8D59-75A257DFD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773712"/>
        <c:axId val="836056320"/>
      </c:scatterChart>
      <c:valAx>
        <c:axId val="56877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56320"/>
        <c:crosses val="autoZero"/>
        <c:crossBetween val="midCat"/>
      </c:valAx>
      <c:valAx>
        <c:axId val="83605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7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LIBRO!$B$3</c:f>
              <c:strCache>
                <c:ptCount val="1"/>
                <c:pt idx="0">
                  <c:v>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LIBRO!$A$4:$A$19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100</c:v>
                </c:pt>
              </c:numCache>
            </c:numRef>
          </c:xVal>
          <c:yVal>
            <c:numRef>
              <c:f>LIBRO!$B$4:$B$19</c:f>
              <c:numCache>
                <c:formatCode>0.00</c:formatCode>
                <c:ptCount val="16"/>
                <c:pt idx="0" formatCode="General">
                  <c:v>0</c:v>
                </c:pt>
                <c:pt idx="1">
                  <c:v>16.404591776835446</c:v>
                </c:pt>
                <c:pt idx="2">
                  <c:v>27.768714713726766</c:v>
                </c:pt>
                <c:pt idx="3">
                  <c:v>35.641101413842009</c:v>
                </c:pt>
                <c:pt idx="4">
                  <c:v>41.094621469926928</c:v>
                </c:pt>
                <c:pt idx="5">
                  <c:v>44.872494957986781</c:v>
                </c:pt>
                <c:pt idx="6">
                  <c:v>47.489580426639428</c:v>
                </c:pt>
                <c:pt idx="7">
                  <c:v>49.302541176087452</c:v>
                </c:pt>
                <c:pt idx="8">
                  <c:v>50.55845227200259</c:v>
                </c:pt>
                <c:pt idx="9">
                  <c:v>51.428472586189201</c:v>
                </c:pt>
                <c:pt idx="10">
                  <c:v>52.031170778409432</c:v>
                </c:pt>
                <c:pt idx="11">
                  <c:v>52.448684145606066</c:v>
                </c:pt>
                <c:pt idx="12">
                  <c:v>52.737912509052322</c:v>
                </c:pt>
                <c:pt idx="13">
                  <c:v>52.938272671850179</c:v>
                </c:pt>
                <c:pt idx="14">
                  <c:v>53.077070244667901</c:v>
                </c:pt>
                <c:pt idx="15">
                  <c:v>53.389999429855806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96-4D6A-A306-1BDC9C068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791008"/>
        <c:axId val="1550423872"/>
      </c:scatterChart>
      <c:valAx>
        <c:axId val="197179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23872"/>
        <c:crosses val="autoZero"/>
        <c:crossBetween val="midCat"/>
      </c:valAx>
      <c:valAx>
        <c:axId val="155042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79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'CLASE 4'!$C$3</c:f>
              <c:strCache>
                <c:ptCount val="1"/>
                <c:pt idx="0">
                  <c:v>serie de maclaury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'CLASE 4'!$B$4:$B$24</c:f>
              <c:numCache>
                <c:formatCode>0.00</c:formatCode>
                <c:ptCount val="21"/>
                <c:pt idx="0">
                  <c:v>-3</c:v>
                </c:pt>
                <c:pt idx="1">
                  <c:v>-2.8</c:v>
                </c:pt>
                <c:pt idx="2">
                  <c:v>-2.5999999999999996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-1.9999999999999993</c:v>
                </c:pt>
                <c:pt idx="6">
                  <c:v>-1.7999999999999994</c:v>
                </c:pt>
                <c:pt idx="7">
                  <c:v>-1.5999999999999994</c:v>
                </c:pt>
                <c:pt idx="8">
                  <c:v>-1.3999999999999995</c:v>
                </c:pt>
                <c:pt idx="9">
                  <c:v>-1.1999999999999995</c:v>
                </c:pt>
                <c:pt idx="10">
                  <c:v>-0.99999999999999956</c:v>
                </c:pt>
                <c:pt idx="11">
                  <c:v>-0.7999999999999996</c:v>
                </c:pt>
                <c:pt idx="12">
                  <c:v>-0.59999999999999964</c:v>
                </c:pt>
                <c:pt idx="13">
                  <c:v>-0.39999999999999963</c:v>
                </c:pt>
                <c:pt idx="14">
                  <c:v>-0.19999999999999962</c:v>
                </c:pt>
                <c:pt idx="15">
                  <c:v>3.8857805861880479E-16</c:v>
                </c:pt>
                <c:pt idx="16">
                  <c:v>0.2000000000000004</c:v>
                </c:pt>
                <c:pt idx="17">
                  <c:v>0.40000000000000041</c:v>
                </c:pt>
                <c:pt idx="18">
                  <c:v>0.60000000000000042</c:v>
                </c:pt>
                <c:pt idx="19">
                  <c:v>0.80000000000000049</c:v>
                </c:pt>
                <c:pt idx="20">
                  <c:v>1.0000000000000004</c:v>
                </c:pt>
              </c:numCache>
            </c:numRef>
          </c:xVal>
          <c:yVal>
            <c:numRef>
              <c:f>'CLASE 4'!$C$4:$C$24</c:f>
              <c:numCache>
                <c:formatCode>0.0000000000000</c:formatCode>
                <c:ptCount val="21"/>
                <c:pt idx="0">
                  <c:v>5.3325892857142891E-2</c:v>
                </c:pt>
                <c:pt idx="1">
                  <c:v>6.2489812536888942E-2</c:v>
                </c:pt>
                <c:pt idx="2">
                  <c:v>7.5027399377749271E-2</c:v>
                </c:pt>
                <c:pt idx="3">
                  <c:v>9.1034921837714555E-2</c:v>
                </c:pt>
                <c:pt idx="4">
                  <c:v>0.11092662525011675</c:v>
                </c:pt>
                <c:pt idx="5">
                  <c:v>0.13537918871252219</c:v>
                </c:pt>
                <c:pt idx="6">
                  <c:v>0.16531286976228571</c:v>
                </c:pt>
                <c:pt idx="7">
                  <c:v>0.20190040243877261</c:v>
                </c:pt>
                <c:pt idx="8">
                  <c:v>0.24659787166558042</c:v>
                </c:pt>
                <c:pt idx="9">
                  <c:v>0.30119438101942875</c:v>
                </c:pt>
                <c:pt idx="10">
                  <c:v>0.36787946428571455</c:v>
                </c:pt>
                <c:pt idx="11">
                  <c:v>0.44932896613406714</c:v>
                </c:pt>
                <c:pt idx="12">
                  <c:v>0.5488116361805716</c:v>
                </c:pt>
                <c:pt idx="13">
                  <c:v>0.67032004603665629</c:v>
                </c:pt>
                <c:pt idx="14">
                  <c:v>0.8187307530779826</c:v>
                </c:pt>
                <c:pt idx="15">
                  <c:v>1.0000000000000004</c:v>
                </c:pt>
                <c:pt idx="16">
                  <c:v>1.2214027581601696</c:v>
                </c:pt>
                <c:pt idx="17">
                  <c:v>1.4918246976401837</c:v>
                </c:pt>
                <c:pt idx="18">
                  <c:v>1.8221188002948578</c:v>
                </c:pt>
                <c:pt idx="19">
                  <c:v>2.225540926187684</c:v>
                </c:pt>
                <c:pt idx="20">
                  <c:v>2.7182818011463863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30-4733-85E2-0903A78920C5}"/>
            </c:ext>
          </c:extLst>
        </c:ser>
        <c:ser>
          <c:idx val="1"/>
          <c:order val="1"/>
          <c:tx>
            <c:strRef>
              <c:f>'CLASE 4'!$D$3</c:f>
              <c:strCache>
                <c:ptCount val="1"/>
                <c:pt idx="0">
                  <c:v>e^x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'CLASE 4'!$B$4:$B$24</c:f>
              <c:numCache>
                <c:formatCode>0.00</c:formatCode>
                <c:ptCount val="21"/>
                <c:pt idx="0">
                  <c:v>-3</c:v>
                </c:pt>
                <c:pt idx="1">
                  <c:v>-2.8</c:v>
                </c:pt>
                <c:pt idx="2">
                  <c:v>-2.5999999999999996</c:v>
                </c:pt>
                <c:pt idx="3">
                  <c:v>-2.3999999999999995</c:v>
                </c:pt>
                <c:pt idx="4">
                  <c:v>-2.1999999999999993</c:v>
                </c:pt>
                <c:pt idx="5">
                  <c:v>-1.9999999999999993</c:v>
                </c:pt>
                <c:pt idx="6">
                  <c:v>-1.7999999999999994</c:v>
                </c:pt>
                <c:pt idx="7">
                  <c:v>-1.5999999999999994</c:v>
                </c:pt>
                <c:pt idx="8">
                  <c:v>-1.3999999999999995</c:v>
                </c:pt>
                <c:pt idx="9">
                  <c:v>-1.1999999999999995</c:v>
                </c:pt>
                <c:pt idx="10">
                  <c:v>-0.99999999999999956</c:v>
                </c:pt>
                <c:pt idx="11">
                  <c:v>-0.7999999999999996</c:v>
                </c:pt>
                <c:pt idx="12">
                  <c:v>-0.59999999999999964</c:v>
                </c:pt>
                <c:pt idx="13">
                  <c:v>-0.39999999999999963</c:v>
                </c:pt>
                <c:pt idx="14">
                  <c:v>-0.19999999999999962</c:v>
                </c:pt>
                <c:pt idx="15">
                  <c:v>3.8857805861880479E-16</c:v>
                </c:pt>
                <c:pt idx="16">
                  <c:v>0.2000000000000004</c:v>
                </c:pt>
                <c:pt idx="17">
                  <c:v>0.40000000000000041</c:v>
                </c:pt>
                <c:pt idx="18">
                  <c:v>0.60000000000000042</c:v>
                </c:pt>
                <c:pt idx="19">
                  <c:v>0.80000000000000049</c:v>
                </c:pt>
                <c:pt idx="20">
                  <c:v>1.0000000000000004</c:v>
                </c:pt>
              </c:numCache>
            </c:numRef>
          </c:xVal>
          <c:yVal>
            <c:numRef>
              <c:f>'CLASE 4'!$D$4:$D$24</c:f>
              <c:numCache>
                <c:formatCode>0.0000000000000</c:formatCode>
                <c:ptCount val="21"/>
                <c:pt idx="0">
                  <c:v>4.9787068367863944E-2</c:v>
                </c:pt>
                <c:pt idx="1">
                  <c:v>6.0810062625217973E-2</c:v>
                </c:pt>
                <c:pt idx="2">
                  <c:v>7.4273578214333905E-2</c:v>
                </c:pt>
                <c:pt idx="3">
                  <c:v>9.0717953289412553E-2</c:v>
                </c:pt>
                <c:pt idx="4">
                  <c:v>0.11080315836233397</c:v>
                </c:pt>
                <c:pt idx="5">
                  <c:v>0.13533528323661279</c:v>
                </c:pt>
                <c:pt idx="6">
                  <c:v>0.16529888822158664</c:v>
                </c:pt>
                <c:pt idx="7">
                  <c:v>0.20189651799465552</c:v>
                </c:pt>
                <c:pt idx="8">
                  <c:v>0.2465969639416066</c:v>
                </c:pt>
                <c:pt idx="9">
                  <c:v>0.30119421191220225</c:v>
                </c:pt>
                <c:pt idx="10">
                  <c:v>0.3678794411714425</c:v>
                </c:pt>
                <c:pt idx="11">
                  <c:v>0.44932896411722179</c:v>
                </c:pt>
                <c:pt idx="12">
                  <c:v>0.54881163609402661</c:v>
                </c:pt>
                <c:pt idx="13">
                  <c:v>0.67032004603563955</c:v>
                </c:pt>
                <c:pt idx="14">
                  <c:v>0.81873075307798215</c:v>
                </c:pt>
                <c:pt idx="15">
                  <c:v>1.0000000000000004</c:v>
                </c:pt>
                <c:pt idx="16">
                  <c:v>1.2214027581601703</c:v>
                </c:pt>
                <c:pt idx="17">
                  <c:v>1.491824697641271</c:v>
                </c:pt>
                <c:pt idx="18">
                  <c:v>1.8221188003905098</c:v>
                </c:pt>
                <c:pt idx="19">
                  <c:v>2.2255409284924688</c:v>
                </c:pt>
                <c:pt idx="20">
                  <c:v>2.7182818284590464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930-4733-85E2-0903A7892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6964160"/>
        <c:axId val="836960832"/>
      </c:scatterChart>
      <c:valAx>
        <c:axId val="83696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60832"/>
        <c:crosses val="autoZero"/>
        <c:crossBetween val="midCat"/>
      </c:valAx>
      <c:valAx>
        <c:axId val="83696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964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'CLASE 5'!$C$8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'CLASE 5'!$B$9:$B$26</c:f>
              <c:numCache>
                <c:formatCode>General</c:formatCode>
                <c:ptCount val="18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  <c:pt idx="3">
                  <c:v>1.25</c:v>
                </c:pt>
                <c:pt idx="4">
                  <c:v>1.75</c:v>
                </c:pt>
                <c:pt idx="5">
                  <c:v>2.25</c:v>
                </c:pt>
                <c:pt idx="6">
                  <c:v>2.75</c:v>
                </c:pt>
                <c:pt idx="7">
                  <c:v>3.25</c:v>
                </c:pt>
                <c:pt idx="8">
                  <c:v>3.75</c:v>
                </c:pt>
                <c:pt idx="9">
                  <c:v>4.25</c:v>
                </c:pt>
                <c:pt idx="10">
                  <c:v>4.75</c:v>
                </c:pt>
                <c:pt idx="11">
                  <c:v>5.25</c:v>
                </c:pt>
                <c:pt idx="12">
                  <c:v>5.75</c:v>
                </c:pt>
                <c:pt idx="13">
                  <c:v>6.25</c:v>
                </c:pt>
                <c:pt idx="14">
                  <c:v>6.75</c:v>
                </c:pt>
                <c:pt idx="15">
                  <c:v>7.25</c:v>
                </c:pt>
                <c:pt idx="16">
                  <c:v>7.75</c:v>
                </c:pt>
                <c:pt idx="17">
                  <c:v>8.25</c:v>
                </c:pt>
              </c:numCache>
            </c:numRef>
          </c:xVal>
          <c:yVal>
            <c:numRef>
              <c:f>'CLASE 5'!$C$9:$C$26</c:f>
              <c:numCache>
                <c:formatCode>General</c:formatCode>
                <c:ptCount val="18"/>
                <c:pt idx="0">
                  <c:v>1.2</c:v>
                </c:pt>
                <c:pt idx="1">
                  <c:v>1.103515625</c:v>
                </c:pt>
                <c:pt idx="2">
                  <c:v>0.63632812499999991</c:v>
                </c:pt>
                <c:pt idx="3">
                  <c:v>-0.43085937500000004</c:v>
                </c:pt>
                <c:pt idx="4">
                  <c:v>-2.5105468750000002</c:v>
                </c:pt>
                <c:pt idx="5">
                  <c:v>-6.1652343749999998</c:v>
                </c:pt>
                <c:pt idx="6">
                  <c:v>-12.107421875000002</c:v>
                </c:pt>
                <c:pt idx="7">
                  <c:v>-21.199609375000001</c:v>
                </c:pt>
                <c:pt idx="8">
                  <c:v>-34.454296874999997</c:v>
                </c:pt>
                <c:pt idx="9">
                  <c:v>-53.033984374999996</c:v>
                </c:pt>
                <c:pt idx="10">
                  <c:v>-78.251171874999997</c:v>
                </c:pt>
                <c:pt idx="11">
                  <c:v>-111.568359375</c:v>
                </c:pt>
                <c:pt idx="12">
                  <c:v>-154.59804687500002</c:v>
                </c:pt>
                <c:pt idx="13">
                  <c:v>-209.10273437500001</c:v>
                </c:pt>
                <c:pt idx="14">
                  <c:v>-276.99492187500005</c:v>
                </c:pt>
                <c:pt idx="15">
                  <c:v>-360.33710937500001</c:v>
                </c:pt>
                <c:pt idx="16">
                  <c:v>-461.34179687500006</c:v>
                </c:pt>
                <c:pt idx="17">
                  <c:v>-582.37148437500002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E8-4935-BFCB-52E6FEBA0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829600"/>
        <c:axId val="571829184"/>
      </c:scatterChart>
      <c:valAx>
        <c:axId val="57182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29184"/>
        <c:crosses val="autoZero"/>
        <c:crossBetween val="midCat"/>
      </c:valAx>
      <c:valAx>
        <c:axId val="57182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2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'CLASE 5'!$A$34:$A$49</c:f>
              <c:numCache>
                <c:formatCode>General</c:formatCode>
                <c:ptCount val="16"/>
                <c:pt idx="0">
                  <c:v>0.2</c:v>
                </c:pt>
                <c:pt idx="1">
                  <c:v>0.4</c:v>
                </c:pt>
                <c:pt idx="2">
                  <c:v>0.60000000000000009</c:v>
                </c:pt>
                <c:pt idx="3">
                  <c:v>0.8</c:v>
                </c:pt>
                <c:pt idx="4">
                  <c:v>1</c:v>
                </c:pt>
                <c:pt idx="5">
                  <c:v>1.2</c:v>
                </c:pt>
                <c:pt idx="6">
                  <c:v>1.4</c:v>
                </c:pt>
                <c:pt idx="7">
                  <c:v>1.5999999999999999</c:v>
                </c:pt>
                <c:pt idx="8">
                  <c:v>1.7999999999999998</c:v>
                </c:pt>
                <c:pt idx="9">
                  <c:v>1.9999999999999998</c:v>
                </c:pt>
                <c:pt idx="10">
                  <c:v>2.1999999999999997</c:v>
                </c:pt>
                <c:pt idx="11">
                  <c:v>2.4</c:v>
                </c:pt>
                <c:pt idx="12">
                  <c:v>2.6</c:v>
                </c:pt>
                <c:pt idx="13">
                  <c:v>2.8000000000000003</c:v>
                </c:pt>
                <c:pt idx="14">
                  <c:v>3.0000000000000004</c:v>
                </c:pt>
                <c:pt idx="15">
                  <c:v>3.2000000000000006</c:v>
                </c:pt>
              </c:numCache>
            </c:numRef>
          </c:xVal>
          <c:yVal>
            <c:numRef>
              <c:f>'CLASE 5'!$H$34:$H$49</c:f>
              <c:numCache>
                <c:formatCode>General</c:formatCode>
                <c:ptCount val="16"/>
                <c:pt idx="0">
                  <c:v>1.1286399999999999</c:v>
                </c:pt>
                <c:pt idx="1">
                  <c:v>1.0078399999999998</c:v>
                </c:pt>
                <c:pt idx="2">
                  <c:v>0.8246399999999996</c:v>
                </c:pt>
                <c:pt idx="3">
                  <c:v>0.56223999999999974</c:v>
                </c:pt>
                <c:pt idx="4">
                  <c:v>0.19999999999999996</c:v>
                </c:pt>
                <c:pt idx="5">
                  <c:v>-0.28655999999999993</c:v>
                </c:pt>
                <c:pt idx="6">
                  <c:v>-0.92576000000000014</c:v>
                </c:pt>
                <c:pt idx="7">
                  <c:v>-1.7497599999999991</c:v>
                </c:pt>
                <c:pt idx="8">
                  <c:v>-2.7945599999999997</c:v>
                </c:pt>
                <c:pt idx="9">
                  <c:v>-4.0999999999999988</c:v>
                </c:pt>
                <c:pt idx="10">
                  <c:v>-5.7097599999999984</c:v>
                </c:pt>
                <c:pt idx="11">
                  <c:v>-7.6713599999999991</c:v>
                </c:pt>
                <c:pt idx="12">
                  <c:v>-10.036160000000001</c:v>
                </c:pt>
                <c:pt idx="13">
                  <c:v>-12.859360000000008</c:v>
                </c:pt>
                <c:pt idx="14">
                  <c:v>-16.20000000000001</c:v>
                </c:pt>
                <c:pt idx="15">
                  <c:v>-20.120960000000018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30-43BE-8763-C62EA9419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9686416"/>
        <c:axId val="571830848"/>
      </c:scatterChart>
      <c:valAx>
        <c:axId val="9896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30848"/>
        <c:crosses val="autoZero"/>
        <c:crossBetween val="midCat"/>
      </c:valAx>
      <c:valAx>
        <c:axId val="5718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8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'CLASE 5'!$B$32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5'!$B$33:$B$49</c:f>
              <c:numCache>
                <c:formatCode>General</c:formatCode>
                <c:ptCount val="17"/>
                <c:pt idx="0">
                  <c:v>1.2</c:v>
                </c:pt>
                <c:pt idx="1">
                  <c:v>1.1286399999999999</c:v>
                </c:pt>
                <c:pt idx="2">
                  <c:v>1.0078399999999998</c:v>
                </c:pt>
                <c:pt idx="3">
                  <c:v>0.82463999999999982</c:v>
                </c:pt>
                <c:pt idx="4">
                  <c:v>0.56223999999999985</c:v>
                </c:pt>
                <c:pt idx="5">
                  <c:v>0.19999999999999996</c:v>
                </c:pt>
                <c:pt idx="6">
                  <c:v>-0.28656000000000015</c:v>
                </c:pt>
                <c:pt idx="7">
                  <c:v>-0.92575999999999969</c:v>
                </c:pt>
                <c:pt idx="8">
                  <c:v>-1.7497599999999995</c:v>
                </c:pt>
                <c:pt idx="9">
                  <c:v>-2.7945599999999988</c:v>
                </c:pt>
                <c:pt idx="10">
                  <c:v>-4.0999999999999988</c:v>
                </c:pt>
                <c:pt idx="11">
                  <c:v>-5.7097599999999975</c:v>
                </c:pt>
                <c:pt idx="12">
                  <c:v>-7.6713599999999991</c:v>
                </c:pt>
                <c:pt idx="13">
                  <c:v>-10.036160000000004</c:v>
                </c:pt>
                <c:pt idx="14">
                  <c:v>-12.859360000000006</c:v>
                </c:pt>
                <c:pt idx="15">
                  <c:v>-16.200000000000014</c:v>
                </c:pt>
                <c:pt idx="16">
                  <c:v>-20.120960000000014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3-42AE-822B-A1940873081A}"/>
            </c:ext>
          </c:extLst>
        </c:ser>
        <c:ser>
          <c:idx val="1"/>
          <c:order val="1"/>
          <c:tx>
            <c:strRef>
              <c:f>'CLASE 5'!$C$32</c:f>
              <c:strCache>
                <c:ptCount val="1"/>
                <c:pt idx="0">
                  <c:v>f'(x)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5'!$C$33:$C$49</c:f>
              <c:numCache>
                <c:formatCode>General</c:formatCode>
                <c:ptCount val="17"/>
                <c:pt idx="0">
                  <c:v>-0.25</c:v>
                </c:pt>
                <c:pt idx="1">
                  <c:v>-0.47120000000000001</c:v>
                </c:pt>
                <c:pt idx="2">
                  <c:v>-0.74760000000000004</c:v>
                </c:pt>
                <c:pt idx="3">
                  <c:v>-1.0984000000000003</c:v>
                </c:pt>
                <c:pt idx="4">
                  <c:v>-1.5428000000000002</c:v>
                </c:pt>
                <c:pt idx="5">
                  <c:v>-2.1</c:v>
                </c:pt>
                <c:pt idx="6">
                  <c:v>-2.7892000000000001</c:v>
                </c:pt>
                <c:pt idx="7">
                  <c:v>-3.6295999999999995</c:v>
                </c:pt>
                <c:pt idx="8">
                  <c:v>-4.6403999999999996</c:v>
                </c:pt>
                <c:pt idx="9">
                  <c:v>-5.8407999999999989</c:v>
                </c:pt>
                <c:pt idx="10">
                  <c:v>-7.2499999999999991</c:v>
                </c:pt>
                <c:pt idx="11">
                  <c:v>-8.8871999999999982</c:v>
                </c:pt>
                <c:pt idx="12">
                  <c:v>-10.771600000000001</c:v>
                </c:pt>
                <c:pt idx="13">
                  <c:v>-12.922400000000001</c:v>
                </c:pt>
                <c:pt idx="14">
                  <c:v>-15.358800000000004</c:v>
                </c:pt>
                <c:pt idx="15">
                  <c:v>-18.100000000000009</c:v>
                </c:pt>
                <c:pt idx="16">
                  <c:v>-21.165200000000006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3-42AE-822B-A1940873081A}"/>
            </c:ext>
          </c:extLst>
        </c:ser>
        <c:ser>
          <c:idx val="2"/>
          <c:order val="2"/>
          <c:tx>
            <c:strRef>
              <c:f>'CLASE 5'!$D$32</c:f>
              <c:strCache>
                <c:ptCount val="1"/>
                <c:pt idx="0">
                  <c:v>f''(x)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5'!$D$33:$D$49</c:f>
              <c:numCache>
                <c:formatCode>General</c:formatCode>
                <c:ptCount val="17"/>
                <c:pt idx="0">
                  <c:v>-1</c:v>
                </c:pt>
                <c:pt idx="1">
                  <c:v>-1.228</c:v>
                </c:pt>
                <c:pt idx="2">
                  <c:v>-1.552</c:v>
                </c:pt>
                <c:pt idx="3">
                  <c:v>-1.9720000000000002</c:v>
                </c:pt>
                <c:pt idx="4">
                  <c:v>-2.4880000000000004</c:v>
                </c:pt>
                <c:pt idx="5">
                  <c:v>-3.1</c:v>
                </c:pt>
                <c:pt idx="6">
                  <c:v>-3.8079999999999998</c:v>
                </c:pt>
                <c:pt idx="7">
                  <c:v>-4.6119999999999992</c:v>
                </c:pt>
                <c:pt idx="8">
                  <c:v>-5.5119999999999996</c:v>
                </c:pt>
                <c:pt idx="9">
                  <c:v>-6.5079999999999991</c:v>
                </c:pt>
                <c:pt idx="10">
                  <c:v>-7.5999999999999988</c:v>
                </c:pt>
                <c:pt idx="11">
                  <c:v>-8.7879999999999985</c:v>
                </c:pt>
                <c:pt idx="12">
                  <c:v>-10.071999999999999</c:v>
                </c:pt>
                <c:pt idx="13">
                  <c:v>-11.452</c:v>
                </c:pt>
                <c:pt idx="14">
                  <c:v>-12.928000000000001</c:v>
                </c:pt>
                <c:pt idx="15">
                  <c:v>-14.500000000000005</c:v>
                </c:pt>
                <c:pt idx="16">
                  <c:v>-16.168000000000006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3-42AE-822B-A1940873081A}"/>
            </c:ext>
          </c:extLst>
        </c:ser>
        <c:ser>
          <c:idx val="3"/>
          <c:order val="3"/>
          <c:tx>
            <c:strRef>
              <c:f>'CLASE 5'!$E$32</c:f>
              <c:strCache>
                <c:ptCount val="1"/>
                <c:pt idx="0">
                  <c:v>f'''(x)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5'!$E$33:$E$49</c:f>
              <c:numCache>
                <c:formatCode>General</c:formatCode>
                <c:ptCount val="17"/>
                <c:pt idx="0">
                  <c:v>-0.9</c:v>
                </c:pt>
                <c:pt idx="1">
                  <c:v>-1.38</c:v>
                </c:pt>
                <c:pt idx="2">
                  <c:v>-1.8599999999999999</c:v>
                </c:pt>
                <c:pt idx="3">
                  <c:v>-2.3400000000000003</c:v>
                </c:pt>
                <c:pt idx="4">
                  <c:v>-2.82</c:v>
                </c:pt>
                <c:pt idx="5">
                  <c:v>-3.3</c:v>
                </c:pt>
                <c:pt idx="6">
                  <c:v>-3.78</c:v>
                </c:pt>
                <c:pt idx="7">
                  <c:v>-4.26</c:v>
                </c:pt>
                <c:pt idx="8">
                  <c:v>-4.7399999999999993</c:v>
                </c:pt>
                <c:pt idx="9">
                  <c:v>-5.22</c:v>
                </c:pt>
                <c:pt idx="10">
                  <c:v>-5.6999999999999993</c:v>
                </c:pt>
                <c:pt idx="11">
                  <c:v>-6.18</c:v>
                </c:pt>
                <c:pt idx="12">
                  <c:v>-6.66</c:v>
                </c:pt>
                <c:pt idx="13">
                  <c:v>-7.1400000000000006</c:v>
                </c:pt>
                <c:pt idx="14">
                  <c:v>-7.620000000000001</c:v>
                </c:pt>
                <c:pt idx="15">
                  <c:v>-8.1000000000000014</c:v>
                </c:pt>
                <c:pt idx="16">
                  <c:v>-8.5800000000000018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3-42AE-822B-A1940873081A}"/>
            </c:ext>
          </c:extLst>
        </c:ser>
        <c:ser>
          <c:idx val="4"/>
          <c:order val="4"/>
          <c:tx>
            <c:strRef>
              <c:f>'CLASE 5'!$F$32</c:f>
              <c:strCache>
                <c:ptCount val="1"/>
                <c:pt idx="0">
                  <c:v>f''''(x)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5'!$F$33:$F$49</c:f>
              <c:numCache>
                <c:formatCode>General</c:formatCode>
                <c:ptCount val="17"/>
                <c:pt idx="0">
                  <c:v>-2.4</c:v>
                </c:pt>
                <c:pt idx="1">
                  <c:v>-2.4</c:v>
                </c:pt>
                <c:pt idx="2">
                  <c:v>-2.4</c:v>
                </c:pt>
                <c:pt idx="3">
                  <c:v>-2.4</c:v>
                </c:pt>
                <c:pt idx="4">
                  <c:v>-2.4</c:v>
                </c:pt>
                <c:pt idx="5">
                  <c:v>-2.4</c:v>
                </c:pt>
                <c:pt idx="6">
                  <c:v>-2.4</c:v>
                </c:pt>
                <c:pt idx="7">
                  <c:v>-2.4</c:v>
                </c:pt>
                <c:pt idx="8">
                  <c:v>-2.4</c:v>
                </c:pt>
                <c:pt idx="9">
                  <c:v>-2.4</c:v>
                </c:pt>
                <c:pt idx="10">
                  <c:v>-2.4</c:v>
                </c:pt>
                <c:pt idx="11">
                  <c:v>-2.4</c:v>
                </c:pt>
                <c:pt idx="12">
                  <c:v>-2.4</c:v>
                </c:pt>
                <c:pt idx="13">
                  <c:v>-2.4</c:v>
                </c:pt>
                <c:pt idx="14">
                  <c:v>-2.4</c:v>
                </c:pt>
                <c:pt idx="15">
                  <c:v>-2.4</c:v>
                </c:pt>
                <c:pt idx="16">
                  <c:v>-2.4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B3-42AE-822B-A1940873081A}"/>
            </c:ext>
          </c:extLst>
        </c:ser>
        <c:ser>
          <c:idx val="5"/>
          <c:order val="5"/>
          <c:tx>
            <c:strRef>
              <c:f>'CLASE 5'!$G$32</c:f>
              <c:strCache>
                <c:ptCount val="1"/>
                <c:pt idx="0">
                  <c:v>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5'!$G$33:$G$49</c:f>
              <c:numCache>
                <c:formatCode>General</c:formatCode>
                <c:ptCount val="17"/>
                <c:pt idx="1">
                  <c:v>0.2</c:v>
                </c:pt>
                <c:pt idx="2">
                  <c:v>0.2</c:v>
                </c:pt>
                <c:pt idx="3">
                  <c:v>0.20000000000000007</c:v>
                </c:pt>
                <c:pt idx="4">
                  <c:v>0.19999999999999996</c:v>
                </c:pt>
                <c:pt idx="5">
                  <c:v>0.19999999999999996</c:v>
                </c:pt>
                <c:pt idx="6">
                  <c:v>0.19999999999999996</c:v>
                </c:pt>
                <c:pt idx="7">
                  <c:v>0.19999999999999996</c:v>
                </c:pt>
                <c:pt idx="8">
                  <c:v>0.19999999999999996</c:v>
                </c:pt>
                <c:pt idx="9">
                  <c:v>0.19999999999999996</c:v>
                </c:pt>
                <c:pt idx="10">
                  <c:v>0.19999999999999996</c:v>
                </c:pt>
                <c:pt idx="11">
                  <c:v>0.19999999999999996</c:v>
                </c:pt>
                <c:pt idx="12">
                  <c:v>0.20000000000000018</c:v>
                </c:pt>
                <c:pt idx="13">
                  <c:v>0.20000000000000018</c:v>
                </c:pt>
                <c:pt idx="14">
                  <c:v>0.20000000000000018</c:v>
                </c:pt>
                <c:pt idx="15">
                  <c:v>0.20000000000000018</c:v>
                </c:pt>
                <c:pt idx="16">
                  <c:v>0.20000000000000018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B3-42AE-822B-A1940873081A}"/>
            </c:ext>
          </c:extLst>
        </c:ser>
        <c:ser>
          <c:idx val="6"/>
          <c:order val="6"/>
          <c:tx>
            <c:strRef>
              <c:f>'CLASE 5'!$H$32</c:f>
              <c:strCache>
                <c:ptCount val="1"/>
                <c:pt idx="0">
                  <c:v>xi = serie de taylor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'CLASE 5'!$A$33:$A$49</c:f>
              <c:numCache>
                <c:formatCode>General</c:formatCode>
                <c:ptCount val="17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  <c:pt idx="13">
                  <c:v>2.6</c:v>
                </c:pt>
                <c:pt idx="14">
                  <c:v>2.8000000000000003</c:v>
                </c:pt>
                <c:pt idx="15">
                  <c:v>3.0000000000000004</c:v>
                </c:pt>
                <c:pt idx="16">
                  <c:v>3.2000000000000006</c:v>
                </c:pt>
              </c:numCache>
            </c:numRef>
          </c:xVal>
          <c:yVal>
            <c:numRef>
              <c:f>'CLASE 5'!$H$33:$H$49</c:f>
              <c:numCache>
                <c:formatCode>General</c:formatCode>
                <c:ptCount val="17"/>
                <c:pt idx="1">
                  <c:v>1.1286399999999999</c:v>
                </c:pt>
                <c:pt idx="2">
                  <c:v>1.0078399999999998</c:v>
                </c:pt>
                <c:pt idx="3">
                  <c:v>0.8246399999999996</c:v>
                </c:pt>
                <c:pt idx="4">
                  <c:v>0.56223999999999974</c:v>
                </c:pt>
                <c:pt idx="5">
                  <c:v>0.19999999999999996</c:v>
                </c:pt>
                <c:pt idx="6">
                  <c:v>-0.28655999999999993</c:v>
                </c:pt>
                <c:pt idx="7">
                  <c:v>-0.92576000000000014</c:v>
                </c:pt>
                <c:pt idx="8">
                  <c:v>-1.7497599999999991</c:v>
                </c:pt>
                <c:pt idx="9">
                  <c:v>-2.7945599999999997</c:v>
                </c:pt>
                <c:pt idx="10">
                  <c:v>-4.0999999999999988</c:v>
                </c:pt>
                <c:pt idx="11">
                  <c:v>-5.7097599999999984</c:v>
                </c:pt>
                <c:pt idx="12">
                  <c:v>-7.6713599999999991</c:v>
                </c:pt>
                <c:pt idx="13">
                  <c:v>-10.036160000000001</c:v>
                </c:pt>
                <c:pt idx="14">
                  <c:v>-12.859360000000008</c:v>
                </c:pt>
                <c:pt idx="15">
                  <c:v>-16.20000000000001</c:v>
                </c:pt>
                <c:pt idx="16">
                  <c:v>-20.120960000000018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B3-42AE-822B-A19408730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127952"/>
        <c:axId val="982129616"/>
      </c:scatterChart>
      <c:valAx>
        <c:axId val="98212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129616"/>
        <c:crosses val="autoZero"/>
        <c:crossBetween val="midCat"/>
      </c:valAx>
      <c:valAx>
        <c:axId val="98212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12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'CLASE 6'!$C$5</c:f>
              <c:strCache>
                <c:ptCount val="1"/>
                <c:pt idx="0">
                  <c:v>y = e^-x-x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'CLASE 6'!$B$6:$B$17</c:f>
              <c:numCache>
                <c:formatCode>General</c:formatCode>
                <c:ptCount val="12"/>
                <c:pt idx="0">
                  <c:v>-2.5</c:v>
                </c:pt>
                <c:pt idx="1">
                  <c:v>-2</c:v>
                </c:pt>
                <c:pt idx="2">
                  <c:v>-1.5</c:v>
                </c:pt>
                <c:pt idx="3">
                  <c:v>-1</c:v>
                </c:pt>
                <c:pt idx="4">
                  <c:v>-0.5</c:v>
                </c:pt>
                <c:pt idx="5">
                  <c:v>0</c:v>
                </c:pt>
                <c:pt idx="6">
                  <c:v>0.5</c:v>
                </c:pt>
                <c:pt idx="7">
                  <c:v>1</c:v>
                </c:pt>
                <c:pt idx="8">
                  <c:v>1.5</c:v>
                </c:pt>
                <c:pt idx="9">
                  <c:v>2</c:v>
                </c:pt>
                <c:pt idx="10">
                  <c:v>2.5</c:v>
                </c:pt>
                <c:pt idx="11">
                  <c:v>3</c:v>
                </c:pt>
              </c:numCache>
            </c:numRef>
          </c:xVal>
          <c:yVal>
            <c:numRef>
              <c:f>'CLASE 6'!$C$6:$C$17</c:f>
              <c:numCache>
                <c:formatCode>General</c:formatCode>
                <c:ptCount val="12"/>
                <c:pt idx="0">
                  <c:v>14.682493960703473</c:v>
                </c:pt>
                <c:pt idx="1">
                  <c:v>9.3890560989306504</c:v>
                </c:pt>
                <c:pt idx="2">
                  <c:v>5.9816890703380645</c:v>
                </c:pt>
                <c:pt idx="3">
                  <c:v>3.7182818284590451</c:v>
                </c:pt>
                <c:pt idx="4">
                  <c:v>2.1487212707001282</c:v>
                </c:pt>
                <c:pt idx="5">
                  <c:v>1</c:v>
                </c:pt>
                <c:pt idx="6">
                  <c:v>0.10653065971263342</c:v>
                </c:pt>
                <c:pt idx="7">
                  <c:v>-0.63212055882855767</c:v>
                </c:pt>
                <c:pt idx="8">
                  <c:v>-1.2768698398515701</c:v>
                </c:pt>
                <c:pt idx="9">
                  <c:v>-1.8646647167633872</c:v>
                </c:pt>
                <c:pt idx="10">
                  <c:v>-2.4179150013761013</c:v>
                </c:pt>
                <c:pt idx="11">
                  <c:v>-2.9502129316321359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24-40D0-B7E5-2B396846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082320"/>
        <c:axId val="205083568"/>
      </c:scatterChart>
      <c:valAx>
        <c:axId val="20508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3568"/>
        <c:crosses val="autoZero"/>
        <c:crossBetween val="midCat"/>
      </c:valAx>
      <c:valAx>
        <c:axId val="20508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grafica de las funciones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'CLASE 7'!$C$2</c:f>
              <c:strCache>
                <c:ptCount val="1"/>
                <c:pt idx="0">
                  <c:v>h(x) = cos(x)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'CLASE 7'!$B$3:$B$15</c:f>
              <c:numCache>
                <c:formatCode>0.00000000</c:formatCode>
                <c:ptCount val="13"/>
                <c:pt idx="0" formatCode="General">
                  <c:v>0</c:v>
                </c:pt>
                <c:pt idx="1">
                  <c:v>0.52359877559829882</c:v>
                </c:pt>
                <c:pt idx="2">
                  <c:v>1.0471975511965976</c:v>
                </c:pt>
                <c:pt idx="3">
                  <c:v>1.5707963267948966</c:v>
                </c:pt>
                <c:pt idx="4">
                  <c:v>2.0943951023931953</c:v>
                </c:pt>
                <c:pt idx="5">
                  <c:v>2.6179938779914944</c:v>
                </c:pt>
                <c:pt idx="6">
                  <c:v>3.1415926535897931</c:v>
                </c:pt>
                <c:pt idx="7">
                  <c:v>3.6651914291880923</c:v>
                </c:pt>
                <c:pt idx="8">
                  <c:v>4.1887902047863905</c:v>
                </c:pt>
                <c:pt idx="9">
                  <c:v>4.7123889803846897</c:v>
                </c:pt>
                <c:pt idx="10">
                  <c:v>5.2359877559829888</c:v>
                </c:pt>
                <c:pt idx="11">
                  <c:v>5.7595865315812871</c:v>
                </c:pt>
                <c:pt idx="12">
                  <c:v>6.2831853071795862</c:v>
                </c:pt>
              </c:numCache>
            </c:numRef>
          </c:xVal>
          <c:yVal>
            <c:numRef>
              <c:f>'CLASE 7'!$C$3:$C$15</c:f>
              <c:numCache>
                <c:formatCode>General</c:formatCode>
                <c:ptCount val="13"/>
                <c:pt idx="0">
                  <c:v>1</c:v>
                </c:pt>
                <c:pt idx="1">
                  <c:v>0.86602540378443871</c:v>
                </c:pt>
                <c:pt idx="2">
                  <c:v>0.50000000000000011</c:v>
                </c:pt>
                <c:pt idx="3">
                  <c:v>6.1257422745431001E-17</c:v>
                </c:pt>
                <c:pt idx="4">
                  <c:v>-0.49999999999999978</c:v>
                </c:pt>
                <c:pt idx="5">
                  <c:v>-0.86602540378443871</c:v>
                </c:pt>
                <c:pt idx="6">
                  <c:v>-1</c:v>
                </c:pt>
                <c:pt idx="7">
                  <c:v>-0.8660254037844386</c:v>
                </c:pt>
                <c:pt idx="8">
                  <c:v>-0.50000000000000044</c:v>
                </c:pt>
                <c:pt idx="9">
                  <c:v>-1.83772268236293E-16</c:v>
                </c:pt>
                <c:pt idx="10">
                  <c:v>0.50000000000000011</c:v>
                </c:pt>
                <c:pt idx="11">
                  <c:v>0.86602540378443837</c:v>
                </c:pt>
                <c:pt idx="1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A2-4A51-969C-449805AEF472}"/>
            </c:ext>
          </c:extLst>
        </c:ser>
        <c:ser>
          <c:idx val="1"/>
          <c:order val="1"/>
          <c:tx>
            <c:strRef>
              <c:f>'CLASE 7'!$D$2</c:f>
              <c:strCache>
                <c:ptCount val="1"/>
                <c:pt idx="0">
                  <c:v>g(x) = sen(x)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'CLASE 7'!$B$3:$B$15</c:f>
              <c:numCache>
                <c:formatCode>0.00000000</c:formatCode>
                <c:ptCount val="13"/>
                <c:pt idx="0" formatCode="General">
                  <c:v>0</c:v>
                </c:pt>
                <c:pt idx="1">
                  <c:v>0.52359877559829882</c:v>
                </c:pt>
                <c:pt idx="2">
                  <c:v>1.0471975511965976</c:v>
                </c:pt>
                <c:pt idx="3">
                  <c:v>1.5707963267948966</c:v>
                </c:pt>
                <c:pt idx="4">
                  <c:v>2.0943951023931953</c:v>
                </c:pt>
                <c:pt idx="5">
                  <c:v>2.6179938779914944</c:v>
                </c:pt>
                <c:pt idx="6">
                  <c:v>3.1415926535897931</c:v>
                </c:pt>
                <c:pt idx="7">
                  <c:v>3.6651914291880923</c:v>
                </c:pt>
                <c:pt idx="8">
                  <c:v>4.1887902047863905</c:v>
                </c:pt>
                <c:pt idx="9">
                  <c:v>4.7123889803846897</c:v>
                </c:pt>
                <c:pt idx="10">
                  <c:v>5.2359877559829888</c:v>
                </c:pt>
                <c:pt idx="11">
                  <c:v>5.7595865315812871</c:v>
                </c:pt>
                <c:pt idx="12">
                  <c:v>6.2831853071795862</c:v>
                </c:pt>
              </c:numCache>
            </c:numRef>
          </c:xVal>
          <c:yVal>
            <c:numRef>
              <c:f>'CLASE 7'!$D$3:$D$15</c:f>
              <c:numCache>
                <c:formatCode>General</c:formatCode>
                <c:ptCount val="13"/>
                <c:pt idx="0">
                  <c:v>0</c:v>
                </c:pt>
                <c:pt idx="1">
                  <c:v>0.49999999999999994</c:v>
                </c:pt>
                <c:pt idx="2">
                  <c:v>0.8660254037844386</c:v>
                </c:pt>
                <c:pt idx="3">
                  <c:v>1</c:v>
                </c:pt>
                <c:pt idx="4">
                  <c:v>0.86602540378443871</c:v>
                </c:pt>
                <c:pt idx="5">
                  <c:v>0.49999999999999994</c:v>
                </c:pt>
                <c:pt idx="6">
                  <c:v>1.22514845490862E-16</c:v>
                </c:pt>
                <c:pt idx="7">
                  <c:v>-0.50000000000000011</c:v>
                </c:pt>
                <c:pt idx="8">
                  <c:v>-0.86602540378443837</c:v>
                </c:pt>
                <c:pt idx="9">
                  <c:v>-1</c:v>
                </c:pt>
                <c:pt idx="10">
                  <c:v>-0.8660254037844386</c:v>
                </c:pt>
                <c:pt idx="11">
                  <c:v>-0.50000000000000044</c:v>
                </c:pt>
                <c:pt idx="12">
                  <c:v>-2.45029690981724E-16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A2-4A51-969C-449805AE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611808"/>
        <c:axId val="686612224"/>
      </c:scatterChart>
      <c:valAx>
        <c:axId val="68661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12224"/>
        <c:crosses val="autoZero"/>
        <c:crossBetween val="midCat"/>
      </c:valAx>
      <c:valAx>
        <c:axId val="6866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611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'CLASE 8'!$D$12</c:f>
              <c:strCache>
                <c:ptCount val="1"/>
                <c:pt idx="0">
                  <c:v>f(x) = x3+x2-3x-5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'CLASE 8'!$C$13:$C$23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'CLASE 8'!$D$13:$D$23</c:f>
              <c:numCache>
                <c:formatCode>General</c:formatCode>
                <c:ptCount val="11"/>
                <c:pt idx="0">
                  <c:v>-90</c:v>
                </c:pt>
                <c:pt idx="1">
                  <c:v>-41</c:v>
                </c:pt>
                <c:pt idx="2">
                  <c:v>-14</c:v>
                </c:pt>
                <c:pt idx="3">
                  <c:v>-3</c:v>
                </c:pt>
                <c:pt idx="4">
                  <c:v>-2</c:v>
                </c:pt>
                <c:pt idx="5">
                  <c:v>-5</c:v>
                </c:pt>
                <c:pt idx="6">
                  <c:v>-6</c:v>
                </c:pt>
                <c:pt idx="7">
                  <c:v>1</c:v>
                </c:pt>
                <c:pt idx="8">
                  <c:v>22</c:v>
                </c:pt>
                <c:pt idx="9">
                  <c:v>63</c:v>
                </c:pt>
                <c:pt idx="10">
                  <c:v>130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5D-418F-9432-5ACE55C69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5152"/>
        <c:axId val="818425568"/>
      </c:scatterChart>
      <c:valAx>
        <c:axId val="81842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25568"/>
        <c:crosses val="autoZero"/>
        <c:crossBetween val="midCat"/>
      </c:valAx>
      <c:valAx>
        <c:axId val="81842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42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practica!$C$10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practica!$B$11:$B$21</c:f>
              <c:numCache>
                <c:formatCode>General</c:formatCode>
                <c:ptCount val="1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</c:numCache>
            </c:numRef>
          </c:xVal>
          <c:yVal>
            <c:numRef>
              <c:f>practica!$C$11:$C$21</c:f>
              <c:numCache>
                <c:formatCode>General</c:formatCode>
                <c:ptCount val="11"/>
                <c:pt idx="0">
                  <c:v>2</c:v>
                </c:pt>
                <c:pt idx="1">
                  <c:v>6.8050833375482789E-2</c:v>
                </c:pt>
                <c:pt idx="2">
                  <c:v>0.43656365691809018</c:v>
                </c:pt>
                <c:pt idx="3">
                  <c:v>11.475471672717052</c:v>
                </c:pt>
                <c:pt idx="4">
                  <c:v>99.196300066288472</c:v>
                </c:pt>
                <c:pt idx="5">
                  <c:v>1023.525649336684</c:v>
                </c:pt>
                <c:pt idx="6">
                  <c:v>16191.167855150768</c:v>
                </c:pt>
                <c:pt idx="7">
                  <c:v>417945.07773942593</c:v>
                </c:pt>
                <c:pt idx="8">
                  <c:v>17772201.041015744</c:v>
                </c:pt>
                <c:pt idx="9">
                  <c:v>1245928861.8968909</c:v>
                </c:pt>
                <c:pt idx="10">
                  <c:v>144009798649.77176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B7-41BE-9F68-7DA865F0F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574831"/>
        <c:axId val="998577743"/>
      </c:scatterChart>
      <c:valAx>
        <c:axId val="99857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7743"/>
        <c:crosses val="autoZero"/>
        <c:crossBetween val="midCat"/>
      </c:valAx>
      <c:valAx>
        <c:axId val="99857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4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'practica 2 - Newtom'!$D$9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'practica 2 - Newtom'!$C$10:$C$22</c:f>
              <c:numCache>
                <c:formatCode>General</c:formatCode>
                <c:ptCount val="13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0.60000000000000009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1.5999999999999999</c:v>
                </c:pt>
                <c:pt idx="9">
                  <c:v>1.7999999999999998</c:v>
                </c:pt>
                <c:pt idx="10">
                  <c:v>1.9999999999999998</c:v>
                </c:pt>
                <c:pt idx="11">
                  <c:v>2.1999999999999997</c:v>
                </c:pt>
                <c:pt idx="12">
                  <c:v>2.4</c:v>
                </c:pt>
              </c:numCache>
            </c:numRef>
          </c:xVal>
          <c:yVal>
            <c:numRef>
              <c:f>'practica 2 - Newtom'!$D$10:$D$22</c:f>
              <c:numCache>
                <c:formatCode>General</c:formatCode>
                <c:ptCount val="13"/>
                <c:pt idx="0">
                  <c:v>1</c:v>
                </c:pt>
                <c:pt idx="1">
                  <c:v>0.61873075307798175</c:v>
                </c:pt>
                <c:pt idx="2">
                  <c:v>0.27032004603563931</c:v>
                </c:pt>
                <c:pt idx="3">
                  <c:v>-5.1188363905973699E-2</c:v>
                </c:pt>
                <c:pt idx="4">
                  <c:v>-0.35067103588277848</c:v>
                </c:pt>
                <c:pt idx="5">
                  <c:v>-0.63212055882855767</c:v>
                </c:pt>
                <c:pt idx="6">
                  <c:v>-0.89880578808779776</c:v>
                </c:pt>
                <c:pt idx="7">
                  <c:v>-1.1534030360583933</c:v>
                </c:pt>
                <c:pt idx="8">
                  <c:v>-1.3981034820053444</c:v>
                </c:pt>
                <c:pt idx="9">
                  <c:v>-1.6347011117784134</c:v>
                </c:pt>
                <c:pt idx="10">
                  <c:v>-1.864664716763387</c:v>
                </c:pt>
                <c:pt idx="11">
                  <c:v>-2.0891968416376656</c:v>
                </c:pt>
                <c:pt idx="12">
                  <c:v>-2.3092820467105875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9A4-92DA-DB7E538BB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7809712"/>
        <c:axId val="1067805552"/>
      </c:scatterChart>
      <c:valAx>
        <c:axId val="106780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805552"/>
        <c:crosses val="autoZero"/>
        <c:crossBetween val="midCat"/>
      </c:valAx>
      <c:valAx>
        <c:axId val="10678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80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'Método de la secante'!$D$10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'Método de la secante'!$C$11:$C$21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'Método de la secante'!$D$11:$D$21</c:f>
              <c:numCache>
                <c:formatCode>General</c:formatCode>
                <c:ptCount val="11"/>
                <c:pt idx="0">
                  <c:v>153.4131591025766</c:v>
                </c:pt>
                <c:pt idx="1">
                  <c:v>58.598150033144236</c:v>
                </c:pt>
                <c:pt idx="2">
                  <c:v>23.085536923187668</c:v>
                </c:pt>
                <c:pt idx="3">
                  <c:v>9.3890560989306504</c:v>
                </c:pt>
                <c:pt idx="4">
                  <c:v>3.7182818284590451</c:v>
                </c:pt>
                <c:pt idx="5">
                  <c:v>1</c:v>
                </c:pt>
                <c:pt idx="6">
                  <c:v>-0.63212055882855767</c:v>
                </c:pt>
                <c:pt idx="7">
                  <c:v>-1.8646647167633872</c:v>
                </c:pt>
                <c:pt idx="8">
                  <c:v>-2.9502129316321359</c:v>
                </c:pt>
                <c:pt idx="9">
                  <c:v>-3.9816843611112658</c:v>
                </c:pt>
                <c:pt idx="10">
                  <c:v>-4.9932620530009144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28-4F3D-BFB1-AE6053877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091440"/>
        <c:axId val="1804088944"/>
      </c:scatterChart>
      <c:valAx>
        <c:axId val="18040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088944"/>
        <c:crosses val="autoZero"/>
        <c:crossBetween val="midCat"/>
      </c:valAx>
      <c:valAx>
        <c:axId val="180408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0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'6.1 ejercicios'!$C$11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'6.1 ejercicios'!$B$12:$B$26</c:f>
              <c:numCache>
                <c:formatCode>General</c:formatCode>
                <c:ptCount val="15"/>
                <c:pt idx="0">
                  <c:v>0.5</c:v>
                </c:pt>
                <c:pt idx="1">
                  <c:v>0.75</c:v>
                </c:pt>
                <c:pt idx="2">
                  <c:v>0.85</c:v>
                </c:pt>
                <c:pt idx="3">
                  <c:v>0.95</c:v>
                </c:pt>
                <c:pt idx="4">
                  <c:v>1.05</c:v>
                </c:pt>
                <c:pt idx="5">
                  <c:v>1.1500000000000001</c:v>
                </c:pt>
                <c:pt idx="6">
                  <c:v>1.2500000000000002</c:v>
                </c:pt>
                <c:pt idx="7">
                  <c:v>1.3500000000000003</c:v>
                </c:pt>
                <c:pt idx="8">
                  <c:v>1.4500000000000004</c:v>
                </c:pt>
                <c:pt idx="9">
                  <c:v>1.5500000000000005</c:v>
                </c:pt>
                <c:pt idx="10">
                  <c:v>1.6500000000000006</c:v>
                </c:pt>
                <c:pt idx="11">
                  <c:v>1.7500000000000007</c:v>
                </c:pt>
                <c:pt idx="12">
                  <c:v>1.8500000000000008</c:v>
                </c:pt>
                <c:pt idx="13">
                  <c:v>1.9500000000000008</c:v>
                </c:pt>
                <c:pt idx="14">
                  <c:v>2.0500000000000007</c:v>
                </c:pt>
              </c:numCache>
            </c:numRef>
          </c:xVal>
          <c:yVal>
            <c:numRef>
              <c:f>'6.1 ejercicios'!$C$12:$C$26</c:f>
              <c:numCache>
                <c:formatCode>0.00</c:formatCode>
                <c:ptCount val="15"/>
                <c:pt idx="0">
                  <c:v>0.79927387816012496</c:v>
                </c:pt>
                <c:pt idx="1">
                  <c:v>0.7735199628325784</c:v>
                </c:pt>
                <c:pt idx="2">
                  <c:v>0.74356828471651293</c:v>
                </c:pt>
                <c:pt idx="3">
                  <c:v>0.70504390902738723</c:v>
                </c:pt>
                <c:pt idx="4">
                  <c:v>0.65911172868402268</c:v>
                </c:pt>
                <c:pt idx="5">
                  <c:v>0.60668193512614677</c:v>
                </c:pt>
                <c:pt idx="6">
                  <c:v>0.54848429320756997</c:v>
                </c:pt>
                <c:pt idx="7">
                  <c:v>0.48511642426350354</c:v>
                </c:pt>
                <c:pt idx="8">
                  <c:v>0.41707646160751954</c:v>
                </c:pt>
                <c:pt idx="9">
                  <c:v>0.34478587656377768</c:v>
                </c:pt>
                <c:pt idx="10">
                  <c:v>0.26860588454996881</c:v>
                </c:pt>
                <c:pt idx="11">
                  <c:v>0.18884952180834702</c:v>
                </c:pt>
                <c:pt idx="12">
                  <c:v>0.10579072118230282</c:v>
                </c:pt>
                <c:pt idx="13">
                  <c:v>1.967125738342701E-2</c:v>
                </c:pt>
                <c:pt idx="14">
                  <c:v>-6.9293852380075682E-2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B2-4489-8AFF-06DA8174A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9571839"/>
        <c:axId val="1499573503"/>
      </c:scatterChart>
      <c:valAx>
        <c:axId val="14995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73503"/>
        <c:crosses val="autoZero"/>
        <c:crossBetween val="midCat"/>
      </c:valAx>
      <c:valAx>
        <c:axId val="149957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'ejercicios 6.2'!$H$2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'ejercicios 6.2'!$G$3:$G$16</c:f>
              <c:numCache>
                <c:formatCode>General</c:formatCode>
                <c:ptCount val="14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</c:numCache>
            </c:numRef>
          </c:xVal>
          <c:yVal>
            <c:numRef>
              <c:f>'ejercicios 6.2'!$H$3:$H$16</c:f>
              <c:numCache>
                <c:formatCode>General</c:formatCode>
                <c:ptCount val="14"/>
                <c:pt idx="0">
                  <c:v>-636</c:v>
                </c:pt>
                <c:pt idx="1">
                  <c:v>-391</c:v>
                </c:pt>
                <c:pt idx="2">
                  <c:v>-217.4</c:v>
                </c:pt>
                <c:pt idx="3">
                  <c:v>-103.19999999999999</c:v>
                </c:pt>
                <c:pt idx="4">
                  <c:v>-36.4</c:v>
                </c:pt>
                <c:pt idx="5">
                  <c:v>-5</c:v>
                </c:pt>
                <c:pt idx="6">
                  <c:v>3</c:v>
                </c:pt>
                <c:pt idx="7">
                  <c:v>-0.39999999999999858</c:v>
                </c:pt>
                <c:pt idx="8">
                  <c:v>-3.2000000000000028</c:v>
                </c:pt>
                <c:pt idx="9">
                  <c:v>6.6000000000000085</c:v>
                </c:pt>
                <c:pt idx="10">
                  <c:v>41</c:v>
                </c:pt>
                <c:pt idx="11">
                  <c:v>112</c:v>
                </c:pt>
                <c:pt idx="12">
                  <c:v>231.60000000000002</c:v>
                </c:pt>
                <c:pt idx="13">
                  <c:v>411.80000000000007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B4-4D43-B8A1-CF852188C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5389296"/>
        <c:axId val="1795391376"/>
      </c:scatterChart>
      <c:valAx>
        <c:axId val="179538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91376"/>
        <c:crosses val="autoZero"/>
        <c:crossBetween val="midCat"/>
      </c:valAx>
      <c:valAx>
        <c:axId val="179539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8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'6.3 ejercicios'!$F$13:$F$28</c:f>
              <c:numCache>
                <c:formatCode>General</c:formatCode>
                <c:ptCount val="16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</c:numCache>
            </c:numRef>
          </c:xVal>
          <c:yVal>
            <c:numRef>
              <c:f>'6.3 ejercicios'!$G$13:$G$28</c:f>
              <c:numCache>
                <c:formatCode>General</c:formatCode>
                <c:ptCount val="16"/>
                <c:pt idx="0">
                  <c:v>-75.900000000000006</c:v>
                </c:pt>
                <c:pt idx="1">
                  <c:v>-59.1</c:v>
                </c:pt>
                <c:pt idx="2">
                  <c:v>-44.3</c:v>
                </c:pt>
                <c:pt idx="3">
                  <c:v>-31.5</c:v>
                </c:pt>
                <c:pt idx="4">
                  <c:v>-20.7</c:v>
                </c:pt>
                <c:pt idx="5">
                  <c:v>-11.9</c:v>
                </c:pt>
                <c:pt idx="6">
                  <c:v>-5.0999999999999996</c:v>
                </c:pt>
                <c:pt idx="7">
                  <c:v>-0.29999999999999982</c:v>
                </c:pt>
                <c:pt idx="8">
                  <c:v>2.5</c:v>
                </c:pt>
                <c:pt idx="9">
                  <c:v>3.3</c:v>
                </c:pt>
                <c:pt idx="10">
                  <c:v>2.1</c:v>
                </c:pt>
                <c:pt idx="11">
                  <c:v>-1.0999999999999996</c:v>
                </c:pt>
                <c:pt idx="12">
                  <c:v>-6.3000000000000007</c:v>
                </c:pt>
                <c:pt idx="13">
                  <c:v>-13.5</c:v>
                </c:pt>
                <c:pt idx="14">
                  <c:v>-22.7</c:v>
                </c:pt>
                <c:pt idx="15">
                  <c:v>-33.9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24-4A12-9FEC-35A733E9D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76480"/>
        <c:axId val="618274816"/>
      </c:scatterChart>
      <c:valAx>
        <c:axId val="6182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74816"/>
        <c:crosses val="autoZero"/>
        <c:crossBetween val="midCat"/>
      </c:valAx>
      <c:valAx>
        <c:axId val="6182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'6.4 ejercicios'!$D$6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'6.4 ejercicios'!$C$7:$C$27</c:f>
              <c:numCache>
                <c:formatCode>General</c:formatCode>
                <c:ptCount val="21"/>
                <c:pt idx="0">
                  <c:v>-3</c:v>
                </c:pt>
                <c:pt idx="1">
                  <c:v>-2.7</c:v>
                </c:pt>
                <c:pt idx="2">
                  <c:v>-2.4000000000000004</c:v>
                </c:pt>
                <c:pt idx="3">
                  <c:v>-2.1000000000000005</c:v>
                </c:pt>
                <c:pt idx="4">
                  <c:v>-1.8000000000000005</c:v>
                </c:pt>
                <c:pt idx="5">
                  <c:v>-1.5000000000000004</c:v>
                </c:pt>
                <c:pt idx="6">
                  <c:v>-1.2000000000000004</c:v>
                </c:pt>
                <c:pt idx="7">
                  <c:v>-0.90000000000000036</c:v>
                </c:pt>
                <c:pt idx="8">
                  <c:v>-0.60000000000000031</c:v>
                </c:pt>
                <c:pt idx="9">
                  <c:v>-0.30000000000000032</c:v>
                </c:pt>
                <c:pt idx="10">
                  <c:v>0</c:v>
                </c:pt>
                <c:pt idx="11">
                  <c:v>0.3</c:v>
                </c:pt>
                <c:pt idx="12">
                  <c:v>0.6</c:v>
                </c:pt>
                <c:pt idx="13">
                  <c:v>0.89999999999999991</c:v>
                </c:pt>
                <c:pt idx="14">
                  <c:v>1.2</c:v>
                </c:pt>
                <c:pt idx="15">
                  <c:v>1.5</c:v>
                </c:pt>
                <c:pt idx="16">
                  <c:v>1.8</c:v>
                </c:pt>
                <c:pt idx="17">
                  <c:v>2.1</c:v>
                </c:pt>
                <c:pt idx="18">
                  <c:v>2.4</c:v>
                </c:pt>
                <c:pt idx="19">
                  <c:v>2.6999999999999997</c:v>
                </c:pt>
                <c:pt idx="20">
                  <c:v>2.9999999999999996</c:v>
                </c:pt>
              </c:numCache>
            </c:numRef>
          </c:xVal>
          <c:yVal>
            <c:numRef>
              <c:f>'6.4 ejercicios'!$D$7:$D$27</c:f>
              <c:numCache>
                <c:formatCode>General</c:formatCode>
                <c:ptCount val="21"/>
                <c:pt idx="0">
                  <c:v>-67</c:v>
                </c:pt>
                <c:pt idx="1">
                  <c:v>-54.851500000000009</c:v>
                </c:pt>
                <c:pt idx="2">
                  <c:v>-44.152000000000015</c:v>
                </c:pt>
                <c:pt idx="3">
                  <c:v>-34.820500000000017</c:v>
                </c:pt>
                <c:pt idx="4">
                  <c:v>-26.77600000000001</c:v>
                </c:pt>
                <c:pt idx="5">
                  <c:v>-19.937500000000007</c:v>
                </c:pt>
                <c:pt idx="6">
                  <c:v>-14.224000000000007</c:v>
                </c:pt>
                <c:pt idx="7">
                  <c:v>-9.5545000000000044</c:v>
                </c:pt>
                <c:pt idx="8">
                  <c:v>-5.8480000000000034</c:v>
                </c:pt>
                <c:pt idx="9">
                  <c:v>-3.0235000000000025</c:v>
                </c:pt>
                <c:pt idx="10">
                  <c:v>-1</c:v>
                </c:pt>
                <c:pt idx="11">
                  <c:v>0.30349999999999994</c:v>
                </c:pt>
                <c:pt idx="12">
                  <c:v>0.96799999999999986</c:v>
                </c:pt>
                <c:pt idx="13">
                  <c:v>1.0744999999999998</c:v>
                </c:pt>
                <c:pt idx="14">
                  <c:v>0.70399999999999985</c:v>
                </c:pt>
                <c:pt idx="15">
                  <c:v>-6.25E-2</c:v>
                </c:pt>
                <c:pt idx="16">
                  <c:v>-1.1440000000000001</c:v>
                </c:pt>
                <c:pt idx="17">
                  <c:v>-2.4594999999999994</c:v>
                </c:pt>
                <c:pt idx="18">
                  <c:v>-3.9279999999999999</c:v>
                </c:pt>
                <c:pt idx="19">
                  <c:v>-5.4684999999999988</c:v>
                </c:pt>
                <c:pt idx="20">
                  <c:v>-6.9999999999999964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CF-4E03-B811-2E06B5AB18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7064304"/>
        <c:axId val="1057064720"/>
      </c:scatterChart>
      <c:valAx>
        <c:axId val="105706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64720"/>
        <c:crosses val="autoZero"/>
        <c:crossBetween val="midCat"/>
      </c:valAx>
      <c:valAx>
        <c:axId val="10570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64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'6.5 ejercicios'!$G$3:$G$18</c:f>
              <c:numCache>
                <c:formatCode>General</c:formatCode>
                <c:ptCount val="16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</c:numCache>
            </c:numRef>
          </c:xVal>
          <c:yVal>
            <c:numRef>
              <c:f>'6.5 ejercicios'!$H$3:$H$18</c:f>
              <c:numCache>
                <c:formatCode>General</c:formatCode>
                <c:ptCount val="16"/>
                <c:pt idx="0">
                  <c:v>-191</c:v>
                </c:pt>
                <c:pt idx="1">
                  <c:v>-119</c:v>
                </c:pt>
                <c:pt idx="2">
                  <c:v>-67</c:v>
                </c:pt>
                <c:pt idx="3">
                  <c:v>-32</c:v>
                </c:pt>
                <c:pt idx="4">
                  <c:v>-11</c:v>
                </c:pt>
                <c:pt idx="5">
                  <c:v>-1</c:v>
                </c:pt>
                <c:pt idx="6">
                  <c:v>1</c:v>
                </c:pt>
                <c:pt idx="7">
                  <c:v>-2</c:v>
                </c:pt>
                <c:pt idx="8">
                  <c:v>-7</c:v>
                </c:pt>
                <c:pt idx="9">
                  <c:v>-11</c:v>
                </c:pt>
                <c:pt idx="10">
                  <c:v>-11</c:v>
                </c:pt>
                <c:pt idx="11">
                  <c:v>-4</c:v>
                </c:pt>
                <c:pt idx="12">
                  <c:v>13</c:v>
                </c:pt>
                <c:pt idx="13">
                  <c:v>43</c:v>
                </c:pt>
                <c:pt idx="14">
                  <c:v>89</c:v>
                </c:pt>
                <c:pt idx="15">
                  <c:v>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26-4D65-96C8-8315FDA1E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5392624"/>
        <c:axId val="1806230928"/>
      </c:scatterChart>
      <c:valAx>
        <c:axId val="179539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30928"/>
        <c:crosses val="autoZero"/>
        <c:crossBetween val="midCat"/>
      </c:valAx>
      <c:valAx>
        <c:axId val="18062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92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'6.6 ejercicios'!$E$9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'6.6 ejercicios'!$D$10:$D$30</c:f>
              <c:numCache>
                <c:formatCode>General</c:formatCode>
                <c:ptCount val="21"/>
                <c:pt idx="0">
                  <c:v>-3</c:v>
                </c:pt>
                <c:pt idx="1">
                  <c:v>-2.5</c:v>
                </c:pt>
                <c:pt idx="2">
                  <c:v>-2</c:v>
                </c:pt>
                <c:pt idx="3">
                  <c:v>-1.5</c:v>
                </c:pt>
                <c:pt idx="4">
                  <c:v>-1</c:v>
                </c:pt>
                <c:pt idx="5">
                  <c:v>-0.5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1.5</c:v>
                </c:pt>
                <c:pt idx="10">
                  <c:v>2</c:v>
                </c:pt>
                <c:pt idx="11">
                  <c:v>2.5</c:v>
                </c:pt>
                <c:pt idx="12">
                  <c:v>3</c:v>
                </c:pt>
                <c:pt idx="13">
                  <c:v>3.5</c:v>
                </c:pt>
                <c:pt idx="14">
                  <c:v>4</c:v>
                </c:pt>
                <c:pt idx="15">
                  <c:v>4.5</c:v>
                </c:pt>
                <c:pt idx="16">
                  <c:v>5</c:v>
                </c:pt>
                <c:pt idx="17">
                  <c:v>5.5</c:v>
                </c:pt>
                <c:pt idx="18">
                  <c:v>6</c:v>
                </c:pt>
                <c:pt idx="19">
                  <c:v>6.5</c:v>
                </c:pt>
                <c:pt idx="20">
                  <c:v>7</c:v>
                </c:pt>
              </c:numCache>
            </c:numRef>
          </c:xVal>
          <c:yVal>
            <c:numRef>
              <c:f>'6.6 ejercicios'!$E$10:$E$30</c:f>
              <c:numCache>
                <c:formatCode>General</c:formatCode>
                <c:ptCount val="21"/>
                <c:pt idx="0">
                  <c:v>277.8</c:v>
                </c:pt>
                <c:pt idx="1">
                  <c:v>190.5</c:v>
                </c:pt>
                <c:pt idx="2">
                  <c:v>121.2</c:v>
                </c:pt>
                <c:pt idx="3">
                  <c:v>68.099999999999994</c:v>
                </c:pt>
                <c:pt idx="4">
                  <c:v>29.4</c:v>
                </c:pt>
                <c:pt idx="5">
                  <c:v>3.3</c:v>
                </c:pt>
                <c:pt idx="6">
                  <c:v>-12</c:v>
                </c:pt>
                <c:pt idx="7">
                  <c:v>-18.3</c:v>
                </c:pt>
                <c:pt idx="8">
                  <c:v>-17.399999999999999</c:v>
                </c:pt>
                <c:pt idx="9">
                  <c:v>-11.1</c:v>
                </c:pt>
                <c:pt idx="10">
                  <c:v>-1.1999999999999993</c:v>
                </c:pt>
                <c:pt idx="11">
                  <c:v>10.5</c:v>
                </c:pt>
                <c:pt idx="12">
                  <c:v>22.200000000000003</c:v>
                </c:pt>
                <c:pt idx="13">
                  <c:v>32.100000000000009</c:v>
                </c:pt>
                <c:pt idx="14">
                  <c:v>38.400000000000006</c:v>
                </c:pt>
                <c:pt idx="15">
                  <c:v>39.300000000000011</c:v>
                </c:pt>
                <c:pt idx="16">
                  <c:v>33</c:v>
                </c:pt>
                <c:pt idx="17">
                  <c:v>17.699999999999989</c:v>
                </c:pt>
                <c:pt idx="18">
                  <c:v>-8.3999999999999773</c:v>
                </c:pt>
                <c:pt idx="19">
                  <c:v>-47.100000000000023</c:v>
                </c:pt>
                <c:pt idx="20">
                  <c:v>-100.19999999999993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56-4E0D-B143-F9A50BC50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205503"/>
        <c:axId val="486205919"/>
      </c:scatterChart>
      <c:valAx>
        <c:axId val="48620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05919"/>
        <c:crosses val="autoZero"/>
        <c:crossBetween val="midCat"/>
      </c:valAx>
      <c:valAx>
        <c:axId val="48620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0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'6.7 ejercicios'!$F$15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'6.7 ejercicios'!$E$16:$E$24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'6.7 ejercicios'!$F$16:$F$24</c:f>
              <c:numCache>
                <c:formatCode>General</c:formatCode>
                <c:ptCount val="9"/>
                <c:pt idx="0">
                  <c:v>-1.9801915371363197</c:v>
                </c:pt>
                <c:pt idx="1">
                  <c:v>-1.6256352413624555</c:v>
                </c:pt>
                <c:pt idx="2">
                  <c:v>-2.2576178213550389</c:v>
                </c:pt>
                <c:pt idx="3">
                  <c:v>-0.45969769413186023</c:v>
                </c:pt>
                <c:pt idx="4">
                  <c:v>-0.57467585173924585</c:v>
                </c:pt>
                <c:pt idx="5">
                  <c:v>0.1929596122889079</c:v>
                </c:pt>
                <c:pt idx="6">
                  <c:v>-1.6979515210165852</c:v>
                </c:pt>
                <c:pt idx="7">
                  <c:v>-2.031965833359525</c:v>
                </c:pt>
                <c:pt idx="8">
                  <c:v>-1.3120049523344981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D8-4EE7-B9F4-8CD9FE29C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997519"/>
        <c:axId val="593994607"/>
      </c:scatterChart>
      <c:valAx>
        <c:axId val="593997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94607"/>
        <c:crosses val="autoZero"/>
        <c:crossBetween val="midCat"/>
      </c:valAx>
      <c:valAx>
        <c:axId val="59399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97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'6.8 ejercicios'!$E$6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'6.8 ejercicios'!$D$7:$D$18</c:f>
              <c:numCache>
                <c:formatCode>General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</c:numCache>
            </c:numRef>
          </c:xVal>
          <c:yVal>
            <c:numRef>
              <c:f>'6.8 ejercicios'!$E$7:$E$18</c:f>
              <c:numCache>
                <c:formatCode>0.00</c:formatCode>
                <c:ptCount val="12"/>
                <c:pt idx="0">
                  <c:v>-80</c:v>
                </c:pt>
                <c:pt idx="1">
                  <c:v>-79.911611652351681</c:v>
                </c:pt>
                <c:pt idx="2">
                  <c:v>-79</c:v>
                </c:pt>
                <c:pt idx="3">
                  <c:v>-75.866486059053386</c:v>
                </c:pt>
                <c:pt idx="4">
                  <c:v>-68.686291501015234</c:v>
                </c:pt>
                <c:pt idx="5">
                  <c:v>-55.294705779934532</c:v>
                </c:pt>
                <c:pt idx="6">
                  <c:v>-33.234628195640305</c:v>
                </c:pt>
                <c:pt idx="7">
                  <c:v>0.21178022896638993</c:v>
                </c:pt>
                <c:pt idx="8">
                  <c:v>47.999999999999972</c:v>
                </c:pt>
                <c:pt idx="9">
                  <c:v>113.30531630687244</c:v>
                </c:pt>
                <c:pt idx="10">
                  <c:v>199.50849718747372</c:v>
                </c:pt>
                <c:pt idx="11">
                  <c:v>310.18396102031159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3E-4B28-9FB0-2E13368F3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3993775"/>
        <c:axId val="593997519"/>
      </c:scatterChart>
      <c:valAx>
        <c:axId val="593993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97519"/>
        <c:crosses val="autoZero"/>
        <c:crossBetween val="midCat"/>
      </c:valAx>
      <c:valAx>
        <c:axId val="5939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93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'6.9 ejercicios'!$J$2</c:f>
              <c:strCache>
                <c:ptCount val="1"/>
                <c:pt idx="0">
                  <c:v>f(x)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'6.9 ejercicios'!$I$3:$I$16</c:f>
              <c:numCache>
                <c:formatCode>General</c:formatCode>
                <c:ptCount val="14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</c:numCache>
            </c:numRef>
          </c:xVal>
          <c:yVal>
            <c:numRef>
              <c:f>'6.9 ejercicios'!$J$3:$J$16</c:f>
              <c:numCache>
                <c:formatCode>General</c:formatCode>
                <c:ptCount val="14"/>
                <c:pt idx="0">
                  <c:v>-204.79999999999998</c:v>
                </c:pt>
                <c:pt idx="1">
                  <c:v>-117.45</c:v>
                </c:pt>
                <c:pt idx="2">
                  <c:v>-59</c:v>
                </c:pt>
                <c:pt idx="3">
                  <c:v>-23.75</c:v>
                </c:pt>
                <c:pt idx="4">
                  <c:v>-6</c:v>
                </c:pt>
                <c:pt idx="5">
                  <c:v>-4.9999999999999822E-2</c:v>
                </c:pt>
                <c:pt idx="6">
                  <c:v>-0.19999999999999929</c:v>
                </c:pt>
                <c:pt idx="7">
                  <c:v>-0.75</c:v>
                </c:pt>
                <c:pt idx="8">
                  <c:v>3.9999999999999929</c:v>
                </c:pt>
                <c:pt idx="9">
                  <c:v>19.75</c:v>
                </c:pt>
                <c:pt idx="10">
                  <c:v>52.199999999999989</c:v>
                </c:pt>
                <c:pt idx="11">
                  <c:v>107.04999999999994</c:v>
                </c:pt>
                <c:pt idx="12">
                  <c:v>189.99999999999994</c:v>
                </c:pt>
                <c:pt idx="13">
                  <c:v>306.74999999999994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B5-4B48-AC7D-820A39C6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198447"/>
        <c:axId val="418198863"/>
      </c:scatterChart>
      <c:valAx>
        <c:axId val="418198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98863"/>
        <c:crosses val="autoZero"/>
        <c:crossBetween val="midCat"/>
      </c:valAx>
      <c:valAx>
        <c:axId val="41819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198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'6.10 ejercicios'!$M$2</c:f>
              <c:strCache>
                <c:ptCount val="1"/>
                <c:pt idx="0">
                  <c:v>f(x)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'6.10 ejercicios'!$L$3:$L$13</c:f>
              <c:numCache>
                <c:formatCode>General</c:formatCode>
                <c:ptCount val="11"/>
                <c:pt idx="0">
                  <c:v>-5</c:v>
                </c:pt>
                <c:pt idx="1">
                  <c:v>-4</c:v>
                </c:pt>
                <c:pt idx="2">
                  <c:v>-3</c:v>
                </c:pt>
                <c:pt idx="3">
                  <c:v>-2</c:v>
                </c:pt>
                <c:pt idx="4">
                  <c:v>-1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</c:numCache>
            </c:numRef>
          </c:xVal>
          <c:yVal>
            <c:numRef>
              <c:f>'6.10 ejercicios'!$M$3:$M$13</c:f>
              <c:numCache>
                <c:formatCode>General</c:formatCode>
                <c:ptCount val="11"/>
                <c:pt idx="0">
                  <c:v>1137.5358475432258</c:v>
                </c:pt>
                <c:pt idx="1">
                  <c:v>329.56012947424159</c:v>
                </c:pt>
                <c:pt idx="2">
                  <c:v>-23.675769059896034</c:v>
                </c:pt>
                <c:pt idx="3">
                  <c:v>-54.750797579425999</c:v>
                </c:pt>
                <c:pt idx="4">
                  <c:v>-19.298842297430738</c:v>
                </c:pt>
                <c:pt idx="5">
                  <c:v>-1</c:v>
                </c:pt>
                <c:pt idx="6">
                  <c:v>1.4764790052248977</c:v>
                </c:pt>
                <c:pt idx="7">
                  <c:v>-1.5519801553786072E-2</c:v>
                </c:pt>
                <c:pt idx="8">
                  <c:v>-0.94379238808519905</c:v>
                </c:pt>
                <c:pt idx="9">
                  <c:v>-1.1108905697132236</c:v>
                </c:pt>
                <c:pt idx="10">
                  <c:v>-1.0516894475105336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EC-4CEB-8C04-C9CDEFF7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44591"/>
        <c:axId val="244845007"/>
      </c:scatterChart>
      <c:valAx>
        <c:axId val="244844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45007"/>
        <c:crosses val="autoZero"/>
        <c:crossBetween val="midCat"/>
      </c:valAx>
      <c:valAx>
        <c:axId val="24484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844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chart" Target="../charts/chart17.xml"/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image" Target="../media/image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image" Target="../media/image1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image" Target="../media/image1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chart" Target="../charts/chart23.xml"/><Relationship Id="rId1" Type="http://schemas.openxmlformats.org/officeDocument/2006/relationships/image" Target="../media/image1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image" Target="../media/image1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722367</xdr:colOff>
      <xdr:row>0</xdr:row>
      <xdr:rowOff>134982</xdr:rowOff>
    </xdr:from>
    <xdr:to>
      <xdr:col>7</xdr:col>
      <xdr:colOff>313509</xdr:colOff>
      <xdr:row>12</xdr:row>
      <xdr:rowOff>107870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AFB474-97A1-48D6-B958-C4BE69F9B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555171</xdr:colOff>
      <xdr:row>15</xdr:row>
      <xdr:rowOff>80554</xdr:rowOff>
    </xdr:from>
    <xdr:to>
      <xdr:col>9</xdr:col>
      <xdr:colOff>372291</xdr:colOff>
      <xdr:row>30</xdr:row>
      <xdr:rowOff>80554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5341C7B-3A76-4C3C-80EB-E3D6AE0A0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637902</xdr:colOff>
      <xdr:row>31</xdr:row>
      <xdr:rowOff>19594</xdr:rowOff>
    </xdr:from>
    <xdr:to>
      <xdr:col>9</xdr:col>
      <xdr:colOff>455022</xdr:colOff>
      <xdr:row>46</xdr:row>
      <xdr:rowOff>19594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F1FB05D-9B91-452D-9465-4CF13B199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781050</xdr:colOff>
      <xdr:row>5</xdr:row>
      <xdr:rowOff>76200</xdr:rowOff>
    </xdr:from>
    <xdr:to>
      <xdr:col>8</xdr:col>
      <xdr:colOff>609600</xdr:colOff>
      <xdr:row>20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9B3280-615D-4C1C-B3DC-6396DD36D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388620</xdr:colOff>
      <xdr:row>2</xdr:row>
      <xdr:rowOff>87630</xdr:rowOff>
    </xdr:from>
    <xdr:to>
      <xdr:col>10</xdr:col>
      <xdr:colOff>205740</xdr:colOff>
      <xdr:row>17</xdr:row>
      <xdr:rowOff>87630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130571-6F24-48E0-A5D0-0770462C4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53486</xdr:rowOff>
    </xdr:from>
    <xdr:to>
      <xdr:col>5</xdr:col>
      <xdr:colOff>716133</xdr:colOff>
      <xdr:row>33</xdr:row>
      <xdr:rowOff>109903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6993C68-E7CF-46EB-A50C-2F1F328C9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7</xdr:row>
      <xdr:rowOff>15240</xdr:rowOff>
    </xdr:from>
    <xdr:to>
      <xdr:col>13</xdr:col>
      <xdr:colOff>281940</xdr:colOff>
      <xdr:row>22</xdr:row>
      <xdr:rowOff>36195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3C59C42-8907-4590-A4B8-6948F5DFC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706980</xdr:colOff>
      <xdr:row>33</xdr:row>
      <xdr:rowOff>47093</xdr:rowOff>
    </xdr:from>
    <xdr:to>
      <xdr:col>16</xdr:col>
      <xdr:colOff>551717</xdr:colOff>
      <xdr:row>48</xdr:row>
      <xdr:rowOff>58937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CEDAE85-824B-44A5-BA73-197D26446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710564</xdr:colOff>
      <xdr:row>49</xdr:row>
      <xdr:rowOff>54156</xdr:rowOff>
    </xdr:from>
    <xdr:to>
      <xdr:col>16</xdr:col>
      <xdr:colOff>547279</xdr:colOff>
      <xdr:row>64</xdr:row>
      <xdr:rowOff>142058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F3B5B0E-02D5-466C-8363-19ED54A30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596265</xdr:colOff>
      <xdr:row>4</xdr:row>
      <xdr:rowOff>97155</xdr:rowOff>
    </xdr:from>
    <xdr:to>
      <xdr:col>9</xdr:col>
      <xdr:colOff>430530</xdr:colOff>
      <xdr:row>19</xdr:row>
      <xdr:rowOff>121920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C41DDD0-9A58-47B0-9261-38C3B522A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794000</xdr:colOff>
      <xdr:row>2</xdr:row>
      <xdr:rowOff>78445</xdr:rowOff>
    </xdr:from>
    <xdr:to>
      <xdr:col>10</xdr:col>
      <xdr:colOff>626905</xdr:colOff>
      <xdr:row>17</xdr:row>
      <xdr:rowOff>129336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8F8A33-E7B6-4270-9DEE-575A5B5D0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1</xdr:row>
      <xdr:rowOff>126008</xdr:rowOff>
    </xdr:from>
    <xdr:to>
      <xdr:col>6</xdr:col>
      <xdr:colOff>186690</xdr:colOff>
      <xdr:row>6</xdr:row>
      <xdr:rowOff>171297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A4B805-BF5B-4615-ABF5-6E89101B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306983"/>
          <a:ext cx="5682615" cy="953974"/>
        </a:xfrm>
        <a:prstGeom prst="rect">
          <a:avLst/>
        </a:prstGeom>
      </xdr:spPr>
    </xdr:pic>
    <xdr:clientData/>
  </xdr:twoCellAnchor>
  <xdr:twoCellAnchor>
    <xdr:from>
      <xdr:col>4</xdr:col>
      <xdr:colOff>396240</xdr:colOff>
      <xdr:row>7</xdr:row>
      <xdr:rowOff>152400</xdr:rowOff>
    </xdr:from>
    <xdr:to>
      <xdr:col>10</xdr:col>
      <xdr:colOff>228600</xdr:colOff>
      <xdr:row>22</xdr:row>
      <xdr:rowOff>179070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688707-F311-4C84-9DA1-E16FE3FCB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430530</xdr:colOff>
      <xdr:row>1</xdr:row>
      <xdr:rowOff>129540</xdr:rowOff>
    </xdr:from>
    <xdr:to>
      <xdr:col>3</xdr:col>
      <xdr:colOff>363311</xdr:colOff>
      <xdr:row>7</xdr:row>
      <xdr:rowOff>93695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858CF8-48D7-4C66-AD69-D6043B44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530" y="306433"/>
          <a:ext cx="2290899" cy="1038847"/>
        </a:xfrm>
        <a:prstGeom prst="rect">
          <a:avLst/>
        </a:prstGeom>
      </xdr:spPr>
    </xdr:pic>
    <xdr:clientData/>
  </xdr:twoCellAnchor>
  <xdr:twoCellAnchor>
    <xdr:from>
      <xdr:col>3</xdr:col>
      <xdr:colOff>293041</xdr:colOff>
      <xdr:row>5</xdr:row>
      <xdr:rowOff>158115</xdr:rowOff>
    </xdr:from>
    <xdr:to>
      <xdr:col>7</xdr:col>
      <xdr:colOff>645795</xdr:colOff>
      <xdr:row>18</xdr:row>
      <xdr:rowOff>124022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15D88B-72B7-4C48-9F65-83454B9A1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10060</xdr:colOff>
      <xdr:row>6</xdr:row>
      <xdr:rowOff>52025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1CEF475-E6AF-43A4-A7A1-F4DD28AE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72460" cy="1149305"/>
        </a:xfrm>
        <a:prstGeom prst="rect">
          <a:avLst/>
        </a:prstGeom>
      </xdr:spPr>
    </xdr:pic>
    <xdr:clientData/>
  </xdr:twoCellAnchor>
  <xdr:twoCellAnchor>
    <xdr:from>
      <xdr:col>6</xdr:col>
      <xdr:colOff>15240</xdr:colOff>
      <xdr:row>3</xdr:row>
      <xdr:rowOff>34290</xdr:rowOff>
    </xdr:from>
    <xdr:to>
      <xdr:col>11</xdr:col>
      <xdr:colOff>624840</xdr:colOff>
      <xdr:row>18</xdr:row>
      <xdr:rowOff>34290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B10A074-465B-F022-421A-C40999837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624840</xdr:colOff>
      <xdr:row>7</xdr:row>
      <xdr:rowOff>147117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3CBC030-9B35-E48F-7FD3-F15F7C8C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09800" cy="1427277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3</xdr:row>
      <xdr:rowOff>171450</xdr:rowOff>
    </xdr:from>
    <xdr:to>
      <xdr:col>10</xdr:col>
      <xdr:colOff>624840</xdr:colOff>
      <xdr:row>18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5EAA676-0353-1131-9FE3-3D0CA40C6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46597</xdr:colOff>
      <xdr:row>19</xdr:row>
      <xdr:rowOff>135289</xdr:rowOff>
    </xdr:from>
    <xdr:to>
      <xdr:col>4</xdr:col>
      <xdr:colOff>138747</xdr:colOff>
      <xdr:row>27</xdr:row>
      <xdr:rowOff>109100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013CE0-2618-4FAB-8BC3-867863DE1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97" y="2686332"/>
          <a:ext cx="3568941" cy="1435361"/>
        </a:xfrm>
        <a:prstGeom prst="rect">
          <a:avLst/>
        </a:prstGeom>
      </xdr:spPr>
    </xdr:pic>
    <xdr:clientData/>
  </xdr:twoCellAnchor>
  <xdr:twoCellAnchor editAs="oneCell">
    <xdr:from>
      <xdr:col>9</xdr:col>
      <xdr:colOff>505369</xdr:colOff>
      <xdr:row>2</xdr:row>
      <xdr:rowOff>64225</xdr:rowOff>
    </xdr:from>
    <xdr:to>
      <xdr:col>16</xdr:col>
      <xdr:colOff>248494</xdr:colOff>
      <xdr:row>20</xdr:row>
      <xdr:rowOff>93273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C90219A-B5B5-4E9F-B083-272808F5A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1934" y="0"/>
          <a:ext cx="5249155" cy="3312771"/>
        </a:xfrm>
        <a:prstGeom prst="rect">
          <a:avLst/>
        </a:prstGeom>
      </xdr:spPr>
    </xdr:pic>
    <xdr:clientData/>
  </xdr:twoCellAnchor>
  <xdr:twoCellAnchor>
    <xdr:from>
      <xdr:col>4</xdr:col>
      <xdr:colOff>326252</xdr:colOff>
      <xdr:row>6</xdr:row>
      <xdr:rowOff>156045</xdr:rowOff>
    </xdr:from>
    <xdr:to>
      <xdr:col>10</xdr:col>
      <xdr:colOff>311509</xdr:colOff>
      <xdr:row>21</xdr:row>
      <xdr:rowOff>175095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497FA9B-6BFB-40FD-881D-54C2522A2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20955</xdr:colOff>
      <xdr:row>16</xdr:row>
      <xdr:rowOff>15240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66545BF-DF71-802C-F54C-DE3E155C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48150" cy="2907030"/>
        </a:xfrm>
        <a:prstGeom prst="rect">
          <a:avLst/>
        </a:prstGeom>
      </xdr:spPr>
    </xdr:pic>
    <xdr:clientData/>
  </xdr:twoCellAnchor>
  <xdr:twoCellAnchor>
    <xdr:from>
      <xdr:col>8</xdr:col>
      <xdr:colOff>628650</xdr:colOff>
      <xdr:row>1</xdr:row>
      <xdr:rowOff>171450</xdr:rowOff>
    </xdr:from>
    <xdr:to>
      <xdr:col>14</xdr:col>
      <xdr:colOff>445770</xdr:colOff>
      <xdr:row>16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6F87AA-64AB-6FD1-1FF2-84BC932BB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453390</xdr:colOff>
      <xdr:row>27</xdr:row>
      <xdr:rowOff>167641</xdr:rowOff>
    </xdr:from>
    <xdr:to>
      <xdr:col>12</xdr:col>
      <xdr:colOff>148590</xdr:colOff>
      <xdr:row>31</xdr:row>
      <xdr:rowOff>63164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A73B74A-2CBF-1D27-4464-FAF021BB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5265" y="5053966"/>
          <a:ext cx="2066925" cy="6213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383969</xdr:colOff>
      <xdr:row>8</xdr:row>
      <xdr:rowOff>108389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E4C391F-F2ED-F2D1-B6B5-EE9804D0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23809" cy="1571429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6</xdr:row>
      <xdr:rowOff>72390</xdr:rowOff>
    </xdr:from>
    <xdr:to>
      <xdr:col>14</xdr:col>
      <xdr:colOff>236220</xdr:colOff>
      <xdr:row>21</xdr:row>
      <xdr:rowOff>72390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A260EFCE-ABAB-48E6-B3FC-1671E91D4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976838</xdr:colOff>
      <xdr:row>3</xdr:row>
      <xdr:rowOff>50470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20C2F7-F820-19F0-3331-52C6FDF1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4138246" cy="595592"/>
        </a:xfrm>
        <a:prstGeom prst="rect">
          <a:avLst/>
        </a:prstGeom>
      </xdr:spPr>
    </xdr:pic>
    <xdr:clientData/>
  </xdr:twoCellAnchor>
  <xdr:twoCellAnchor>
    <xdr:from>
      <xdr:col>5</xdr:col>
      <xdr:colOff>278523</xdr:colOff>
      <xdr:row>0</xdr:row>
      <xdr:rowOff>162911</xdr:rowOff>
    </xdr:from>
    <xdr:to>
      <xdr:col>12</xdr:col>
      <xdr:colOff>26275</xdr:colOff>
      <xdr:row>20</xdr:row>
      <xdr:rowOff>168166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43AD984-098C-7AEF-0061-AEB433E18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582461</xdr:colOff>
      <xdr:row>3</xdr:row>
      <xdr:rowOff>41836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ED0CEB-BFBB-3557-94D8-F78E18237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52381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175260</xdr:rowOff>
    </xdr:from>
    <xdr:to>
      <xdr:col>4</xdr:col>
      <xdr:colOff>696747</xdr:colOff>
      <xdr:row>5</xdr:row>
      <xdr:rowOff>5645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38A3F95-7D7E-C096-5C06-2FADE9A91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140"/>
          <a:ext cx="3866667" cy="561905"/>
        </a:xfrm>
        <a:prstGeom prst="rect">
          <a:avLst/>
        </a:prstGeom>
      </xdr:spPr>
    </xdr:pic>
    <xdr:clientData/>
  </xdr:twoCellAnchor>
  <xdr:twoCellAnchor>
    <xdr:from>
      <xdr:col>9</xdr:col>
      <xdr:colOff>487680</xdr:colOff>
      <xdr:row>2</xdr:row>
      <xdr:rowOff>49530</xdr:rowOff>
    </xdr:from>
    <xdr:to>
      <xdr:col>15</xdr:col>
      <xdr:colOff>304800</xdr:colOff>
      <xdr:row>17</xdr:row>
      <xdr:rowOff>49530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4F5DA69-45F9-B1CA-758B-817869AFA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0</xdr:row>
      <xdr:rowOff>144780</xdr:rowOff>
    </xdr:from>
    <xdr:to>
      <xdr:col>6</xdr:col>
      <xdr:colOff>751809</xdr:colOff>
      <xdr:row>6</xdr:row>
      <xdr:rowOff>9405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79ADFF6-1B72-3A01-07FC-41B3BFBD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44780"/>
          <a:ext cx="5323809" cy="961905"/>
        </a:xfrm>
        <a:prstGeom prst="rect">
          <a:avLst/>
        </a:prstGeom>
      </xdr:spPr>
    </xdr:pic>
    <xdr:clientData/>
  </xdr:twoCellAnchor>
  <xdr:twoCellAnchor>
    <xdr:from>
      <xdr:col>7</xdr:col>
      <xdr:colOff>411480</xdr:colOff>
      <xdr:row>1</xdr:row>
      <xdr:rowOff>148590</xdr:rowOff>
    </xdr:from>
    <xdr:to>
      <xdr:col>13</xdr:col>
      <xdr:colOff>228600</xdr:colOff>
      <xdr:row>16</xdr:row>
      <xdr:rowOff>148590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30C5CF-069E-54AA-B306-66E01000D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692739</xdr:colOff>
      <xdr:row>10</xdr:row>
      <xdr:rowOff>161676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80DAB7-CDC7-8F9D-61C9-624EBA6E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47619" cy="1990476"/>
        </a:xfrm>
        <a:prstGeom prst="rect">
          <a:avLst/>
        </a:prstGeom>
      </xdr:spPr>
    </xdr:pic>
    <xdr:clientData/>
  </xdr:twoCellAnchor>
  <xdr:twoCellAnchor>
    <xdr:from>
      <xdr:col>7</xdr:col>
      <xdr:colOff>426720</xdr:colOff>
      <xdr:row>3</xdr:row>
      <xdr:rowOff>110490</xdr:rowOff>
    </xdr:from>
    <xdr:to>
      <xdr:col>13</xdr:col>
      <xdr:colOff>243840</xdr:colOff>
      <xdr:row>18</xdr:row>
      <xdr:rowOff>110490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78184BD-2A6F-D1AF-9005-E7909FA44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454644</xdr:colOff>
      <xdr:row>4</xdr:row>
      <xdr:rowOff>28480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1402C24-7EB1-CE8D-5ED0-60ADE6FA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09524" cy="761905"/>
        </a:xfrm>
        <a:prstGeom prst="rect">
          <a:avLst/>
        </a:prstGeom>
      </xdr:spPr>
    </xdr:pic>
    <xdr:clientData/>
  </xdr:twoCellAnchor>
  <xdr:twoCellAnchor>
    <xdr:from>
      <xdr:col>6</xdr:col>
      <xdr:colOff>312420</xdr:colOff>
      <xdr:row>3</xdr:row>
      <xdr:rowOff>110490</xdr:rowOff>
    </xdr:from>
    <xdr:to>
      <xdr:col>12</xdr:col>
      <xdr:colOff>129540</xdr:colOff>
      <xdr:row>18</xdr:row>
      <xdr:rowOff>110490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A0DC135-FEDC-36CB-466A-292FDFE94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640080</xdr:colOff>
      <xdr:row>3</xdr:row>
      <xdr:rowOff>68580</xdr:rowOff>
    </xdr:from>
    <xdr:to>
      <xdr:col>16</xdr:col>
      <xdr:colOff>626251</xdr:colOff>
      <xdr:row>9</xdr:row>
      <xdr:rowOff>140824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728B8C4-0C27-7CBF-4E8C-BE7D36414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57360" y="617220"/>
          <a:ext cx="3952381" cy="11714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262164</xdr:colOff>
      <xdr:row>15</xdr:row>
      <xdr:rowOff>56800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4533ED-FEB0-FFDE-05FC-8D1CCD964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09524" cy="2800000"/>
        </a:xfrm>
        <a:prstGeom prst="rect">
          <a:avLst/>
        </a:prstGeom>
      </xdr:spPr>
    </xdr:pic>
    <xdr:clientData/>
  </xdr:twoCellAnchor>
  <xdr:twoCellAnchor>
    <xdr:from>
      <xdr:col>10</xdr:col>
      <xdr:colOff>662940</xdr:colOff>
      <xdr:row>1</xdr:row>
      <xdr:rowOff>80010</xdr:rowOff>
    </xdr:from>
    <xdr:to>
      <xdr:col>16</xdr:col>
      <xdr:colOff>480060</xdr:colOff>
      <xdr:row>16</xdr:row>
      <xdr:rowOff>80010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8D2CFE-E594-81DE-B86D-476B71AF7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181</xdr:colOff>
      <xdr:row>11</xdr:row>
      <xdr:rowOff>150225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79E865-075E-115E-1C24-045B02109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23809" cy="2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9</xdr:row>
      <xdr:rowOff>152400</xdr:rowOff>
    </xdr:from>
    <xdr:to>
      <xdr:col>9</xdr:col>
      <xdr:colOff>716280</xdr:colOff>
      <xdr:row>19</xdr:row>
      <xdr:rowOff>180743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358084-58AA-D6A4-C52E-06572447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1798320"/>
          <a:ext cx="7795260" cy="1857143"/>
        </a:xfrm>
        <a:prstGeom prst="rect">
          <a:avLst/>
        </a:prstGeom>
      </xdr:spPr>
    </xdr:pic>
    <xdr:clientData/>
  </xdr:twoCellAnchor>
  <xdr:twoCellAnchor>
    <xdr:from>
      <xdr:col>13</xdr:col>
      <xdr:colOff>259080</xdr:colOff>
      <xdr:row>0</xdr:row>
      <xdr:rowOff>171450</xdr:rowOff>
    </xdr:from>
    <xdr:to>
      <xdr:col>19</xdr:col>
      <xdr:colOff>76200</xdr:colOff>
      <xdr:row>15</xdr:row>
      <xdr:rowOff>171450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3BF279F-5A9B-B1BD-ED4B-9DDE74E74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6</xdr:col>
      <xdr:colOff>211016</xdr:colOff>
      <xdr:row>19</xdr:row>
      <xdr:rowOff>29308</xdr:rowOff>
    </xdr:from>
    <xdr:to>
      <xdr:col>9</xdr:col>
      <xdr:colOff>332331</xdr:colOff>
      <xdr:row>21</xdr:row>
      <xdr:rowOff>46844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1335E64-0CB1-E941-3170-4558D8901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8862" y="3481754"/>
          <a:ext cx="2495238" cy="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EC79A-C29D-43E1-BD19-396258E31F14}">
  <dimension ref="A1:C27"/>
  <sheetViews>
    <sheetView topLeftCell="A13" zoomScale="175" zoomScaleNormal="175" workbookViewId="0">
      <selection activeCell="C27" sqref="A18:C27"/>
    </sheetView>
  </sheetViews>
  <sheetFormatPr baseColWidth="10" defaultRowHeight="14.4"/>
  <sheetData>
    <row r="1" spans="1:2">
      <c r="A1" t="s">
        <v>0</v>
      </c>
      <c r="B1" t="s">
        <v>1</v>
      </c>
    </row>
    <row r="2" spans="1:2">
      <c r="A2" s="1">
        <v>-4</v>
      </c>
      <c r="B2" s="1">
        <f>A2^2+2*A2-3</f>
        <v>5</v>
      </c>
    </row>
    <row r="3" spans="1:2">
      <c r="A3" s="1">
        <f>A2+0.1</f>
        <v>-3.9</v>
      </c>
      <c r="B3" s="1">
        <f t="shared" ref="B3:B10" si="0">A3^2+2*A3-3</f>
        <v>4.4099999999999993</v>
      </c>
    </row>
    <row r="4" spans="1:2">
      <c r="A4" s="1">
        <f t="shared" ref="A4:A10" si="1">A3+1</f>
        <v>-2.9</v>
      </c>
      <c r="B4" s="1">
        <f t="shared" si="0"/>
        <v>-0.38999999999999968</v>
      </c>
    </row>
    <row r="5" spans="1:2">
      <c r="A5" s="1">
        <f t="shared" si="1"/>
        <v>-1.9</v>
      </c>
      <c r="B5" s="1">
        <f t="shared" si="0"/>
        <v>-3.19</v>
      </c>
    </row>
    <row r="6" spans="1:2">
      <c r="A6" s="1">
        <f t="shared" si="1"/>
        <v>-0.89999999999999991</v>
      </c>
      <c r="B6" s="1">
        <f t="shared" si="0"/>
        <v>-3.99</v>
      </c>
    </row>
    <row r="7" spans="1:2">
      <c r="A7" s="1">
        <f t="shared" si="1"/>
        <v>0.10000000000000009</v>
      </c>
      <c r="B7" s="1">
        <f t="shared" si="0"/>
        <v>-2.79</v>
      </c>
    </row>
    <row r="8" spans="1:2">
      <c r="A8" s="1">
        <f t="shared" si="1"/>
        <v>1.1000000000000001</v>
      </c>
      <c r="B8" s="1">
        <f t="shared" si="0"/>
        <v>0.41000000000000014</v>
      </c>
    </row>
    <row r="9" spans="1:2">
      <c r="A9" s="1">
        <f t="shared" si="1"/>
        <v>2.1</v>
      </c>
      <c r="B9" s="1">
        <f t="shared" si="0"/>
        <v>5.6099999999999994</v>
      </c>
    </row>
    <row r="10" spans="1:2">
      <c r="A10" s="1">
        <f t="shared" si="1"/>
        <v>3.1</v>
      </c>
      <c r="B10" s="1">
        <f t="shared" si="0"/>
        <v>12.810000000000002</v>
      </c>
    </row>
    <row r="17" spans="1:3">
      <c r="A17" t="s">
        <v>0</v>
      </c>
      <c r="B17" t="s">
        <v>2</v>
      </c>
      <c r="C17" t="s">
        <v>6</v>
      </c>
    </row>
    <row r="18" spans="1:3">
      <c r="A18" t="s">
        <v>3</v>
      </c>
      <c r="B18" t="s">
        <v>4</v>
      </c>
      <c r="C18" t="s">
        <v>5</v>
      </c>
    </row>
    <row r="19" spans="1:3">
      <c r="A19">
        <v>1</v>
      </c>
      <c r="B19">
        <v>0</v>
      </c>
      <c r="C19">
        <f>2*A19+B19^3</f>
        <v>2</v>
      </c>
    </row>
    <row r="20" spans="1:3">
      <c r="A20">
        <f>A19+1</f>
        <v>2</v>
      </c>
      <c r="B20">
        <v>2</v>
      </c>
      <c r="C20">
        <f t="shared" ref="C20:C27" si="2">2*A20+B20^3</f>
        <v>12</v>
      </c>
    </row>
    <row r="21" spans="1:3">
      <c r="A21">
        <f t="shared" ref="A21:A27" si="3">A20+1</f>
        <v>3</v>
      </c>
      <c r="B21">
        <v>4</v>
      </c>
      <c r="C21">
        <f t="shared" si="2"/>
        <v>70</v>
      </c>
    </row>
    <row r="22" spans="1:3">
      <c r="A22">
        <f t="shared" si="3"/>
        <v>4</v>
      </c>
      <c r="B22">
        <v>5</v>
      </c>
      <c r="C22">
        <f t="shared" si="2"/>
        <v>133</v>
      </c>
    </row>
    <row r="23" spans="1:3">
      <c r="A23">
        <f t="shared" si="3"/>
        <v>5</v>
      </c>
      <c r="B23">
        <v>7</v>
      </c>
      <c r="C23">
        <f t="shared" si="2"/>
        <v>353</v>
      </c>
    </row>
    <row r="24" spans="1:3">
      <c r="A24">
        <f t="shared" si="3"/>
        <v>6</v>
      </c>
      <c r="B24">
        <v>8</v>
      </c>
      <c r="C24">
        <f t="shared" si="2"/>
        <v>524</v>
      </c>
    </row>
    <row r="25" spans="1:3">
      <c r="A25">
        <f t="shared" si="3"/>
        <v>7</v>
      </c>
      <c r="B25">
        <v>3</v>
      </c>
      <c r="C25">
        <f t="shared" si="2"/>
        <v>41</v>
      </c>
    </row>
    <row r="26" spans="1:3">
      <c r="A26">
        <f t="shared" si="3"/>
        <v>8</v>
      </c>
      <c r="B26">
        <v>2</v>
      </c>
      <c r="C26">
        <f t="shared" si="2"/>
        <v>24</v>
      </c>
    </row>
    <row r="27" spans="1:3">
      <c r="A27">
        <f t="shared" si="3"/>
        <v>9</v>
      </c>
      <c r="B27">
        <v>1</v>
      </c>
      <c r="C27">
        <f t="shared" si="2"/>
        <v>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B823B-7EC4-4DE9-AFD3-87CD3577F8B1}">
  <dimension ref="A1:C49"/>
  <sheetViews>
    <sheetView zoomScaleNormal="100" workbookViewId="0">
      <selection activeCell="H3" sqref="H3"/>
    </sheetView>
  </sheetViews>
  <sheetFormatPr baseColWidth="10" defaultRowHeight="14.4"/>
  <sheetData>
    <row r="1" spans="1:3">
      <c r="A1" t="s">
        <v>9</v>
      </c>
    </row>
    <row r="3" spans="1:3">
      <c r="A3" t="s">
        <v>0</v>
      </c>
      <c r="B3" t="s">
        <v>10</v>
      </c>
      <c r="C3" t="s">
        <v>11</v>
      </c>
    </row>
    <row r="4" spans="1:3">
      <c r="A4">
        <v>-5</v>
      </c>
      <c r="B4">
        <f>EXP(A4)</f>
        <v>6.737946999085467E-3</v>
      </c>
      <c r="C4">
        <f>A4^2</f>
        <v>25</v>
      </c>
    </row>
    <row r="5" spans="1:3">
      <c r="A5">
        <f>A4+1</f>
        <v>-4</v>
      </c>
      <c r="B5">
        <f t="shared" ref="B5:B14" si="0">EXP(A5)</f>
        <v>1.8315638888734179E-2</v>
      </c>
      <c r="C5">
        <f t="shared" ref="C5:C14" si="1">A5^2</f>
        <v>16</v>
      </c>
    </row>
    <row r="6" spans="1:3">
      <c r="A6">
        <f t="shared" ref="A6:A13" si="2">A5+1</f>
        <v>-3</v>
      </c>
      <c r="B6">
        <f t="shared" si="0"/>
        <v>4.9787068367863944E-2</v>
      </c>
      <c r="C6">
        <f t="shared" si="1"/>
        <v>9</v>
      </c>
    </row>
    <row r="7" spans="1:3">
      <c r="A7">
        <f t="shared" si="2"/>
        <v>-2</v>
      </c>
      <c r="B7">
        <f t="shared" si="0"/>
        <v>0.1353352832366127</v>
      </c>
      <c r="C7">
        <f t="shared" si="1"/>
        <v>4</v>
      </c>
    </row>
    <row r="8" spans="1:3">
      <c r="A8">
        <f t="shared" si="2"/>
        <v>-1</v>
      </c>
      <c r="B8">
        <f t="shared" si="0"/>
        <v>0.36787944117144233</v>
      </c>
      <c r="C8">
        <f t="shared" si="1"/>
        <v>1</v>
      </c>
    </row>
    <row r="9" spans="1:3">
      <c r="A9">
        <f t="shared" si="2"/>
        <v>0</v>
      </c>
      <c r="B9">
        <f t="shared" si="0"/>
        <v>1</v>
      </c>
      <c r="C9">
        <f t="shared" si="1"/>
        <v>0</v>
      </c>
    </row>
    <row r="10" spans="1:3">
      <c r="A10">
        <f t="shared" si="2"/>
        <v>1</v>
      </c>
      <c r="B10">
        <f t="shared" si="0"/>
        <v>2.7182818284590451</v>
      </c>
      <c r="C10">
        <f t="shared" si="1"/>
        <v>1</v>
      </c>
    </row>
    <row r="11" spans="1:3">
      <c r="A11">
        <f>A10+1</f>
        <v>2</v>
      </c>
      <c r="B11">
        <f t="shared" si="0"/>
        <v>7.3890560989306504</v>
      </c>
      <c r="C11">
        <f t="shared" si="1"/>
        <v>4</v>
      </c>
    </row>
    <row r="12" spans="1:3">
      <c r="A12">
        <f t="shared" si="2"/>
        <v>3</v>
      </c>
      <c r="B12">
        <f t="shared" si="0"/>
        <v>20.085536923187668</v>
      </c>
      <c r="C12">
        <f t="shared" si="1"/>
        <v>9</v>
      </c>
    </row>
    <row r="13" spans="1:3">
      <c r="A13">
        <f t="shared" si="2"/>
        <v>4</v>
      </c>
      <c r="B13">
        <f t="shared" si="0"/>
        <v>54.598150033144236</v>
      </c>
      <c r="C13">
        <f t="shared" si="1"/>
        <v>16</v>
      </c>
    </row>
    <row r="14" spans="1:3">
      <c r="A14">
        <f>A13+1</f>
        <v>5</v>
      </c>
      <c r="B14">
        <f t="shared" si="0"/>
        <v>148.4131591025766</v>
      </c>
      <c r="C14">
        <f t="shared" si="1"/>
        <v>25</v>
      </c>
    </row>
    <row r="30" spans="1:1">
      <c r="A30" t="s">
        <v>7</v>
      </c>
    </row>
    <row r="31" spans="1:1">
      <c r="A31" t="s">
        <v>8</v>
      </c>
    </row>
    <row r="34" spans="1:3">
      <c r="A34" t="s">
        <v>0</v>
      </c>
      <c r="B34" t="s">
        <v>13</v>
      </c>
      <c r="C34" t="s">
        <v>12</v>
      </c>
    </row>
    <row r="35" spans="1:3">
      <c r="A35" s="2">
        <v>-1</v>
      </c>
      <c r="B35" s="2">
        <f>-0.4*A35^3-0.45*A35^2-A35-0.25</f>
        <v>0.7</v>
      </c>
      <c r="C35" s="2">
        <f>-0.1*A35^4-0.15*A35^3-0.5*A35^2-0.25*A35+1.2</f>
        <v>1</v>
      </c>
    </row>
    <row r="36" spans="1:3">
      <c r="A36" s="2">
        <f>A35+0.2</f>
        <v>-0.8</v>
      </c>
      <c r="B36" s="2">
        <f t="shared" ref="B36:B48" si="3">-0.4*A36^3-0.45*A36^2-A36-0.25</f>
        <v>0.46679999999999999</v>
      </c>
      <c r="C36" s="2">
        <f t="shared" ref="C36:C48" si="4">-0.1*A36^4-0.15*A36^3-0.5*A36^2-0.25*A36+1.2</f>
        <v>1.1158399999999999</v>
      </c>
    </row>
    <row r="37" spans="1:3">
      <c r="A37" s="2">
        <f t="shared" ref="A37:A48" si="5">A36+0.2</f>
        <v>-0.60000000000000009</v>
      </c>
      <c r="B37" s="2">
        <f t="shared" si="3"/>
        <v>0.27440000000000009</v>
      </c>
      <c r="C37" s="2">
        <f t="shared" si="4"/>
        <v>1.1894399999999998</v>
      </c>
    </row>
    <row r="38" spans="1:3">
      <c r="A38" s="2">
        <f t="shared" si="5"/>
        <v>-0.40000000000000008</v>
      </c>
      <c r="B38" s="2">
        <f t="shared" si="3"/>
        <v>0.10360000000000008</v>
      </c>
      <c r="C38" s="2">
        <f t="shared" si="4"/>
        <v>1.2270399999999999</v>
      </c>
    </row>
    <row r="39" spans="1:3">
      <c r="A39" s="2">
        <f t="shared" si="5"/>
        <v>-0.20000000000000007</v>
      </c>
      <c r="B39" s="2">
        <f t="shared" si="3"/>
        <v>-6.4799999999999941E-2</v>
      </c>
      <c r="C39" s="2">
        <f t="shared" si="4"/>
        <v>1.2310399999999999</v>
      </c>
    </row>
    <row r="40" spans="1:3">
      <c r="A40" s="2">
        <f t="shared" si="5"/>
        <v>0</v>
      </c>
      <c r="B40" s="2">
        <f t="shared" si="3"/>
        <v>-0.25</v>
      </c>
      <c r="C40" s="2">
        <f t="shared" si="4"/>
        <v>1.2</v>
      </c>
    </row>
    <row r="41" spans="1:3">
      <c r="A41" s="2">
        <f t="shared" si="5"/>
        <v>0.2</v>
      </c>
      <c r="B41" s="2">
        <f t="shared" si="3"/>
        <v>-0.47120000000000001</v>
      </c>
      <c r="C41" s="2">
        <f t="shared" si="4"/>
        <v>1.1286399999999999</v>
      </c>
    </row>
    <row r="42" spans="1:3">
      <c r="A42" s="2">
        <f t="shared" si="5"/>
        <v>0.4</v>
      </c>
      <c r="B42" s="2">
        <f t="shared" si="3"/>
        <v>-0.74760000000000004</v>
      </c>
      <c r="C42" s="2">
        <f t="shared" si="4"/>
        <v>1.0078399999999998</v>
      </c>
    </row>
    <row r="43" spans="1:3">
      <c r="A43" s="2">
        <f t="shared" si="5"/>
        <v>0.60000000000000009</v>
      </c>
      <c r="B43" s="2">
        <f t="shared" si="3"/>
        <v>-1.0984000000000003</v>
      </c>
      <c r="C43" s="2">
        <f t="shared" si="4"/>
        <v>0.82463999999999982</v>
      </c>
    </row>
    <row r="44" spans="1:3">
      <c r="A44" s="2">
        <f t="shared" si="5"/>
        <v>0.8</v>
      </c>
      <c r="B44" s="2">
        <f t="shared" si="3"/>
        <v>-1.5428000000000002</v>
      </c>
      <c r="C44" s="2">
        <f t="shared" si="4"/>
        <v>0.56223999999999985</v>
      </c>
    </row>
    <row r="45" spans="1:3">
      <c r="A45" s="2">
        <f t="shared" si="5"/>
        <v>1</v>
      </c>
      <c r="B45" s="2">
        <f t="shared" si="3"/>
        <v>-2.1</v>
      </c>
      <c r="C45" s="2">
        <f t="shared" si="4"/>
        <v>0.19999999999999996</v>
      </c>
    </row>
    <row r="46" spans="1:3">
      <c r="A46" s="2">
        <f t="shared" si="5"/>
        <v>1.2</v>
      </c>
      <c r="B46" s="2">
        <f t="shared" si="3"/>
        <v>-2.7892000000000001</v>
      </c>
      <c r="C46" s="2">
        <f t="shared" si="4"/>
        <v>-0.28656000000000015</v>
      </c>
    </row>
    <row r="47" spans="1:3">
      <c r="A47" s="2">
        <f t="shared" si="5"/>
        <v>1.4</v>
      </c>
      <c r="B47" s="2">
        <f t="shared" si="3"/>
        <v>-3.6295999999999995</v>
      </c>
      <c r="C47" s="2">
        <f t="shared" si="4"/>
        <v>-0.92575999999999969</v>
      </c>
    </row>
    <row r="48" spans="1:3">
      <c r="A48" s="2">
        <f t="shared" si="5"/>
        <v>1.5999999999999999</v>
      </c>
      <c r="B48" s="2">
        <f t="shared" si="3"/>
        <v>-4.6403999999999996</v>
      </c>
      <c r="C48" s="2">
        <f t="shared" si="4"/>
        <v>-1.7497599999999995</v>
      </c>
    </row>
    <row r="49" spans="1:1">
      <c r="A49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A236-293D-4754-AC71-7E2CD9F12720}">
  <dimension ref="A1:B19"/>
  <sheetViews>
    <sheetView workbookViewId="0">
      <selection activeCell="A26" sqref="A26"/>
    </sheetView>
  </sheetViews>
  <sheetFormatPr baseColWidth="10" defaultRowHeight="14.4"/>
  <sheetData>
    <row r="1" spans="1:2">
      <c r="A1" t="s">
        <v>14</v>
      </c>
    </row>
    <row r="3" spans="1:2">
      <c r="A3" t="s">
        <v>15</v>
      </c>
      <c r="B3" t="s">
        <v>16</v>
      </c>
    </row>
    <row r="4" spans="1:2">
      <c r="A4">
        <v>0</v>
      </c>
      <c r="B4">
        <f>(53.39)*(1-EXP(-0.18355*A4))</f>
        <v>0</v>
      </c>
    </row>
    <row r="5" spans="1:2">
      <c r="A5">
        <f>A4+2</f>
        <v>2</v>
      </c>
      <c r="B5" s="1">
        <f t="shared" ref="B5:B13" si="0">(53.39)*(1-EXP(-0.18355*A5))</f>
        <v>16.404591776835446</v>
      </c>
    </row>
    <row r="6" spans="1:2">
      <c r="A6">
        <f t="shared" ref="A6:A13" si="1">A5+2</f>
        <v>4</v>
      </c>
      <c r="B6" s="1">
        <f t="shared" si="0"/>
        <v>27.768714713726766</v>
      </c>
    </row>
    <row r="7" spans="1:2">
      <c r="A7">
        <f t="shared" si="1"/>
        <v>6</v>
      </c>
      <c r="B7" s="1">
        <f t="shared" si="0"/>
        <v>35.641101413842009</v>
      </c>
    </row>
    <row r="8" spans="1:2">
      <c r="A8">
        <f t="shared" si="1"/>
        <v>8</v>
      </c>
      <c r="B8" s="1">
        <f t="shared" si="0"/>
        <v>41.094621469926928</v>
      </c>
    </row>
    <row r="9" spans="1:2">
      <c r="A9">
        <f t="shared" si="1"/>
        <v>10</v>
      </c>
      <c r="B9" s="1">
        <f t="shared" si="0"/>
        <v>44.872494957986781</v>
      </c>
    </row>
    <row r="10" spans="1:2">
      <c r="A10">
        <f t="shared" si="1"/>
        <v>12</v>
      </c>
      <c r="B10" s="1">
        <f t="shared" si="0"/>
        <v>47.489580426639428</v>
      </c>
    </row>
    <row r="11" spans="1:2">
      <c r="A11">
        <f t="shared" si="1"/>
        <v>14</v>
      </c>
      <c r="B11" s="1">
        <f t="shared" si="0"/>
        <v>49.302541176087452</v>
      </c>
    </row>
    <row r="12" spans="1:2">
      <c r="A12">
        <f t="shared" si="1"/>
        <v>16</v>
      </c>
      <c r="B12" s="1">
        <f t="shared" si="0"/>
        <v>50.55845227200259</v>
      </c>
    </row>
    <row r="13" spans="1:2">
      <c r="A13">
        <f t="shared" si="1"/>
        <v>18</v>
      </c>
      <c r="B13" s="1">
        <f t="shared" si="0"/>
        <v>51.428472586189201</v>
      </c>
    </row>
    <row r="14" spans="1:2">
      <c r="A14">
        <f>A13+2</f>
        <v>20</v>
      </c>
      <c r="B14" s="1">
        <f t="shared" ref="B14:B19" si="2">(53.39)*(1-EXP(-0.18355*A14))</f>
        <v>52.031170778409432</v>
      </c>
    </row>
    <row r="15" spans="1:2">
      <c r="A15">
        <f>A14+2</f>
        <v>22</v>
      </c>
      <c r="B15" s="1">
        <f t="shared" si="2"/>
        <v>52.448684145606066</v>
      </c>
    </row>
    <row r="16" spans="1:2">
      <c r="A16">
        <f>A15+2</f>
        <v>24</v>
      </c>
      <c r="B16" s="1">
        <f t="shared" si="2"/>
        <v>52.737912509052322</v>
      </c>
    </row>
    <row r="17" spans="1:2">
      <c r="A17">
        <f>A16+2</f>
        <v>26</v>
      </c>
      <c r="B17" s="1">
        <f t="shared" si="2"/>
        <v>52.938272671850179</v>
      </c>
    </row>
    <row r="18" spans="1:2">
      <c r="A18">
        <f>A17+2</f>
        <v>28</v>
      </c>
      <c r="B18" s="1">
        <f t="shared" si="2"/>
        <v>53.077070244667901</v>
      </c>
    </row>
    <row r="19" spans="1:2">
      <c r="A19">
        <v>100</v>
      </c>
      <c r="B19" s="1">
        <f t="shared" si="2"/>
        <v>53.389999429855806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F5B49-2B3F-4121-99CC-C698011EF69C}">
  <dimension ref="B2:E35"/>
  <sheetViews>
    <sheetView zoomScale="85" zoomScaleNormal="85" workbookViewId="0">
      <selection activeCell="B5" sqref="B5"/>
    </sheetView>
  </sheetViews>
  <sheetFormatPr baseColWidth="10" defaultRowHeight="14.4"/>
  <cols>
    <col min="3" max="4" width="17.6640625" bestFit="1" customWidth="1"/>
    <col min="5" max="5" width="18.33203125" bestFit="1" customWidth="1"/>
  </cols>
  <sheetData>
    <row r="2" spans="2:5">
      <c r="C2" t="s">
        <v>18</v>
      </c>
    </row>
    <row r="3" spans="2:5">
      <c r="B3" t="s">
        <v>0</v>
      </c>
      <c r="C3" t="s">
        <v>18</v>
      </c>
      <c r="D3" t="s">
        <v>17</v>
      </c>
      <c r="E3" t="s">
        <v>19</v>
      </c>
    </row>
    <row r="4" spans="2:5">
      <c r="B4" s="1">
        <v>-3</v>
      </c>
      <c r="C4" s="4">
        <f>1+B4+B4^2/FACT(2)+B4^3/FACT(3)+B4^4/FACT(4)+B4^5/FACT(5)+B4^6/FACT(6)+B4^7/FACT(7)+B4^8/FACT(8)+B4^9/FACT(9)+B4^10/FACT(10)</f>
        <v>5.3325892857142891E-2</v>
      </c>
      <c r="D4" s="4">
        <f>EXP(B4)</f>
        <v>4.9787068367863944E-2</v>
      </c>
      <c r="E4" s="4">
        <f>ABS(D4-C4)</f>
        <v>3.5388244892789467E-3</v>
      </c>
    </row>
    <row r="5" spans="2:5">
      <c r="B5" s="1">
        <f>B4+0.2</f>
        <v>-2.8</v>
      </c>
      <c r="C5" s="4">
        <f t="shared" ref="C5:C24" si="0">1+B5+B5^2/FACT(2)+B5^3/FACT(3)+B5^4/FACT(4)+B5^5/FACT(5)+B5^6/FACT(6)+B5^7/FACT(7)+B5^8/FACT(8)+B5^9/FACT(9)+B5^10/FACT(10)</f>
        <v>6.2489812536888942E-2</v>
      </c>
      <c r="D5" s="4">
        <f t="shared" ref="D5:D24" si="1">EXP(B5)</f>
        <v>6.0810062625217973E-2</v>
      </c>
      <c r="E5" s="4">
        <f t="shared" ref="E5:E24" si="2">ABS(D5-C5)</f>
        <v>1.6797499116709691E-3</v>
      </c>
    </row>
    <row r="6" spans="2:5">
      <c r="B6" s="1">
        <f t="shared" ref="B6:B24" si="3">B5+0.2</f>
        <v>-2.5999999999999996</v>
      </c>
      <c r="C6" s="4">
        <f t="shared" si="0"/>
        <v>7.5027399377749271E-2</v>
      </c>
      <c r="D6" s="4">
        <f t="shared" si="1"/>
        <v>7.4273578214333905E-2</v>
      </c>
      <c r="E6" s="4">
        <f t="shared" si="2"/>
        <v>7.5382116341536631E-4</v>
      </c>
    </row>
    <row r="7" spans="2:5">
      <c r="B7" s="1">
        <f t="shared" si="3"/>
        <v>-2.3999999999999995</v>
      </c>
      <c r="C7" s="4">
        <f t="shared" si="0"/>
        <v>9.1034921837714555E-2</v>
      </c>
      <c r="D7" s="4">
        <f t="shared" si="1"/>
        <v>9.0717953289412553E-2</v>
      </c>
      <c r="E7" s="4">
        <f t="shared" si="2"/>
        <v>3.1696854830200183E-4</v>
      </c>
    </row>
    <row r="8" spans="2:5">
      <c r="B8" s="1">
        <f t="shared" si="3"/>
        <v>-2.1999999999999993</v>
      </c>
      <c r="C8" s="4">
        <f t="shared" si="0"/>
        <v>0.11092662525011675</v>
      </c>
      <c r="D8" s="4">
        <f t="shared" si="1"/>
        <v>0.11080315836233397</v>
      </c>
      <c r="E8" s="4">
        <f t="shared" si="2"/>
        <v>1.2346688778278048E-4</v>
      </c>
    </row>
    <row r="9" spans="2:5">
      <c r="B9" s="1">
        <f t="shared" si="3"/>
        <v>-1.9999999999999993</v>
      </c>
      <c r="C9" s="4">
        <f t="shared" si="0"/>
        <v>0.13537918871252219</v>
      </c>
      <c r="D9" s="4">
        <f t="shared" si="1"/>
        <v>0.13533528323661279</v>
      </c>
      <c r="E9" s="4">
        <f t="shared" si="2"/>
        <v>4.3905475909405967E-5</v>
      </c>
    </row>
    <row r="10" spans="2:5">
      <c r="B10" s="1">
        <f t="shared" si="3"/>
        <v>-1.7999999999999994</v>
      </c>
      <c r="C10" s="4">
        <f t="shared" si="0"/>
        <v>0.16531286976228571</v>
      </c>
      <c r="D10" s="4">
        <f t="shared" si="1"/>
        <v>0.16529888822158664</v>
      </c>
      <c r="E10" s="4">
        <f t="shared" si="2"/>
        <v>1.3981540699065098E-5</v>
      </c>
    </row>
    <row r="11" spans="2:5">
      <c r="B11" s="1">
        <f t="shared" si="3"/>
        <v>-1.5999999999999994</v>
      </c>
      <c r="C11" s="4">
        <f t="shared" si="0"/>
        <v>0.20190040243877261</v>
      </c>
      <c r="D11" s="4">
        <f t="shared" si="1"/>
        <v>0.20189651799465552</v>
      </c>
      <c r="E11" s="4">
        <f t="shared" si="2"/>
        <v>3.8844441170859945E-6</v>
      </c>
    </row>
    <row r="12" spans="2:5">
      <c r="B12" s="1">
        <f t="shared" si="3"/>
        <v>-1.3999999999999995</v>
      </c>
      <c r="C12" s="4">
        <f t="shared" si="0"/>
        <v>0.24659787166558042</v>
      </c>
      <c r="D12" s="4">
        <f t="shared" si="1"/>
        <v>0.2465969639416066</v>
      </c>
      <c r="E12" s="4">
        <f t="shared" si="2"/>
        <v>9.0772397381977399E-7</v>
      </c>
    </row>
    <row r="13" spans="2:5">
      <c r="B13" s="1">
        <f>B12+0.2</f>
        <v>-1.1999999999999995</v>
      </c>
      <c r="C13" s="4">
        <f t="shared" si="0"/>
        <v>0.30119438101942875</v>
      </c>
      <c r="D13" s="4">
        <f t="shared" si="1"/>
        <v>0.30119421191220225</v>
      </c>
      <c r="E13" s="4">
        <f t="shared" si="2"/>
        <v>1.6910722649976506E-7</v>
      </c>
    </row>
    <row r="14" spans="2:5">
      <c r="B14" s="1">
        <f t="shared" si="3"/>
        <v>-0.99999999999999956</v>
      </c>
      <c r="C14" s="4">
        <f t="shared" si="0"/>
        <v>0.36787946428571455</v>
      </c>
      <c r="D14" s="4">
        <f t="shared" si="1"/>
        <v>0.3678794411714425</v>
      </c>
      <c r="E14" s="4">
        <f t="shared" si="2"/>
        <v>2.3114272051927287E-8</v>
      </c>
    </row>
    <row r="15" spans="2:5">
      <c r="B15" s="1">
        <f t="shared" si="3"/>
        <v>-0.7999999999999996</v>
      </c>
      <c r="C15" s="4">
        <f t="shared" si="0"/>
        <v>0.44932896613406714</v>
      </c>
      <c r="D15" s="4">
        <f t="shared" si="1"/>
        <v>0.44932896411722179</v>
      </c>
      <c r="E15" s="4">
        <f t="shared" si="2"/>
        <v>2.0168453573887746E-9</v>
      </c>
    </row>
    <row r="16" spans="2:5">
      <c r="B16" s="1">
        <f t="shared" si="3"/>
        <v>-0.59999999999999964</v>
      </c>
      <c r="C16" s="4">
        <f t="shared" si="0"/>
        <v>0.5488116361805716</v>
      </c>
      <c r="D16" s="4">
        <f t="shared" si="1"/>
        <v>0.54881163609402661</v>
      </c>
      <c r="E16" s="4">
        <f t="shared" si="2"/>
        <v>8.6544993393999903E-11</v>
      </c>
    </row>
    <row r="17" spans="2:5">
      <c r="B17" s="1">
        <f t="shared" si="3"/>
        <v>-0.39999999999999963</v>
      </c>
      <c r="C17" s="4">
        <f t="shared" si="0"/>
        <v>0.67032004603665629</v>
      </c>
      <c r="D17" s="4">
        <f t="shared" si="1"/>
        <v>0.67032004603563955</v>
      </c>
      <c r="E17" s="4">
        <f t="shared" si="2"/>
        <v>1.0167422459517184E-12</v>
      </c>
    </row>
    <row r="18" spans="2:5">
      <c r="B18" s="1">
        <f t="shared" si="3"/>
        <v>-0.19999999999999962</v>
      </c>
      <c r="C18" s="4">
        <f t="shared" si="0"/>
        <v>0.8187307530779826</v>
      </c>
      <c r="D18" s="4">
        <f t="shared" si="1"/>
        <v>0.81873075307798215</v>
      </c>
      <c r="E18" s="4">
        <f t="shared" si="2"/>
        <v>4.4408920985006262E-16</v>
      </c>
    </row>
    <row r="19" spans="2:5">
      <c r="B19" s="1">
        <f>B18+0.2</f>
        <v>3.8857805861880479E-16</v>
      </c>
      <c r="C19" s="4">
        <f t="shared" si="0"/>
        <v>1.0000000000000004</v>
      </c>
      <c r="D19" s="4">
        <f t="shared" si="1"/>
        <v>1.0000000000000004</v>
      </c>
      <c r="E19" s="4">
        <f t="shared" si="2"/>
        <v>0</v>
      </c>
    </row>
    <row r="20" spans="2:5">
      <c r="B20" s="1">
        <f t="shared" si="3"/>
        <v>0.2000000000000004</v>
      </c>
      <c r="C20" s="4">
        <f t="shared" si="0"/>
        <v>1.2214027581601696</v>
      </c>
      <c r="D20" s="4">
        <f t="shared" si="1"/>
        <v>1.2214027581601703</v>
      </c>
      <c r="E20" s="4">
        <f t="shared" si="2"/>
        <v>6.6613381477509392E-16</v>
      </c>
    </row>
    <row r="21" spans="2:5">
      <c r="B21" s="1">
        <f t="shared" si="3"/>
        <v>0.40000000000000041</v>
      </c>
      <c r="C21" s="4">
        <f t="shared" si="0"/>
        <v>1.4918246976401837</v>
      </c>
      <c r="D21" s="4">
        <f t="shared" si="1"/>
        <v>1.491824697641271</v>
      </c>
      <c r="E21" s="4">
        <f t="shared" si="2"/>
        <v>1.0873524303178783E-12</v>
      </c>
    </row>
    <row r="22" spans="2:5">
      <c r="B22" s="1">
        <f t="shared" si="3"/>
        <v>0.60000000000000042</v>
      </c>
      <c r="C22" s="4">
        <f t="shared" si="0"/>
        <v>1.8221188002948578</v>
      </c>
      <c r="D22" s="4">
        <f t="shared" si="1"/>
        <v>1.8221188003905098</v>
      </c>
      <c r="E22" s="4">
        <f t="shared" si="2"/>
        <v>9.5651930820395137E-11</v>
      </c>
    </row>
    <row r="23" spans="2:5">
      <c r="B23" s="1">
        <f t="shared" si="3"/>
        <v>0.80000000000000049</v>
      </c>
      <c r="C23" s="4">
        <f t="shared" si="0"/>
        <v>2.225540926187684</v>
      </c>
      <c r="D23" s="4">
        <f t="shared" si="1"/>
        <v>2.2255409284924688</v>
      </c>
      <c r="E23" s="4">
        <f t="shared" si="2"/>
        <v>2.3047848074497779E-9</v>
      </c>
    </row>
    <row r="24" spans="2:5">
      <c r="B24" s="1">
        <f t="shared" si="3"/>
        <v>1.0000000000000004</v>
      </c>
      <c r="C24" s="4">
        <f t="shared" si="0"/>
        <v>2.7182818011463863</v>
      </c>
      <c r="D24" s="4">
        <f t="shared" si="1"/>
        <v>2.7182818284590464</v>
      </c>
      <c r="E24" s="4">
        <f t="shared" si="2"/>
        <v>2.7312660133560485E-8</v>
      </c>
    </row>
    <row r="25" spans="2:5">
      <c r="B25" s="1"/>
      <c r="C25" s="4"/>
      <c r="D25" s="4"/>
      <c r="E25" s="4"/>
    </row>
    <row r="26" spans="2:5">
      <c r="B26" s="1"/>
      <c r="C26" s="4"/>
      <c r="D26" s="4"/>
      <c r="E26" s="4"/>
    </row>
    <row r="27" spans="2:5">
      <c r="B27" s="1"/>
      <c r="C27" s="4"/>
      <c r="D27" s="4"/>
      <c r="E27" s="4"/>
    </row>
    <row r="28" spans="2:5">
      <c r="B28" s="1"/>
      <c r="C28" s="4"/>
      <c r="D28" s="4"/>
      <c r="E28" s="4"/>
    </row>
    <row r="29" spans="2:5">
      <c r="B29" s="1"/>
      <c r="C29" s="4"/>
      <c r="D29" s="4"/>
      <c r="E29" s="4"/>
    </row>
    <row r="30" spans="2:5">
      <c r="B30" s="1"/>
      <c r="C30" s="4"/>
      <c r="D30" s="4"/>
      <c r="E30" s="4"/>
    </row>
    <row r="31" spans="2:5">
      <c r="B31" s="1"/>
      <c r="C31" s="4"/>
      <c r="D31" s="4"/>
      <c r="E31" s="4"/>
    </row>
    <row r="32" spans="2:5">
      <c r="B32" s="1"/>
      <c r="C32" s="4"/>
      <c r="D32" s="4"/>
      <c r="E32" s="4"/>
    </row>
    <row r="33" spans="2:5">
      <c r="B33" s="1"/>
      <c r="C33" s="4"/>
      <c r="D33" s="4"/>
      <c r="E33" s="4"/>
    </row>
    <row r="34" spans="2:5">
      <c r="B34" s="1"/>
      <c r="C34" s="4"/>
      <c r="D34" s="4"/>
      <c r="E34" s="4"/>
    </row>
    <row r="35" spans="2:5">
      <c r="B35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C00B-F452-4D89-9F0F-E448D799238F}">
  <dimension ref="A1:I49"/>
  <sheetViews>
    <sheetView topLeftCell="F27" zoomScale="70" zoomScaleNormal="70" workbookViewId="0">
      <selection activeCell="R61" sqref="R61"/>
    </sheetView>
  </sheetViews>
  <sheetFormatPr baseColWidth="10" defaultRowHeight="14.4"/>
  <cols>
    <col min="8" max="8" width="16.6640625" customWidth="1"/>
  </cols>
  <sheetData>
    <row r="1" spans="1:3">
      <c r="A1" t="s">
        <v>20</v>
      </c>
    </row>
    <row r="2" spans="1:3">
      <c r="A2" t="s">
        <v>21</v>
      </c>
    </row>
    <row r="3" spans="1:3">
      <c r="A3" t="s">
        <v>22</v>
      </c>
    </row>
    <row r="4" spans="1:3">
      <c r="A4" t="s">
        <v>23</v>
      </c>
    </row>
    <row r="8" spans="1:3">
      <c r="B8" t="s">
        <v>0</v>
      </c>
      <c r="C8" t="s">
        <v>24</v>
      </c>
    </row>
    <row r="9" spans="1:3">
      <c r="B9">
        <v>0</v>
      </c>
      <c r="C9">
        <f>-0.1*B9^4-0.15*B9^3-0.5*B9^2-0.25*B9+1.2</f>
        <v>1.2</v>
      </c>
    </row>
    <row r="10" spans="1:3">
      <c r="B10">
        <f>B9+0.25</f>
        <v>0.25</v>
      </c>
      <c r="C10">
        <f t="shared" ref="C10:C26" si="0">-0.1*B10^4-0.15*B10^3-0.5*B10^2-0.25*B10+1.2</f>
        <v>1.103515625</v>
      </c>
    </row>
    <row r="11" spans="1:3">
      <c r="B11">
        <f t="shared" ref="B11:B26" si="1">B10+0.5</f>
        <v>0.75</v>
      </c>
      <c r="C11">
        <f t="shared" si="0"/>
        <v>0.63632812499999991</v>
      </c>
    </row>
    <row r="12" spans="1:3">
      <c r="B12">
        <f t="shared" si="1"/>
        <v>1.25</v>
      </c>
      <c r="C12">
        <f t="shared" si="0"/>
        <v>-0.43085937500000004</v>
      </c>
    </row>
    <row r="13" spans="1:3">
      <c r="B13">
        <f t="shared" si="1"/>
        <v>1.75</v>
      </c>
      <c r="C13">
        <f t="shared" si="0"/>
        <v>-2.5105468750000002</v>
      </c>
    </row>
    <row r="14" spans="1:3">
      <c r="B14">
        <f t="shared" si="1"/>
        <v>2.25</v>
      </c>
      <c r="C14">
        <f t="shared" si="0"/>
        <v>-6.1652343749999998</v>
      </c>
    </row>
    <row r="15" spans="1:3">
      <c r="B15">
        <f t="shared" si="1"/>
        <v>2.75</v>
      </c>
      <c r="C15">
        <f t="shared" si="0"/>
        <v>-12.107421875000002</v>
      </c>
    </row>
    <row r="16" spans="1:3">
      <c r="B16">
        <f t="shared" si="1"/>
        <v>3.25</v>
      </c>
      <c r="C16">
        <f t="shared" si="0"/>
        <v>-21.199609375000001</v>
      </c>
    </row>
    <row r="17" spans="1:9">
      <c r="B17">
        <f t="shared" si="1"/>
        <v>3.75</v>
      </c>
      <c r="C17">
        <f t="shared" si="0"/>
        <v>-34.454296874999997</v>
      </c>
    </row>
    <row r="18" spans="1:9">
      <c r="B18">
        <f t="shared" si="1"/>
        <v>4.25</v>
      </c>
      <c r="C18">
        <f t="shared" si="0"/>
        <v>-53.033984374999996</v>
      </c>
    </row>
    <row r="19" spans="1:9">
      <c r="B19">
        <f t="shared" si="1"/>
        <v>4.75</v>
      </c>
      <c r="C19">
        <f t="shared" si="0"/>
        <v>-78.251171874999997</v>
      </c>
    </row>
    <row r="20" spans="1:9">
      <c r="B20">
        <f t="shared" si="1"/>
        <v>5.25</v>
      </c>
      <c r="C20">
        <f t="shared" si="0"/>
        <v>-111.568359375</v>
      </c>
    </row>
    <row r="21" spans="1:9">
      <c r="B21">
        <f t="shared" si="1"/>
        <v>5.75</v>
      </c>
      <c r="C21">
        <f t="shared" si="0"/>
        <v>-154.59804687500002</v>
      </c>
    </row>
    <row r="22" spans="1:9">
      <c r="B22">
        <f t="shared" si="1"/>
        <v>6.25</v>
      </c>
      <c r="C22">
        <f t="shared" si="0"/>
        <v>-209.10273437500001</v>
      </c>
    </row>
    <row r="23" spans="1:9">
      <c r="B23">
        <f t="shared" si="1"/>
        <v>6.75</v>
      </c>
      <c r="C23">
        <f t="shared" si="0"/>
        <v>-276.99492187500005</v>
      </c>
    </row>
    <row r="24" spans="1:9">
      <c r="B24">
        <f t="shared" si="1"/>
        <v>7.25</v>
      </c>
      <c r="C24">
        <f t="shared" si="0"/>
        <v>-360.33710937500001</v>
      </c>
    </row>
    <row r="25" spans="1:9">
      <c r="B25">
        <f>B24+0.5</f>
        <v>7.75</v>
      </c>
      <c r="C25">
        <f t="shared" si="0"/>
        <v>-461.34179687500006</v>
      </c>
    </row>
    <row r="26" spans="1:9">
      <c r="B26">
        <f t="shared" si="1"/>
        <v>8.25</v>
      </c>
      <c r="C26">
        <f t="shared" si="0"/>
        <v>-582.37148437500002</v>
      </c>
    </row>
    <row r="30" spans="1:9">
      <c r="I30" t="s">
        <v>22</v>
      </c>
    </row>
    <row r="31" spans="1:9">
      <c r="A31" t="s">
        <v>25</v>
      </c>
      <c r="I31" t="s">
        <v>26</v>
      </c>
    </row>
    <row r="32" spans="1:9">
      <c r="A32" t="s">
        <v>0</v>
      </c>
      <c r="B32" t="s">
        <v>24</v>
      </c>
      <c r="C32" t="s">
        <v>29</v>
      </c>
      <c r="D32" t="s">
        <v>30</v>
      </c>
      <c r="E32" t="s">
        <v>31</v>
      </c>
      <c r="F32" t="s">
        <v>35</v>
      </c>
      <c r="G32" t="s">
        <v>32</v>
      </c>
      <c r="H32" t="s">
        <v>33</v>
      </c>
      <c r="I32" t="s">
        <v>27</v>
      </c>
    </row>
    <row r="33" spans="1:9">
      <c r="A33">
        <v>0</v>
      </c>
      <c r="B33">
        <f>-0.1*A33^4-0.15*A33^3-0.5*A33^2-0.25*A33+1.2</f>
        <v>1.2</v>
      </c>
      <c r="C33">
        <f>-0.4*A33^3-0.45*A33^2-A33-0.25</f>
        <v>-0.25</v>
      </c>
      <c r="D33">
        <f>-1.2*A33^2-0.9*A33-1</f>
        <v>-1</v>
      </c>
      <c r="E33">
        <f>-2.4*A33-0.9</f>
        <v>-0.9</v>
      </c>
      <c r="F33">
        <v>-2.4</v>
      </c>
      <c r="I33" t="s">
        <v>28</v>
      </c>
    </row>
    <row r="34" spans="1:9">
      <c r="A34">
        <f>A33+0.2</f>
        <v>0.2</v>
      </c>
      <c r="B34">
        <f>-0.1*A34^4-0.15*A34^3-0.5*A34^2-0.25*A34+1.2</f>
        <v>1.1286399999999999</v>
      </c>
      <c r="C34">
        <f t="shared" ref="C34:C49" si="2">-0.4*A34^3-0.45*A34^2-A34-0.25</f>
        <v>-0.47120000000000001</v>
      </c>
      <c r="D34">
        <f t="shared" ref="D34:D49" si="3">-1.2*A34^2-0.9*A34-1</f>
        <v>-1.228</v>
      </c>
      <c r="E34">
        <f t="shared" ref="E34:E49" si="4">-2.4*A34-0.9</f>
        <v>-1.38</v>
      </c>
      <c r="F34">
        <v>-2.4</v>
      </c>
      <c r="G34">
        <f>A34-A33</f>
        <v>0.2</v>
      </c>
      <c r="H34">
        <f>B33+C33*G34+(D33/FACT(2))*G34^2+(E33/FACT(3))*G34^3+(F33/FACT(4))*G34^4</f>
        <v>1.1286399999999999</v>
      </c>
      <c r="I34" t="s">
        <v>34</v>
      </c>
    </row>
    <row r="35" spans="1:9">
      <c r="A35">
        <f t="shared" ref="A35:A49" si="5">A34+0.2</f>
        <v>0.4</v>
      </c>
      <c r="B35">
        <f t="shared" ref="B35:B49" si="6">-0.1*A35^4-0.15*A35^3-0.5*A35^2-0.25*A35+1.2</f>
        <v>1.0078399999999998</v>
      </c>
      <c r="C35">
        <f t="shared" si="2"/>
        <v>-0.74760000000000004</v>
      </c>
      <c r="D35">
        <f t="shared" si="3"/>
        <v>-1.552</v>
      </c>
      <c r="E35">
        <f t="shared" si="4"/>
        <v>-1.8599999999999999</v>
      </c>
      <c r="F35">
        <v>-2.4</v>
      </c>
      <c r="G35">
        <f t="shared" ref="G35:G49" si="7">A35-A34</f>
        <v>0.2</v>
      </c>
      <c r="H35">
        <f t="shared" ref="H35:H49" si="8">B34+C34*G35+(D34/FACT(2))*G35^2+(E34/FACT(3))*G35^3+(F34/FACT(4))*G35^4</f>
        <v>1.0078399999999998</v>
      </c>
    </row>
    <row r="36" spans="1:9">
      <c r="A36">
        <f t="shared" si="5"/>
        <v>0.60000000000000009</v>
      </c>
      <c r="B36">
        <f t="shared" si="6"/>
        <v>0.82463999999999982</v>
      </c>
      <c r="C36">
        <f t="shared" si="2"/>
        <v>-1.0984000000000003</v>
      </c>
      <c r="D36">
        <f t="shared" si="3"/>
        <v>-1.9720000000000002</v>
      </c>
      <c r="E36">
        <f t="shared" si="4"/>
        <v>-2.3400000000000003</v>
      </c>
      <c r="F36">
        <v>-2.4</v>
      </c>
      <c r="G36">
        <f t="shared" si="7"/>
        <v>0.20000000000000007</v>
      </c>
      <c r="H36">
        <f t="shared" si="8"/>
        <v>0.8246399999999996</v>
      </c>
    </row>
    <row r="37" spans="1:9">
      <c r="A37">
        <f t="shared" si="5"/>
        <v>0.8</v>
      </c>
      <c r="B37">
        <f t="shared" si="6"/>
        <v>0.56223999999999985</v>
      </c>
      <c r="C37">
        <f t="shared" si="2"/>
        <v>-1.5428000000000002</v>
      </c>
      <c r="D37">
        <f t="shared" si="3"/>
        <v>-2.4880000000000004</v>
      </c>
      <c r="E37">
        <f t="shared" si="4"/>
        <v>-2.82</v>
      </c>
      <c r="F37">
        <v>-2.4</v>
      </c>
      <c r="G37">
        <f t="shared" si="7"/>
        <v>0.19999999999999996</v>
      </c>
      <c r="H37">
        <f t="shared" si="8"/>
        <v>0.56223999999999974</v>
      </c>
    </row>
    <row r="38" spans="1:9">
      <c r="A38">
        <f t="shared" si="5"/>
        <v>1</v>
      </c>
      <c r="B38">
        <f t="shared" si="6"/>
        <v>0.19999999999999996</v>
      </c>
      <c r="C38">
        <f t="shared" si="2"/>
        <v>-2.1</v>
      </c>
      <c r="D38">
        <f t="shared" si="3"/>
        <v>-3.1</v>
      </c>
      <c r="E38">
        <f t="shared" si="4"/>
        <v>-3.3</v>
      </c>
      <c r="F38">
        <v>-2.4</v>
      </c>
      <c r="G38">
        <f t="shared" si="7"/>
        <v>0.19999999999999996</v>
      </c>
      <c r="H38">
        <f t="shared" si="8"/>
        <v>0.19999999999999996</v>
      </c>
    </row>
    <row r="39" spans="1:9">
      <c r="A39">
        <f t="shared" si="5"/>
        <v>1.2</v>
      </c>
      <c r="B39">
        <f t="shared" si="6"/>
        <v>-0.28656000000000015</v>
      </c>
      <c r="C39">
        <f t="shared" si="2"/>
        <v>-2.7892000000000001</v>
      </c>
      <c r="D39">
        <f t="shared" si="3"/>
        <v>-3.8079999999999998</v>
      </c>
      <c r="E39">
        <f t="shared" si="4"/>
        <v>-3.78</v>
      </c>
      <c r="F39">
        <v>-2.4</v>
      </c>
      <c r="G39">
        <f t="shared" si="7"/>
        <v>0.19999999999999996</v>
      </c>
      <c r="H39">
        <f t="shared" si="8"/>
        <v>-0.28655999999999993</v>
      </c>
    </row>
    <row r="40" spans="1:9">
      <c r="A40">
        <f t="shared" si="5"/>
        <v>1.4</v>
      </c>
      <c r="B40">
        <f t="shared" si="6"/>
        <v>-0.92575999999999969</v>
      </c>
      <c r="C40">
        <f t="shared" si="2"/>
        <v>-3.6295999999999995</v>
      </c>
      <c r="D40">
        <f t="shared" si="3"/>
        <v>-4.6119999999999992</v>
      </c>
      <c r="E40">
        <f t="shared" si="4"/>
        <v>-4.26</v>
      </c>
      <c r="F40">
        <v>-2.4</v>
      </c>
      <c r="G40">
        <f t="shared" si="7"/>
        <v>0.19999999999999996</v>
      </c>
      <c r="H40">
        <f t="shared" si="8"/>
        <v>-0.92576000000000014</v>
      </c>
    </row>
    <row r="41" spans="1:9">
      <c r="A41">
        <f t="shared" si="5"/>
        <v>1.5999999999999999</v>
      </c>
      <c r="B41">
        <f t="shared" si="6"/>
        <v>-1.7497599999999995</v>
      </c>
      <c r="C41">
        <f t="shared" si="2"/>
        <v>-4.6403999999999996</v>
      </c>
      <c r="D41">
        <f t="shared" si="3"/>
        <v>-5.5119999999999996</v>
      </c>
      <c r="E41">
        <f t="shared" si="4"/>
        <v>-4.7399999999999993</v>
      </c>
      <c r="F41">
        <v>-2.4</v>
      </c>
      <c r="G41">
        <f t="shared" si="7"/>
        <v>0.19999999999999996</v>
      </c>
      <c r="H41">
        <f t="shared" si="8"/>
        <v>-1.7497599999999991</v>
      </c>
    </row>
    <row r="42" spans="1:9">
      <c r="A42">
        <f t="shared" si="5"/>
        <v>1.7999999999999998</v>
      </c>
      <c r="B42">
        <f t="shared" si="6"/>
        <v>-2.7945599999999988</v>
      </c>
      <c r="C42">
        <f t="shared" si="2"/>
        <v>-5.8407999999999989</v>
      </c>
      <c r="D42">
        <f t="shared" si="3"/>
        <v>-6.5079999999999991</v>
      </c>
      <c r="E42">
        <f t="shared" si="4"/>
        <v>-5.22</v>
      </c>
      <c r="F42">
        <v>-2.4</v>
      </c>
      <c r="G42">
        <f t="shared" si="7"/>
        <v>0.19999999999999996</v>
      </c>
      <c r="H42">
        <f t="shared" si="8"/>
        <v>-2.7945599999999997</v>
      </c>
    </row>
    <row r="43" spans="1:9">
      <c r="A43">
        <f t="shared" si="5"/>
        <v>1.9999999999999998</v>
      </c>
      <c r="B43">
        <f t="shared" si="6"/>
        <v>-4.0999999999999988</v>
      </c>
      <c r="C43">
        <f t="shared" si="2"/>
        <v>-7.2499999999999991</v>
      </c>
      <c r="D43">
        <f t="shared" si="3"/>
        <v>-7.5999999999999988</v>
      </c>
      <c r="E43">
        <f t="shared" si="4"/>
        <v>-5.6999999999999993</v>
      </c>
      <c r="F43">
        <v>-2.4</v>
      </c>
      <c r="G43">
        <f t="shared" si="7"/>
        <v>0.19999999999999996</v>
      </c>
      <c r="H43">
        <f t="shared" si="8"/>
        <v>-4.0999999999999988</v>
      </c>
    </row>
    <row r="44" spans="1:9">
      <c r="A44">
        <f t="shared" si="5"/>
        <v>2.1999999999999997</v>
      </c>
      <c r="B44">
        <f t="shared" si="6"/>
        <v>-5.7097599999999975</v>
      </c>
      <c r="C44">
        <f t="shared" si="2"/>
        <v>-8.8871999999999982</v>
      </c>
      <c r="D44">
        <f t="shared" si="3"/>
        <v>-8.7879999999999985</v>
      </c>
      <c r="E44">
        <f t="shared" si="4"/>
        <v>-6.18</v>
      </c>
      <c r="F44">
        <v>-2.4</v>
      </c>
      <c r="G44">
        <f t="shared" si="7"/>
        <v>0.19999999999999996</v>
      </c>
      <c r="H44">
        <f t="shared" si="8"/>
        <v>-5.7097599999999984</v>
      </c>
    </row>
    <row r="45" spans="1:9">
      <c r="A45">
        <f t="shared" si="5"/>
        <v>2.4</v>
      </c>
      <c r="B45">
        <f t="shared" si="6"/>
        <v>-7.6713599999999991</v>
      </c>
      <c r="C45">
        <f t="shared" si="2"/>
        <v>-10.771600000000001</v>
      </c>
      <c r="D45">
        <f t="shared" si="3"/>
        <v>-10.071999999999999</v>
      </c>
      <c r="E45">
        <f t="shared" si="4"/>
        <v>-6.66</v>
      </c>
      <c r="F45">
        <v>-2.4</v>
      </c>
      <c r="G45">
        <f t="shared" si="7"/>
        <v>0.20000000000000018</v>
      </c>
      <c r="H45">
        <f t="shared" si="8"/>
        <v>-7.6713599999999991</v>
      </c>
    </row>
    <row r="46" spans="1:9">
      <c r="A46">
        <f t="shared" si="5"/>
        <v>2.6</v>
      </c>
      <c r="B46">
        <f t="shared" si="6"/>
        <v>-10.036160000000004</v>
      </c>
      <c r="C46">
        <f t="shared" si="2"/>
        <v>-12.922400000000001</v>
      </c>
      <c r="D46">
        <f t="shared" si="3"/>
        <v>-11.452</v>
      </c>
      <c r="E46">
        <f t="shared" si="4"/>
        <v>-7.1400000000000006</v>
      </c>
      <c r="F46">
        <v>-2.4</v>
      </c>
      <c r="G46">
        <f t="shared" si="7"/>
        <v>0.20000000000000018</v>
      </c>
      <c r="H46">
        <f t="shared" si="8"/>
        <v>-10.036160000000001</v>
      </c>
    </row>
    <row r="47" spans="1:9">
      <c r="A47">
        <f>A46+0.2</f>
        <v>2.8000000000000003</v>
      </c>
      <c r="B47">
        <f t="shared" si="6"/>
        <v>-12.859360000000006</v>
      </c>
      <c r="C47">
        <f t="shared" si="2"/>
        <v>-15.358800000000004</v>
      </c>
      <c r="D47">
        <f t="shared" si="3"/>
        <v>-12.928000000000001</v>
      </c>
      <c r="E47">
        <f t="shared" si="4"/>
        <v>-7.620000000000001</v>
      </c>
      <c r="F47">
        <v>-2.4</v>
      </c>
      <c r="G47">
        <f t="shared" si="7"/>
        <v>0.20000000000000018</v>
      </c>
      <c r="H47">
        <f t="shared" si="8"/>
        <v>-12.859360000000008</v>
      </c>
    </row>
    <row r="48" spans="1:9">
      <c r="A48">
        <f t="shared" si="5"/>
        <v>3.0000000000000004</v>
      </c>
      <c r="B48">
        <f t="shared" si="6"/>
        <v>-16.200000000000014</v>
      </c>
      <c r="C48">
        <f t="shared" si="2"/>
        <v>-18.100000000000009</v>
      </c>
      <c r="D48">
        <f t="shared" si="3"/>
        <v>-14.500000000000005</v>
      </c>
      <c r="E48">
        <f t="shared" si="4"/>
        <v>-8.1000000000000014</v>
      </c>
      <c r="F48">
        <v>-2.4</v>
      </c>
      <c r="G48">
        <f t="shared" si="7"/>
        <v>0.20000000000000018</v>
      </c>
      <c r="H48">
        <f t="shared" si="8"/>
        <v>-16.20000000000001</v>
      </c>
    </row>
    <row r="49" spans="1:8">
      <c r="A49">
        <f t="shared" si="5"/>
        <v>3.2000000000000006</v>
      </c>
      <c r="B49">
        <f t="shared" si="6"/>
        <v>-20.120960000000014</v>
      </c>
      <c r="C49">
        <f t="shared" si="2"/>
        <v>-21.165200000000006</v>
      </c>
      <c r="D49">
        <f t="shared" si="3"/>
        <v>-16.168000000000006</v>
      </c>
      <c r="E49">
        <f t="shared" si="4"/>
        <v>-8.5800000000000018</v>
      </c>
      <c r="F49">
        <v>-2.4</v>
      </c>
      <c r="G49">
        <f t="shared" si="7"/>
        <v>0.20000000000000018</v>
      </c>
      <c r="H49">
        <f t="shared" si="8"/>
        <v>-20.120960000000018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1CB9D-B38C-47F6-A8AD-8AD3EB1ECCF2}">
  <dimension ref="A2:L36"/>
  <sheetViews>
    <sheetView zoomScaleNormal="100" workbookViewId="0">
      <selection activeCell="J25" sqref="J25"/>
    </sheetView>
  </sheetViews>
  <sheetFormatPr baseColWidth="10" defaultRowHeight="14.4"/>
  <cols>
    <col min="2" max="5" width="12.5546875" bestFit="1" customWidth="1"/>
    <col min="6" max="9" width="13.21875" bestFit="1" customWidth="1"/>
  </cols>
  <sheetData>
    <row r="2" spans="2:3">
      <c r="B2" t="s">
        <v>36</v>
      </c>
    </row>
    <row r="4" spans="2:3">
      <c r="B4" t="s">
        <v>39</v>
      </c>
    </row>
    <row r="5" spans="2:3">
      <c r="B5" t="s">
        <v>37</v>
      </c>
      <c r="C5" t="s">
        <v>38</v>
      </c>
    </row>
    <row r="6" spans="2:3">
      <c r="B6">
        <v>-2.5</v>
      </c>
      <c r="C6">
        <f>EXP(-B6)-B6</f>
        <v>14.682493960703473</v>
      </c>
    </row>
    <row r="7" spans="2:3">
      <c r="B7">
        <f>B6+0.5</f>
        <v>-2</v>
      </c>
      <c r="C7">
        <f t="shared" ref="C7:C17" si="0">EXP(-B7)-B7</f>
        <v>9.3890560989306504</v>
      </c>
    </row>
    <row r="8" spans="2:3">
      <c r="B8">
        <f t="shared" ref="B8:B16" si="1">B7+0.5</f>
        <v>-1.5</v>
      </c>
      <c r="C8">
        <f t="shared" si="0"/>
        <v>5.9816890703380645</v>
      </c>
    </row>
    <row r="9" spans="2:3">
      <c r="B9">
        <f t="shared" si="1"/>
        <v>-1</v>
      </c>
      <c r="C9">
        <f t="shared" si="0"/>
        <v>3.7182818284590451</v>
      </c>
    </row>
    <row r="10" spans="2:3">
      <c r="B10">
        <f t="shared" si="1"/>
        <v>-0.5</v>
      </c>
      <c r="C10">
        <f t="shared" si="0"/>
        <v>2.1487212707001282</v>
      </c>
    </row>
    <row r="11" spans="2:3">
      <c r="B11">
        <f t="shared" si="1"/>
        <v>0</v>
      </c>
      <c r="C11">
        <f t="shared" si="0"/>
        <v>1</v>
      </c>
    </row>
    <row r="12" spans="2:3">
      <c r="B12">
        <f t="shared" si="1"/>
        <v>0.5</v>
      </c>
      <c r="C12">
        <f t="shared" si="0"/>
        <v>0.10653065971263342</v>
      </c>
    </row>
    <row r="13" spans="2:3">
      <c r="B13">
        <f t="shared" si="1"/>
        <v>1</v>
      </c>
      <c r="C13">
        <f t="shared" si="0"/>
        <v>-0.63212055882855767</v>
      </c>
    </row>
    <row r="14" spans="2:3">
      <c r="B14">
        <f t="shared" si="1"/>
        <v>1.5</v>
      </c>
      <c r="C14">
        <f t="shared" si="0"/>
        <v>-1.2768698398515701</v>
      </c>
    </row>
    <row r="15" spans="2:3">
      <c r="B15">
        <f t="shared" si="1"/>
        <v>2</v>
      </c>
      <c r="C15">
        <f t="shared" si="0"/>
        <v>-1.8646647167633872</v>
      </c>
    </row>
    <row r="16" spans="2:3">
      <c r="B16">
        <f t="shared" si="1"/>
        <v>2.5</v>
      </c>
      <c r="C16">
        <f t="shared" si="0"/>
        <v>-2.4179150013761013</v>
      </c>
    </row>
    <row r="17" spans="1:12">
      <c r="B17">
        <f>B16+0.5</f>
        <v>3</v>
      </c>
      <c r="C17">
        <f t="shared" si="0"/>
        <v>-2.9502129316321359</v>
      </c>
    </row>
    <row r="23" spans="1:12">
      <c r="A23" s="7" t="s">
        <v>40</v>
      </c>
      <c r="B23" s="7" t="s">
        <v>41</v>
      </c>
      <c r="C23" s="7" t="s">
        <v>42</v>
      </c>
      <c r="D23" s="7" t="s">
        <v>43</v>
      </c>
      <c r="E23" s="7" t="s">
        <v>44</v>
      </c>
      <c r="F23" s="7" t="s">
        <v>45</v>
      </c>
      <c r="G23" s="7" t="s">
        <v>46</v>
      </c>
      <c r="H23" s="7" t="s">
        <v>47</v>
      </c>
      <c r="I23" s="7" t="s">
        <v>48</v>
      </c>
      <c r="J23" s="7" t="s">
        <v>49</v>
      </c>
      <c r="K23" s="7" t="s">
        <v>50</v>
      </c>
      <c r="L23" s="11" t="s">
        <v>52</v>
      </c>
    </row>
    <row r="24" spans="1:12">
      <c r="A24" s="8">
        <v>1</v>
      </c>
      <c r="B24" s="9">
        <v>0</v>
      </c>
      <c r="C24" s="9">
        <f>(B24+D24)/2</f>
        <v>0.5</v>
      </c>
      <c r="D24" s="9">
        <v>1</v>
      </c>
      <c r="E24" s="10">
        <f>EXP(-B24)-B24</f>
        <v>1</v>
      </c>
      <c r="F24" s="10">
        <f>EXP(-D24)-D24</f>
        <v>-0.63212055882855767</v>
      </c>
      <c r="G24" s="10">
        <f>E24*F24</f>
        <v>-0.63212055882855767</v>
      </c>
      <c r="H24" s="10">
        <f>EXP(-C24)-C24</f>
        <v>0.10653065971263342</v>
      </c>
      <c r="I24" s="10">
        <f>E24*H24</f>
        <v>0.10653065971263342</v>
      </c>
      <c r="J24" s="5"/>
      <c r="K24" s="5"/>
    </row>
    <row r="25" spans="1:12">
      <c r="A25" s="8">
        <v>2</v>
      </c>
      <c r="B25" s="9">
        <f>IF(I24&lt;0,B24,C24)</f>
        <v>0.5</v>
      </c>
      <c r="C25" s="9">
        <f t="shared" ref="C25:C35" si="2">(B25+D25)/2</f>
        <v>0.75</v>
      </c>
      <c r="D25" s="9">
        <f>IF(I24&lt;0,C24,D24)</f>
        <v>1</v>
      </c>
      <c r="E25" s="10">
        <f t="shared" ref="E25:E35" si="3">EXP(-B25)-B25</f>
        <v>0.10653065971263342</v>
      </c>
      <c r="F25" s="10">
        <f>EXP(-D25)-D25</f>
        <v>-0.63212055882855767</v>
      </c>
      <c r="G25" s="10">
        <f t="shared" ref="G25:G35" si="4">E25*F25</f>
        <v>-6.7340220149924759E-2</v>
      </c>
      <c r="H25" s="10">
        <f t="shared" ref="H25:H35" si="5">EXP(-C25)-C25</f>
        <v>-0.27763344725898531</v>
      </c>
      <c r="I25" s="10">
        <f t="shared" ref="I25:I35" si="6">E25*H25</f>
        <v>-2.9576474294792324E-2</v>
      </c>
      <c r="J25" s="6">
        <f>ABS((C25-C24)/C25)</f>
        <v>0.33333333333333331</v>
      </c>
      <c r="K25" s="5">
        <f>ABS(J25/C25)</f>
        <v>0.44444444444444442</v>
      </c>
      <c r="L25" s="12">
        <f>K25</f>
        <v>0.44444444444444442</v>
      </c>
    </row>
    <row r="26" spans="1:12">
      <c r="A26" s="8">
        <v>3</v>
      </c>
      <c r="B26" s="9">
        <f t="shared" ref="B26:B35" si="7">IF(I25&lt;0,B25,C25)</f>
        <v>0.5</v>
      </c>
      <c r="C26" s="9">
        <f t="shared" si="2"/>
        <v>0.625</v>
      </c>
      <c r="D26" s="9">
        <f t="shared" ref="D26:D35" si="8">IF(I25&lt;0,C25,D25)</f>
        <v>0.75</v>
      </c>
      <c r="E26" s="10">
        <f t="shared" si="3"/>
        <v>0.10653065971263342</v>
      </c>
      <c r="F26" s="10">
        <f t="shared" ref="F26:F35" si="9">EXP(-D26)-D26</f>
        <v>-0.27763344725898531</v>
      </c>
      <c r="G26" s="10">
        <f t="shared" si="4"/>
        <v>-2.9576474294792324E-2</v>
      </c>
      <c r="H26" s="10">
        <f t="shared" si="5"/>
        <v>-8.9738571481009721E-2</v>
      </c>
      <c r="I26" s="10">
        <f t="shared" si="6"/>
        <v>-9.5599092215412768E-3</v>
      </c>
      <c r="J26" s="6">
        <f t="shared" ref="J26:J34" si="10">ABS((C26-C25)/C26)</f>
        <v>0.2</v>
      </c>
      <c r="K26" s="5">
        <f t="shared" ref="K26:K35" si="11">ABS(J26/C26)</f>
        <v>0.32</v>
      </c>
      <c r="L26" s="12">
        <f t="shared" ref="L26:L35" si="12">K26</f>
        <v>0.32</v>
      </c>
    </row>
    <row r="27" spans="1:12">
      <c r="A27" s="8">
        <v>4</v>
      </c>
      <c r="B27" s="9">
        <f t="shared" si="7"/>
        <v>0.5</v>
      </c>
      <c r="C27" s="9">
        <f t="shared" si="2"/>
        <v>0.5625</v>
      </c>
      <c r="D27" s="9">
        <f t="shared" si="8"/>
        <v>0.625</v>
      </c>
      <c r="E27" s="10">
        <f t="shared" si="3"/>
        <v>0.10653065971263342</v>
      </c>
      <c r="F27" s="10">
        <f t="shared" si="9"/>
        <v>-8.9738571481009721E-2</v>
      </c>
      <c r="G27" s="10">
        <f t="shared" si="4"/>
        <v>-9.5599092215412768E-3</v>
      </c>
      <c r="H27" s="10">
        <f t="shared" si="5"/>
        <v>7.2828247309230099E-3</v>
      </c>
      <c r="I27" s="10">
        <f t="shared" si="6"/>
        <v>7.7584412315671023E-4</v>
      </c>
      <c r="J27" s="6">
        <f t="shared" si="10"/>
        <v>0.1111111111111111</v>
      </c>
      <c r="K27" s="5">
        <f t="shared" si="11"/>
        <v>0.19753086419753085</v>
      </c>
      <c r="L27" s="12">
        <f t="shared" si="12"/>
        <v>0.19753086419753085</v>
      </c>
    </row>
    <row r="28" spans="1:12">
      <c r="A28" s="8">
        <v>5</v>
      </c>
      <c r="B28" s="9">
        <f>IF(I27&lt;0,B27,C27)</f>
        <v>0.5625</v>
      </c>
      <c r="C28" s="9">
        <f t="shared" si="2"/>
        <v>0.59375</v>
      </c>
      <c r="D28" s="9">
        <f t="shared" si="8"/>
        <v>0.625</v>
      </c>
      <c r="E28" s="10">
        <f t="shared" si="3"/>
        <v>7.2828247309230099E-3</v>
      </c>
      <c r="F28" s="10">
        <f t="shared" si="9"/>
        <v>-8.9738571481009721E-2</v>
      </c>
      <c r="G28" s="10">
        <f t="shared" si="4"/>
        <v>-6.5355028769959996E-4</v>
      </c>
      <c r="H28" s="10">
        <f t="shared" si="5"/>
        <v>-4.1497549836979619E-2</v>
      </c>
      <c r="I28" s="10">
        <f t="shared" si="6"/>
        <v>-3.0221938222546531E-4</v>
      </c>
      <c r="J28" s="6">
        <f t="shared" si="10"/>
        <v>5.2631578947368418E-2</v>
      </c>
      <c r="K28" s="5">
        <f t="shared" si="11"/>
        <v>8.8642659279778394E-2</v>
      </c>
      <c r="L28" s="12">
        <f t="shared" si="12"/>
        <v>8.8642659279778394E-2</v>
      </c>
    </row>
    <row r="29" spans="1:12">
      <c r="A29" s="8">
        <v>6</v>
      </c>
      <c r="B29" s="9">
        <f t="shared" si="7"/>
        <v>0.5625</v>
      </c>
      <c r="C29" s="9">
        <f t="shared" si="2"/>
        <v>0.578125</v>
      </c>
      <c r="D29" s="9">
        <f t="shared" si="8"/>
        <v>0.59375</v>
      </c>
      <c r="E29" s="10">
        <f t="shared" si="3"/>
        <v>7.2828247309230099E-3</v>
      </c>
      <c r="F29" s="10">
        <f t="shared" si="9"/>
        <v>-4.1497549836979619E-2</v>
      </c>
      <c r="G29" s="10">
        <f t="shared" si="4"/>
        <v>-3.0221938222546531E-4</v>
      </c>
      <c r="H29" s="10">
        <f t="shared" si="5"/>
        <v>-1.7175839185529229E-2</v>
      </c>
      <c r="I29" s="10">
        <f t="shared" si="6"/>
        <v>-1.2508862639472879E-4</v>
      </c>
      <c r="J29" s="6">
        <f t="shared" si="10"/>
        <v>2.7027027027027029E-2</v>
      </c>
      <c r="K29" s="5">
        <f t="shared" si="11"/>
        <v>4.6749452154857561E-2</v>
      </c>
      <c r="L29" s="12">
        <f t="shared" si="12"/>
        <v>4.6749452154857561E-2</v>
      </c>
    </row>
    <row r="30" spans="1:12">
      <c r="A30" s="8">
        <v>7</v>
      </c>
      <c r="B30" s="9">
        <f t="shared" si="7"/>
        <v>0.5625</v>
      </c>
      <c r="C30" s="9">
        <f t="shared" si="2"/>
        <v>0.5703125</v>
      </c>
      <c r="D30" s="9">
        <f t="shared" si="8"/>
        <v>0.578125</v>
      </c>
      <c r="E30" s="10">
        <f t="shared" si="3"/>
        <v>7.2828247309230099E-3</v>
      </c>
      <c r="F30" s="10">
        <f t="shared" si="9"/>
        <v>-1.7175839185529229E-2</v>
      </c>
      <c r="G30" s="10">
        <f t="shared" si="4"/>
        <v>-1.2508862639472879E-4</v>
      </c>
      <c r="H30" s="10">
        <f t="shared" si="5"/>
        <v>-4.9637603893858406E-3</v>
      </c>
      <c r="I30" s="10">
        <f t="shared" si="6"/>
        <v>-3.615019692219523E-5</v>
      </c>
      <c r="J30" s="6">
        <f t="shared" si="10"/>
        <v>1.3698630136986301E-2</v>
      </c>
      <c r="K30" s="5">
        <f t="shared" si="11"/>
        <v>2.4019515856633512E-2</v>
      </c>
      <c r="L30" s="12">
        <f t="shared" si="12"/>
        <v>2.4019515856633512E-2</v>
      </c>
    </row>
    <row r="31" spans="1:12">
      <c r="A31" s="8">
        <v>8</v>
      </c>
      <c r="B31" s="9">
        <f t="shared" si="7"/>
        <v>0.5625</v>
      </c>
      <c r="C31" s="9">
        <f t="shared" si="2"/>
        <v>0.56640625</v>
      </c>
      <c r="D31" s="9">
        <f t="shared" si="8"/>
        <v>0.5703125</v>
      </c>
      <c r="E31" s="10">
        <f t="shared" si="3"/>
        <v>7.2828247309230099E-3</v>
      </c>
      <c r="F31" s="10">
        <f t="shared" si="9"/>
        <v>-4.9637603893858406E-3</v>
      </c>
      <c r="G31" s="10">
        <f t="shared" si="4"/>
        <v>-3.615019692219523E-5</v>
      </c>
      <c r="H31" s="10">
        <f t="shared" si="5"/>
        <v>1.1552020150243925E-3</v>
      </c>
      <c r="I31" s="10">
        <f t="shared" si="6"/>
        <v>8.4131338042317399E-6</v>
      </c>
      <c r="J31" s="6">
        <f t="shared" si="10"/>
        <v>6.8965517241379309E-3</v>
      </c>
      <c r="K31" s="5">
        <f t="shared" si="11"/>
        <v>1.2175980975029727E-2</v>
      </c>
      <c r="L31" s="12">
        <f t="shared" si="12"/>
        <v>1.2175980975029727E-2</v>
      </c>
    </row>
    <row r="32" spans="1:12">
      <c r="A32" s="8">
        <v>9</v>
      </c>
      <c r="B32" s="9">
        <f t="shared" si="7"/>
        <v>0.56640625</v>
      </c>
      <c r="C32" s="9">
        <f t="shared" si="2"/>
        <v>0.568359375</v>
      </c>
      <c r="D32" s="9">
        <f t="shared" si="8"/>
        <v>0.5703125</v>
      </c>
      <c r="E32" s="10">
        <f t="shared" si="3"/>
        <v>1.1552020150243925E-3</v>
      </c>
      <c r="F32" s="10">
        <f t="shared" si="9"/>
        <v>-4.9637603893858406E-3</v>
      </c>
      <c r="G32" s="10">
        <f t="shared" si="4"/>
        <v>-5.7341460039167861E-6</v>
      </c>
      <c r="H32" s="10">
        <f t="shared" si="5"/>
        <v>-1.9053596128160155E-3</v>
      </c>
      <c r="I32" s="10">
        <f t="shared" si="6"/>
        <v>-2.2010752640711572E-6</v>
      </c>
      <c r="J32" s="6">
        <f t="shared" si="10"/>
        <v>3.4364261168384879E-3</v>
      </c>
      <c r="K32" s="5">
        <f t="shared" si="11"/>
        <v>6.0462205217227004E-3</v>
      </c>
      <c r="L32" s="12">
        <f t="shared" si="12"/>
        <v>6.0462205217227004E-3</v>
      </c>
    </row>
    <row r="33" spans="1:12">
      <c r="A33" s="8">
        <v>10</v>
      </c>
      <c r="B33" s="9">
        <f t="shared" si="7"/>
        <v>0.56640625</v>
      </c>
      <c r="C33" s="9">
        <f t="shared" si="2"/>
        <v>0.5673828125</v>
      </c>
      <c r="D33" s="9">
        <f t="shared" si="8"/>
        <v>0.568359375</v>
      </c>
      <c r="E33" s="10">
        <f t="shared" si="3"/>
        <v>1.1552020150243925E-3</v>
      </c>
      <c r="F33" s="10">
        <f t="shared" si="9"/>
        <v>-1.9053596128160155E-3</v>
      </c>
      <c r="G33" s="10">
        <f t="shared" si="4"/>
        <v>-2.2010752640711572E-6</v>
      </c>
      <c r="H33" s="10">
        <f t="shared" si="5"/>
        <v>-3.7534916914483407E-4</v>
      </c>
      <c r="I33" s="10">
        <f t="shared" si="6"/>
        <v>-4.3360411653384386E-7</v>
      </c>
      <c r="J33" s="6">
        <f t="shared" si="10"/>
        <v>1.7211703958691911E-3</v>
      </c>
      <c r="K33" s="5">
        <f t="shared" si="11"/>
        <v>3.0335257923753043E-3</v>
      </c>
      <c r="L33" s="12">
        <f t="shared" si="12"/>
        <v>3.0335257923753043E-3</v>
      </c>
    </row>
    <row r="34" spans="1:12">
      <c r="A34" s="8">
        <v>11</v>
      </c>
      <c r="B34" s="9">
        <f t="shared" si="7"/>
        <v>0.56640625</v>
      </c>
      <c r="C34" s="9">
        <f t="shared" si="2"/>
        <v>0.56689453125</v>
      </c>
      <c r="D34" s="9">
        <f t="shared" si="8"/>
        <v>0.5673828125</v>
      </c>
      <c r="E34" s="10">
        <f t="shared" si="3"/>
        <v>1.1552020150243925E-3</v>
      </c>
      <c r="F34" s="10">
        <f t="shared" si="9"/>
        <v>-3.7534916914483407E-4</v>
      </c>
      <c r="G34" s="10">
        <f t="shared" si="4"/>
        <v>-4.3360411653384386E-7</v>
      </c>
      <c r="H34" s="10">
        <f t="shared" si="5"/>
        <v>3.898587973693024E-4</v>
      </c>
      <c r="I34" s="10">
        <f t="shared" si="6"/>
        <v>4.5036566829600444E-7</v>
      </c>
      <c r="J34" s="6">
        <f t="shared" si="10"/>
        <v>8.6132644272179156E-4</v>
      </c>
      <c r="K34" s="5">
        <f t="shared" si="11"/>
        <v>1.5193768774282765E-3</v>
      </c>
      <c r="L34" s="12">
        <f t="shared" si="12"/>
        <v>1.5193768774282765E-3</v>
      </c>
    </row>
    <row r="35" spans="1:12">
      <c r="A35" s="8">
        <v>12</v>
      </c>
      <c r="B35" s="9">
        <f t="shared" si="7"/>
        <v>0.56689453125</v>
      </c>
      <c r="C35" s="9">
        <f t="shared" si="2"/>
        <v>0.567138671875</v>
      </c>
      <c r="D35" s="9">
        <f t="shared" si="8"/>
        <v>0.5673828125</v>
      </c>
      <c r="E35" s="10">
        <f t="shared" si="3"/>
        <v>3.898587973693024E-4</v>
      </c>
      <c r="F35" s="10">
        <f t="shared" si="9"/>
        <v>-3.7534916914483407E-4</v>
      </c>
      <c r="G35" s="10">
        <f t="shared" si="4"/>
        <v>-1.4633317567637189E-7</v>
      </c>
      <c r="H35" s="10">
        <f t="shared" si="5"/>
        <v>7.2379118468690606E-6</v>
      </c>
      <c r="I35" s="10">
        <f t="shared" si="6"/>
        <v>2.8217636080853984E-9</v>
      </c>
      <c r="J35" s="6">
        <f>ABS((C35-C34)/C35)</f>
        <v>4.3047783039173483E-4</v>
      </c>
      <c r="K35" s="5">
        <f t="shared" si="11"/>
        <v>7.5903452143114328E-4</v>
      </c>
      <c r="L35" s="12">
        <f t="shared" si="12"/>
        <v>7.5903452143114328E-4</v>
      </c>
    </row>
    <row r="36" spans="1:12">
      <c r="J36" t="s">
        <v>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52ECA-3918-46D8-AD05-DFD61D81025C}">
  <dimension ref="A1:L33"/>
  <sheetViews>
    <sheetView topLeftCell="A3" zoomScale="70" zoomScaleNormal="70" workbookViewId="0">
      <selection activeCell="E36" sqref="E36"/>
    </sheetView>
  </sheetViews>
  <sheetFormatPr baseColWidth="10" defaultRowHeight="14.4"/>
  <cols>
    <col min="2" max="4" width="11.6640625" bestFit="1" customWidth="1"/>
    <col min="5" max="5" width="12.21875" bestFit="1" customWidth="1"/>
    <col min="6" max="6" width="11.6640625" bestFit="1" customWidth="1"/>
    <col min="7" max="9" width="12.21875" bestFit="1" customWidth="1"/>
    <col min="10" max="11" width="11.6640625" bestFit="1" customWidth="1"/>
  </cols>
  <sheetData>
    <row r="1" spans="1:6">
      <c r="A1" t="s">
        <v>53</v>
      </c>
    </row>
    <row r="2" spans="1:6">
      <c r="A2" t="s">
        <v>54</v>
      </c>
      <c r="B2" t="s">
        <v>0</v>
      </c>
      <c r="C2" t="s">
        <v>55</v>
      </c>
      <c r="D2" t="s">
        <v>56</v>
      </c>
      <c r="F2" t="s">
        <v>57</v>
      </c>
    </row>
    <row r="3" spans="1:6">
      <c r="A3">
        <v>0</v>
      </c>
      <c r="B3">
        <f>A3*(PI()/180)</f>
        <v>0</v>
      </c>
      <c r="C3">
        <f>COS(B3)</f>
        <v>1</v>
      </c>
      <c r="D3">
        <f>SIN(B3)</f>
        <v>0</v>
      </c>
    </row>
    <row r="4" spans="1:6">
      <c r="A4">
        <v>30</v>
      </c>
      <c r="B4" s="3">
        <f t="shared" ref="B4:B15" si="0">A4*(PI()/180)</f>
        <v>0.52359877559829882</v>
      </c>
      <c r="C4">
        <f t="shared" ref="C4:C15" si="1">COS(B4)</f>
        <v>0.86602540378443871</v>
      </c>
      <c r="D4">
        <f t="shared" ref="D4:D15" si="2">SIN(B4)</f>
        <v>0.49999999999999994</v>
      </c>
    </row>
    <row r="5" spans="1:6">
      <c r="A5">
        <v>60</v>
      </c>
      <c r="B5" s="3">
        <f t="shared" si="0"/>
        <v>1.0471975511965976</v>
      </c>
      <c r="C5">
        <f t="shared" si="1"/>
        <v>0.50000000000000011</v>
      </c>
      <c r="D5">
        <f t="shared" si="2"/>
        <v>0.8660254037844386</v>
      </c>
    </row>
    <row r="6" spans="1:6">
      <c r="A6">
        <v>90</v>
      </c>
      <c r="B6" s="3">
        <f t="shared" si="0"/>
        <v>1.5707963267948966</v>
      </c>
      <c r="C6">
        <f t="shared" si="1"/>
        <v>6.1257422745431001E-17</v>
      </c>
      <c r="D6">
        <f t="shared" si="2"/>
        <v>1</v>
      </c>
    </row>
    <row r="7" spans="1:6">
      <c r="A7">
        <v>120</v>
      </c>
      <c r="B7" s="3">
        <f t="shared" si="0"/>
        <v>2.0943951023931953</v>
      </c>
      <c r="C7">
        <f t="shared" si="1"/>
        <v>-0.49999999999999978</v>
      </c>
      <c r="D7">
        <f t="shared" si="2"/>
        <v>0.86602540378443871</v>
      </c>
    </row>
    <row r="8" spans="1:6">
      <c r="A8">
        <v>150</v>
      </c>
      <c r="B8" s="3">
        <f t="shared" si="0"/>
        <v>2.6179938779914944</v>
      </c>
      <c r="C8">
        <f t="shared" si="1"/>
        <v>-0.86602540378443871</v>
      </c>
      <c r="D8">
        <f t="shared" si="2"/>
        <v>0.49999999999999994</v>
      </c>
    </row>
    <row r="9" spans="1:6">
      <c r="A9">
        <v>180</v>
      </c>
      <c r="B9" s="3">
        <f t="shared" si="0"/>
        <v>3.1415926535897931</v>
      </c>
      <c r="C9">
        <f t="shared" si="1"/>
        <v>-1</v>
      </c>
      <c r="D9">
        <f t="shared" si="2"/>
        <v>1.22514845490862E-16</v>
      </c>
    </row>
    <row r="10" spans="1:6">
      <c r="A10">
        <v>210</v>
      </c>
      <c r="B10" s="3">
        <f t="shared" si="0"/>
        <v>3.6651914291880923</v>
      </c>
      <c r="C10">
        <f t="shared" si="1"/>
        <v>-0.8660254037844386</v>
      </c>
      <c r="D10">
        <f t="shared" si="2"/>
        <v>-0.50000000000000011</v>
      </c>
    </row>
    <row r="11" spans="1:6">
      <c r="A11">
        <v>240</v>
      </c>
      <c r="B11" s="3">
        <f t="shared" si="0"/>
        <v>4.1887902047863905</v>
      </c>
      <c r="C11">
        <f t="shared" si="1"/>
        <v>-0.50000000000000044</v>
      </c>
      <c r="D11">
        <f t="shared" si="2"/>
        <v>-0.86602540378443837</v>
      </c>
    </row>
    <row r="12" spans="1:6">
      <c r="A12">
        <v>270</v>
      </c>
      <c r="B12" s="3">
        <f t="shared" si="0"/>
        <v>4.7123889803846897</v>
      </c>
      <c r="C12">
        <f t="shared" si="1"/>
        <v>-1.83772268236293E-16</v>
      </c>
      <c r="D12">
        <f t="shared" si="2"/>
        <v>-1</v>
      </c>
    </row>
    <row r="13" spans="1:6">
      <c r="A13">
        <v>300</v>
      </c>
      <c r="B13" s="3">
        <f t="shared" si="0"/>
        <v>5.2359877559829888</v>
      </c>
      <c r="C13">
        <f t="shared" si="1"/>
        <v>0.50000000000000011</v>
      </c>
      <c r="D13">
        <f t="shared" si="2"/>
        <v>-0.8660254037844386</v>
      </c>
    </row>
    <row r="14" spans="1:6">
      <c r="A14">
        <v>330</v>
      </c>
      <c r="B14" s="3">
        <f t="shared" si="0"/>
        <v>5.7595865315812871</v>
      </c>
      <c r="C14">
        <f t="shared" si="1"/>
        <v>0.86602540378443837</v>
      </c>
      <c r="D14">
        <f t="shared" si="2"/>
        <v>-0.50000000000000044</v>
      </c>
    </row>
    <row r="15" spans="1:6">
      <c r="A15">
        <v>360</v>
      </c>
      <c r="B15" s="3">
        <f t="shared" si="0"/>
        <v>6.2831853071795862</v>
      </c>
      <c r="C15">
        <f t="shared" si="1"/>
        <v>1</v>
      </c>
      <c r="D15">
        <f t="shared" si="2"/>
        <v>-2.45029690981724E-16</v>
      </c>
    </row>
    <row r="20" spans="1:12">
      <c r="A20" t="s">
        <v>63</v>
      </c>
    </row>
    <row r="21" spans="1:12">
      <c r="A21" s="8" t="s">
        <v>40</v>
      </c>
      <c r="B21" s="8" t="s">
        <v>41</v>
      </c>
      <c r="C21" s="8" t="s">
        <v>58</v>
      </c>
      <c r="D21" s="8" t="s">
        <v>43</v>
      </c>
      <c r="E21" s="13" t="s">
        <v>44</v>
      </c>
      <c r="F21" s="13" t="s">
        <v>45</v>
      </c>
      <c r="G21" s="13" t="s">
        <v>59</v>
      </c>
      <c r="H21" s="13" t="s">
        <v>46</v>
      </c>
      <c r="I21" s="13" t="s">
        <v>48</v>
      </c>
      <c r="J21" s="13" t="s">
        <v>60</v>
      </c>
      <c r="K21" s="13" t="s">
        <v>61</v>
      </c>
      <c r="L21" s="13" t="s">
        <v>62</v>
      </c>
    </row>
    <row r="22" spans="1:12">
      <c r="A22" s="15">
        <v>1</v>
      </c>
      <c r="B22" s="17">
        <v>0</v>
      </c>
      <c r="C22" s="17">
        <f>(B22+D22)/2</f>
        <v>0.5</v>
      </c>
      <c r="D22" s="17">
        <v>1</v>
      </c>
      <c r="E22" s="17">
        <f>SIN(B22)-COS(B22)</f>
        <v>-1</v>
      </c>
      <c r="F22" s="17">
        <f>SIN(D22)-COS(D22)</f>
        <v>0.30116867893975674</v>
      </c>
      <c r="G22" s="17">
        <f>SIN(C22)-COS(C22)</f>
        <v>-0.39815702328616975</v>
      </c>
      <c r="H22" s="17">
        <f>E22*F22</f>
        <v>-0.30116867893975674</v>
      </c>
      <c r="I22" s="17">
        <f>E22*G22</f>
        <v>0.39815702328616975</v>
      </c>
      <c r="J22" s="17"/>
      <c r="K22" s="17"/>
      <c r="L22" s="15"/>
    </row>
    <row r="23" spans="1:12">
      <c r="A23" s="15">
        <v>2</v>
      </c>
      <c r="B23" s="17">
        <f>IF(I22&lt;0,B22,C22)</f>
        <v>0.5</v>
      </c>
      <c r="C23" s="17">
        <f>(B23+D23)/2</f>
        <v>0.75</v>
      </c>
      <c r="D23" s="17">
        <f>IF(I22&lt;0,C22,D22)</f>
        <v>1</v>
      </c>
      <c r="E23" s="17">
        <f t="shared" ref="E23:E29" si="3">SIN(B23)-COS(B23)</f>
        <v>-0.39815702328616975</v>
      </c>
      <c r="F23" s="17">
        <f t="shared" ref="F23:F29" si="4">SIN(D23)-COS(D23)</f>
        <v>0.30116867893975674</v>
      </c>
      <c r="G23" s="17">
        <f t="shared" ref="G23:G29" si="5">SIN(C23)-COS(C23)</f>
        <v>-5.0050108850486774E-2</v>
      </c>
      <c r="H23" s="17">
        <f t="shared" ref="H23:H29" si="6">E23*F23</f>
        <v>-0.1199124247136817</v>
      </c>
      <c r="I23" s="17">
        <f t="shared" ref="I23:I29" si="7">E23*G23</f>
        <v>1.9927802355058595E-2</v>
      </c>
      <c r="J23" s="17">
        <f>ABS((C23-C22)/C23)</f>
        <v>0.33333333333333331</v>
      </c>
      <c r="K23" s="17">
        <f>ABS(J23/C23)</f>
        <v>0.44444444444444442</v>
      </c>
      <c r="L23" s="16">
        <f>K23</f>
        <v>0.44444444444444442</v>
      </c>
    </row>
    <row r="24" spans="1:12">
      <c r="A24" s="15">
        <v>3</v>
      </c>
      <c r="B24" s="17">
        <f t="shared" ref="B24:B29" si="8">IF(I23&lt;0,B23,C23)</f>
        <v>0.75</v>
      </c>
      <c r="C24" s="17">
        <f t="shared" ref="C24:C32" si="9">(B24+D24)/2</f>
        <v>0.875</v>
      </c>
      <c r="D24" s="17">
        <f t="shared" ref="D24:D29" si="10">IF(I23&lt;0,C23,D23)</f>
        <v>1</v>
      </c>
      <c r="E24" s="17">
        <f t="shared" si="3"/>
        <v>-5.0050108850486774E-2</v>
      </c>
      <c r="F24" s="17">
        <f t="shared" si="4"/>
        <v>0.30116867893975674</v>
      </c>
      <c r="G24" s="17">
        <f t="shared" si="5"/>
        <v>0.126546644072702</v>
      </c>
      <c r="H24" s="17">
        <f t="shared" si="6"/>
        <v>-1.5073525163292129E-2</v>
      </c>
      <c r="I24" s="17">
        <f t="shared" si="7"/>
        <v>-6.3336733105025418E-3</v>
      </c>
      <c r="J24" s="17">
        <f t="shared" ref="J24:J29" si="11">ABS((C24-C23)/C24)</f>
        <v>0.14285714285714285</v>
      </c>
      <c r="K24" s="17">
        <f t="shared" ref="K24:K29" si="12">ABS(J24/C24)</f>
        <v>0.16326530612244897</v>
      </c>
      <c r="L24" s="16">
        <f t="shared" ref="L24:L32" si="13">K24</f>
        <v>0.16326530612244897</v>
      </c>
    </row>
    <row r="25" spans="1:12">
      <c r="A25" s="15">
        <v>4</v>
      </c>
      <c r="B25" s="17">
        <f t="shared" si="8"/>
        <v>0.75</v>
      </c>
      <c r="C25" s="17">
        <f t="shared" si="9"/>
        <v>0.8125</v>
      </c>
      <c r="D25" s="17">
        <f t="shared" si="10"/>
        <v>0.875</v>
      </c>
      <c r="E25" s="17">
        <f t="shared" si="3"/>
        <v>-5.0050108850486774E-2</v>
      </c>
      <c r="F25" s="17">
        <f t="shared" si="4"/>
        <v>0.126546644072702</v>
      </c>
      <c r="G25" s="17">
        <f t="shared" si="5"/>
        <v>3.8323093040207756E-2</v>
      </c>
      <c r="H25" s="17">
        <f t="shared" si="6"/>
        <v>-6.3336733105025418E-3</v>
      </c>
      <c r="I25" s="17">
        <f t="shared" si="7"/>
        <v>-1.9180749781497303E-3</v>
      </c>
      <c r="J25" s="17">
        <f t="shared" si="11"/>
        <v>7.6923076923076927E-2</v>
      </c>
      <c r="K25" s="17">
        <f t="shared" si="12"/>
        <v>9.4674556213017763E-2</v>
      </c>
      <c r="L25" s="16">
        <f t="shared" si="13"/>
        <v>9.4674556213017763E-2</v>
      </c>
    </row>
    <row r="26" spans="1:12">
      <c r="A26" s="15">
        <v>5</v>
      </c>
      <c r="B26" s="17">
        <f t="shared" si="8"/>
        <v>0.75</v>
      </c>
      <c r="C26" s="17">
        <f t="shared" si="9"/>
        <v>0.78125</v>
      </c>
      <c r="D26" s="17">
        <f t="shared" si="10"/>
        <v>0.8125</v>
      </c>
      <c r="E26" s="17">
        <f t="shared" si="3"/>
        <v>-5.0050108850486774E-2</v>
      </c>
      <c r="F26" s="17">
        <f t="shared" si="4"/>
        <v>3.8323093040207756E-2</v>
      </c>
      <c r="G26" s="17">
        <f t="shared" si="5"/>
        <v>-5.8663721115459477E-3</v>
      </c>
      <c r="H26" s="17">
        <f t="shared" si="6"/>
        <v>-1.9180749781497303E-3</v>
      </c>
      <c r="I26" s="17">
        <f t="shared" si="7"/>
        <v>2.9361256274033464E-4</v>
      </c>
      <c r="J26" s="17">
        <f t="shared" si="11"/>
        <v>0.04</v>
      </c>
      <c r="K26" s="17">
        <f t="shared" si="12"/>
        <v>5.1200000000000002E-2</v>
      </c>
      <c r="L26" s="16">
        <f t="shared" si="13"/>
        <v>5.1200000000000002E-2</v>
      </c>
    </row>
    <row r="27" spans="1:12">
      <c r="A27" s="15">
        <v>6</v>
      </c>
      <c r="B27" s="17">
        <f t="shared" si="8"/>
        <v>0.78125</v>
      </c>
      <c r="C27" s="17">
        <f t="shared" si="9"/>
        <v>0.796875</v>
      </c>
      <c r="D27" s="17">
        <f t="shared" si="10"/>
        <v>0.8125</v>
      </c>
      <c r="E27" s="17">
        <f t="shared" si="3"/>
        <v>-5.8663721115459477E-3</v>
      </c>
      <c r="F27" s="17">
        <f t="shared" si="4"/>
        <v>3.8323093040207756E-2</v>
      </c>
      <c r="G27" s="17">
        <f t="shared" si="5"/>
        <v>1.623034166690196E-2</v>
      </c>
      <c r="H27" s="17">
        <f t="shared" si="6"/>
        <v>-2.248175242392554E-4</v>
      </c>
      <c r="I27" s="17">
        <f t="shared" si="7"/>
        <v>-9.521322371557582E-5</v>
      </c>
      <c r="J27" s="17">
        <f t="shared" si="11"/>
        <v>1.9607843137254902E-2</v>
      </c>
      <c r="K27" s="17">
        <f t="shared" si="12"/>
        <v>2.4605920799692427E-2</v>
      </c>
      <c r="L27" s="16">
        <f t="shared" si="13"/>
        <v>2.4605920799692427E-2</v>
      </c>
    </row>
    <row r="28" spans="1:12">
      <c r="A28" s="15">
        <v>7</v>
      </c>
      <c r="B28" s="17">
        <f t="shared" si="8"/>
        <v>0.78125</v>
      </c>
      <c r="C28" s="17">
        <f t="shared" si="9"/>
        <v>0.7890625</v>
      </c>
      <c r="D28" s="17">
        <f t="shared" si="10"/>
        <v>0.796875</v>
      </c>
      <c r="E28" s="17">
        <f t="shared" si="3"/>
        <v>-5.8663721115459477E-3</v>
      </c>
      <c r="F28" s="17">
        <f t="shared" si="4"/>
        <v>1.623034166690196E-2</v>
      </c>
      <c r="G28" s="17">
        <f t="shared" si="5"/>
        <v>5.1821429233250837E-3</v>
      </c>
      <c r="H28" s="17">
        <f t="shared" si="6"/>
        <v>-9.521322371557582E-5</v>
      </c>
      <c r="I28" s="17">
        <f t="shared" si="7"/>
        <v>-3.0400378723439461E-5</v>
      </c>
      <c r="J28" s="17">
        <f t="shared" si="11"/>
        <v>9.9009900990099011E-3</v>
      </c>
      <c r="K28" s="17">
        <f t="shared" si="12"/>
        <v>1.2547789432408588E-2</v>
      </c>
      <c r="L28" s="16">
        <f t="shared" si="13"/>
        <v>1.2547789432408588E-2</v>
      </c>
    </row>
    <row r="29" spans="1:12">
      <c r="A29" s="15">
        <v>8</v>
      </c>
      <c r="B29" s="17">
        <f t="shared" si="8"/>
        <v>0.78125</v>
      </c>
      <c r="C29" s="17">
        <f t="shared" si="9"/>
        <v>0.78515625</v>
      </c>
      <c r="D29" s="17">
        <f t="shared" si="10"/>
        <v>0.7890625</v>
      </c>
      <c r="E29" s="17">
        <f t="shared" si="3"/>
        <v>-5.8663721115459477E-3</v>
      </c>
      <c r="F29" s="17">
        <f t="shared" si="4"/>
        <v>5.1821429233250837E-3</v>
      </c>
      <c r="G29" s="17">
        <f t="shared" si="5"/>
        <v>-3.4211720425425529E-4</v>
      </c>
      <c r="H29" s="17">
        <f t="shared" si="6"/>
        <v>-3.0400378723439461E-5</v>
      </c>
      <c r="I29" s="17">
        <f t="shared" si="7"/>
        <v>2.006986825917232E-6</v>
      </c>
      <c r="J29" s="17">
        <f t="shared" si="11"/>
        <v>4.9751243781094526E-3</v>
      </c>
      <c r="K29" s="17">
        <f t="shared" si="12"/>
        <v>6.3364768198806961E-3</v>
      </c>
      <c r="L29" s="16">
        <f t="shared" si="13"/>
        <v>6.3364768198806961E-3</v>
      </c>
    </row>
    <row r="30" spans="1:12">
      <c r="A30" s="15">
        <v>9</v>
      </c>
      <c r="B30" s="17">
        <f>IF(I29&lt;0,B29,C29)</f>
        <v>0.78515625</v>
      </c>
      <c r="C30" s="17">
        <f t="shared" si="9"/>
        <v>0.787109375</v>
      </c>
      <c r="D30" s="17">
        <f>IF(I29&lt;0,C29,D29)</f>
        <v>0.7890625</v>
      </c>
      <c r="E30" s="17">
        <f>SIN(B30)-COS(B30)</f>
        <v>-3.4211720425425529E-4</v>
      </c>
      <c r="F30" s="17">
        <f>SIN(D30)-COS(D30)</f>
        <v>5.1821429233250837E-3</v>
      </c>
      <c r="G30" s="17">
        <f>SIN(C30)-COS(C30)</f>
        <v>2.4200174753510328E-3</v>
      </c>
      <c r="H30" s="17">
        <f>E30*F30</f>
        <v>-1.7729002489739514E-6</v>
      </c>
      <c r="I30" s="17">
        <f>E30*G30</f>
        <v>-8.2792961291353657E-7</v>
      </c>
      <c r="J30" s="17">
        <f>ABS((C30-C29)/C30)</f>
        <v>2.4813895781637717E-3</v>
      </c>
      <c r="K30" s="17">
        <f>ABS(J30/C30)</f>
        <v>3.1525346501733277E-3</v>
      </c>
      <c r="L30" s="16">
        <f t="shared" si="13"/>
        <v>3.1525346501733277E-3</v>
      </c>
    </row>
    <row r="31" spans="1:12">
      <c r="A31" s="15">
        <v>10</v>
      </c>
      <c r="B31" s="17">
        <f>IF(I30&lt;0,B30,C30)</f>
        <v>0.78515625</v>
      </c>
      <c r="C31" s="17">
        <f t="shared" si="9"/>
        <v>0.7861328125</v>
      </c>
      <c r="D31" s="17">
        <f>IF(I30&lt;0,C30,D30)</f>
        <v>0.787109375</v>
      </c>
      <c r="E31" s="17">
        <f>SIN(B31)-COS(B31)</f>
        <v>-3.4211720425425529E-4</v>
      </c>
      <c r="F31" s="17">
        <f>SIN(D31)-COS(D31)</f>
        <v>2.4200174753510328E-3</v>
      </c>
      <c r="G31" s="17">
        <f>SIN(C31)-COS(C31)</f>
        <v>1.0389506309586016E-3</v>
      </c>
      <c r="H31" s="17">
        <f>E31*F31</f>
        <v>-8.2792961291353657E-7</v>
      </c>
      <c r="I31" s="17">
        <f>E31*G31</f>
        <v>-3.5544288522175131E-7</v>
      </c>
      <c r="J31" s="17">
        <f>ABS((C31-C30)/C31)</f>
        <v>1.2422360248447205E-3</v>
      </c>
      <c r="K31" s="17">
        <f>ABS(J31/C31)</f>
        <v>1.5801859496161414E-3</v>
      </c>
      <c r="L31" s="16">
        <f t="shared" si="13"/>
        <v>1.5801859496161414E-3</v>
      </c>
    </row>
    <row r="32" spans="1:12">
      <c r="A32" s="8">
        <v>11</v>
      </c>
      <c r="B32" s="8">
        <f>IF(I31&lt;0,B31,C31)</f>
        <v>0.78515625</v>
      </c>
      <c r="C32" s="8">
        <f t="shared" si="9"/>
        <v>0.78564453125</v>
      </c>
      <c r="D32" s="8">
        <f>IF(I31&lt;0,C31,D31)</f>
        <v>0.7861328125</v>
      </c>
      <c r="E32" s="13">
        <f>SIN(B32)-COS(B32)</f>
        <v>-3.4211720425425529E-4</v>
      </c>
      <c r="F32" s="13">
        <f>SIN(D32)-COS(D32)</f>
        <v>1.0389506309586016E-3</v>
      </c>
      <c r="G32" s="13">
        <f>SIN(C32)-COS(C32)</f>
        <v>3.4841675488672674E-4</v>
      </c>
      <c r="H32" s="13">
        <f>E32*F32</f>
        <v>-3.5544288522175131E-7</v>
      </c>
      <c r="I32" s="13">
        <f>E32*G32</f>
        <v>-1.1919936609718709E-7</v>
      </c>
      <c r="J32" s="13">
        <f>ABS((C32-C31)/C32)</f>
        <v>6.215040397762585E-4</v>
      </c>
      <c r="K32" s="13">
        <f>ABS(J32/C32)</f>
        <v>7.9107537194641228E-4</v>
      </c>
      <c r="L32" s="14">
        <f t="shared" si="13"/>
        <v>7.9107537194641228E-4</v>
      </c>
    </row>
    <row r="33" spans="1:1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058DD-62F0-4A1D-AA67-C1B9EAF5C1A2}">
  <dimension ref="A1:L33"/>
  <sheetViews>
    <sheetView workbookViewId="0">
      <selection activeCell="D35" sqref="D35"/>
    </sheetView>
  </sheetViews>
  <sheetFormatPr baseColWidth="10" defaultRowHeight="14.4"/>
  <cols>
    <col min="3" max="3" width="15.5546875" bestFit="1" customWidth="1"/>
    <col min="4" max="4" width="13.44140625" customWidth="1"/>
    <col min="5" max="5" width="15.5546875" bestFit="1" customWidth="1"/>
    <col min="6" max="6" width="16.33203125" bestFit="1" customWidth="1"/>
    <col min="7" max="8" width="15.5546875" bestFit="1" customWidth="1"/>
  </cols>
  <sheetData>
    <row r="1" spans="1:4">
      <c r="A1" t="s">
        <v>64</v>
      </c>
    </row>
    <row r="12" spans="1:4">
      <c r="C12" s="18" t="s">
        <v>0</v>
      </c>
      <c r="D12" s="18" t="s">
        <v>65</v>
      </c>
    </row>
    <row r="13" spans="1:4">
      <c r="C13" s="18">
        <v>-5</v>
      </c>
      <c r="D13" s="18">
        <f>C13^3+C13^2-3*C13-5</f>
        <v>-90</v>
      </c>
    </row>
    <row r="14" spans="1:4">
      <c r="C14" s="18">
        <f>C13+1</f>
        <v>-4</v>
      </c>
      <c r="D14" s="18">
        <f t="shared" ref="D14:D23" si="0">C14^3+C14^2-3*C14-5</f>
        <v>-41</v>
      </c>
    </row>
    <row r="15" spans="1:4">
      <c r="C15" s="18">
        <f t="shared" ref="C15:C22" si="1">C14+1</f>
        <v>-3</v>
      </c>
      <c r="D15" s="18">
        <f t="shared" si="0"/>
        <v>-14</v>
      </c>
    </row>
    <row r="16" spans="1:4">
      <c r="C16" s="18">
        <f t="shared" si="1"/>
        <v>-2</v>
      </c>
      <c r="D16" s="18">
        <f t="shared" si="0"/>
        <v>-3</v>
      </c>
    </row>
    <row r="17" spans="2:12">
      <c r="C17" s="18">
        <f t="shared" si="1"/>
        <v>-1</v>
      </c>
      <c r="D17" s="18">
        <f t="shared" si="0"/>
        <v>-2</v>
      </c>
    </row>
    <row r="18" spans="2:12">
      <c r="C18" s="18">
        <f t="shared" si="1"/>
        <v>0</v>
      </c>
      <c r="D18" s="18">
        <f t="shared" si="0"/>
        <v>-5</v>
      </c>
    </row>
    <row r="19" spans="2:12">
      <c r="C19" s="18">
        <f t="shared" si="1"/>
        <v>1</v>
      </c>
      <c r="D19" s="18">
        <f t="shared" si="0"/>
        <v>-6</v>
      </c>
    </row>
    <row r="20" spans="2:12">
      <c r="C20" s="18">
        <f t="shared" si="1"/>
        <v>2</v>
      </c>
      <c r="D20" s="18">
        <f t="shared" si="0"/>
        <v>1</v>
      </c>
    </row>
    <row r="21" spans="2:12">
      <c r="C21" s="18">
        <f t="shared" si="1"/>
        <v>3</v>
      </c>
      <c r="D21" s="18">
        <f t="shared" si="0"/>
        <v>22</v>
      </c>
    </row>
    <row r="22" spans="2:12">
      <c r="C22" s="18">
        <f t="shared" si="1"/>
        <v>4</v>
      </c>
      <c r="D22" s="18">
        <f t="shared" si="0"/>
        <v>63</v>
      </c>
    </row>
    <row r="23" spans="2:12">
      <c r="C23" s="18">
        <f>C22+1</f>
        <v>5</v>
      </c>
      <c r="D23" s="18">
        <f t="shared" si="0"/>
        <v>130</v>
      </c>
    </row>
    <row r="27" spans="2:12">
      <c r="B27" s="8" t="s">
        <v>40</v>
      </c>
      <c r="C27" s="8" t="s">
        <v>66</v>
      </c>
      <c r="D27" s="19" t="s">
        <v>42</v>
      </c>
      <c r="E27" s="8" t="s">
        <v>67</v>
      </c>
      <c r="F27" s="8" t="s">
        <v>68</v>
      </c>
      <c r="G27" s="8" t="s">
        <v>69</v>
      </c>
      <c r="H27" s="8" t="s">
        <v>70</v>
      </c>
      <c r="I27" s="8" t="s">
        <v>59</v>
      </c>
      <c r="J27" s="8" t="s">
        <v>71</v>
      </c>
      <c r="K27" s="22" t="s">
        <v>19</v>
      </c>
      <c r="L27" s="5"/>
    </row>
    <row r="28" spans="2:12">
      <c r="B28" s="8">
        <v>1</v>
      </c>
      <c r="C28" s="20">
        <v>0</v>
      </c>
      <c r="D28" s="21">
        <f>E28-((G28*H28)/(G28-F28))</f>
        <v>-5</v>
      </c>
      <c r="E28" s="20">
        <v>-2</v>
      </c>
      <c r="F28" s="20">
        <f>C28^3+C28^2-3*C28-5</f>
        <v>-5</v>
      </c>
      <c r="G28" s="20">
        <f>E28^3+E28^2-3*E28-5</f>
        <v>-3</v>
      </c>
      <c r="H28" s="20">
        <f>E28-C28</f>
        <v>-2</v>
      </c>
      <c r="I28" s="8">
        <f>D28^3+D28^2-3*D28-5</f>
        <v>-90</v>
      </c>
      <c r="J28" s="8">
        <f>F28*I28</f>
        <v>450</v>
      </c>
      <c r="K28" s="23"/>
      <c r="L28" s="5"/>
    </row>
    <row r="29" spans="2:12">
      <c r="B29" s="8">
        <f>B28+1</f>
        <v>2</v>
      </c>
      <c r="C29" s="20">
        <f>D28</f>
        <v>-5</v>
      </c>
      <c r="D29" s="21">
        <f>E29-((G29*H29)/(G29-F29))</f>
        <v>1.9230769230769231</v>
      </c>
      <c r="E29" s="20">
        <v>2</v>
      </c>
      <c r="F29" s="20">
        <f>C29^3+C29^2-3*C29-5</f>
        <v>-90</v>
      </c>
      <c r="G29" s="20">
        <f>E29^3+E29^2-3*E29-5</f>
        <v>1</v>
      </c>
      <c r="H29" s="20">
        <f>E29-C29</f>
        <v>7</v>
      </c>
      <c r="I29" s="8">
        <f>D29^3+D29^2-3*D29-5</f>
        <v>4.096495220755525E-2</v>
      </c>
      <c r="J29" s="8">
        <f>F29*I29</f>
        <v>-3.6868456986799725</v>
      </c>
      <c r="K29" s="23">
        <f>(D29-D28)/D29</f>
        <v>3.6</v>
      </c>
      <c r="L29" s="5"/>
    </row>
    <row r="30" spans="2:12">
      <c r="B30" s="8">
        <f>B29+1</f>
        <v>3</v>
      </c>
      <c r="C30" s="20">
        <f>D29</f>
        <v>1.9230769230769231</v>
      </c>
      <c r="D30" s="21">
        <f>E30-((G30*H30)/(G30-F30))</f>
        <v>1.9197911722828667</v>
      </c>
      <c r="E30" s="20">
        <v>2</v>
      </c>
      <c r="F30" s="20">
        <f>C30^3+C30^2-3*C30-5</f>
        <v>4.096495220755525E-2</v>
      </c>
      <c r="G30" s="20">
        <f>E30^3+E30^2-3*E30-5</f>
        <v>1</v>
      </c>
      <c r="H30" s="20">
        <f>E30-C30</f>
        <v>7.6923076923076872E-2</v>
      </c>
      <c r="I30" s="8">
        <f>D30^3+D30^2-3*D30-5</f>
        <v>1.8034120161249945E-3</v>
      </c>
      <c r="J30" s="8">
        <f>F30*I30</f>
        <v>7.3876687051091253E-5</v>
      </c>
      <c r="K30" s="23">
        <f>(D30-D29)/D30</f>
        <v>-1.7115146905011046E-3</v>
      </c>
      <c r="L30" s="5"/>
    </row>
    <row r="31" spans="2:12">
      <c r="B31" s="8">
        <f>B30+1</f>
        <v>4</v>
      </c>
      <c r="C31" s="20">
        <f>D30</f>
        <v>1.9197911722828667</v>
      </c>
      <c r="D31" s="21">
        <f>E31-((G31*H31)/(G31-F31))</f>
        <v>1.919646261385108</v>
      </c>
      <c r="E31" s="8">
        <v>2</v>
      </c>
      <c r="F31" s="20">
        <f>C31^3+C31^2-3*C31-5</f>
        <v>1.8034120161249945E-3</v>
      </c>
      <c r="G31" s="20">
        <f>E31^3+E31^2-3*E31-5</f>
        <v>1</v>
      </c>
      <c r="H31" s="20">
        <f>E31-C31</f>
        <v>8.0208827717133335E-2</v>
      </c>
      <c r="I31" s="8">
        <f>D31^3+D31^2-3*D31-5</f>
        <v>7.9639315023527502E-5</v>
      </c>
      <c r="J31" s="8">
        <f>F31*I31</f>
        <v>1.4362249766939329E-7</v>
      </c>
      <c r="K31" s="23">
        <f>(D31-D30)/D31</f>
        <v>-7.5488333800696861E-5</v>
      </c>
      <c r="L31" s="5"/>
    </row>
    <row r="32" spans="2:12">
      <c r="B32" s="8">
        <f>B31+1</f>
        <v>5</v>
      </c>
      <c r="C32" s="20">
        <f>D31</f>
        <v>1.919646261385108</v>
      </c>
      <c r="D32" s="21">
        <f>E32-((G32*H32)/(G32-F32))</f>
        <v>1.9196398615587273</v>
      </c>
      <c r="E32" s="8">
        <v>2</v>
      </c>
      <c r="F32" s="20">
        <f>C32^3+C32^2-3*C32-5</f>
        <v>7.9639315023527502E-5</v>
      </c>
      <c r="G32" s="20">
        <f>E32^3+E32^2-3*E32-5</f>
        <v>1</v>
      </c>
      <c r="H32" s="20">
        <f>E32-C32</f>
        <v>8.0353738614892034E-2</v>
      </c>
      <c r="I32" s="8">
        <f>D32^3+D32^2-3*D32-5</f>
        <v>3.5173828489831749E-6</v>
      </c>
      <c r="J32" s="8">
        <f>F32*I32</f>
        <v>2.8012196076852374E-10</v>
      </c>
      <c r="K32" s="23">
        <f>(D32-D31)/D32</f>
        <v>-3.3338682472577298E-6</v>
      </c>
      <c r="L32" s="5"/>
    </row>
    <row r="33" spans="2:12">
      <c r="B33" s="8">
        <f>B32+1</f>
        <v>6</v>
      </c>
      <c r="C33" s="8"/>
      <c r="D33" s="21"/>
      <c r="E33" s="8"/>
      <c r="F33" s="20"/>
      <c r="G33" s="20"/>
      <c r="H33" s="20"/>
      <c r="I33" s="8"/>
      <c r="J33" s="8"/>
      <c r="K33" s="23"/>
      <c r="L33" s="5"/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6B8C-1B4E-415F-81FD-BC85D4FBFB76}">
  <dimension ref="A1:I37"/>
  <sheetViews>
    <sheetView zoomScaleNormal="100" workbookViewId="0">
      <selection activeCell="H30" sqref="H30"/>
    </sheetView>
  </sheetViews>
  <sheetFormatPr baseColWidth="10" defaultRowHeight="14.4"/>
  <cols>
    <col min="3" max="3" width="11.5546875" customWidth="1"/>
    <col min="4" max="6" width="12.5546875" bestFit="1" customWidth="1"/>
  </cols>
  <sheetData>
    <row r="1" spans="1:3">
      <c r="A1" t="s">
        <v>75</v>
      </c>
    </row>
    <row r="10" spans="1:3">
      <c r="B10" s="5" t="s">
        <v>0</v>
      </c>
      <c r="C10" s="5" t="s">
        <v>24</v>
      </c>
    </row>
    <row r="11" spans="1:3">
      <c r="B11" s="5">
        <v>0</v>
      </c>
      <c r="C11" s="5">
        <f>2*EXP(B11^2)-5*B11</f>
        <v>2</v>
      </c>
    </row>
    <row r="12" spans="1:3">
      <c r="B12" s="5">
        <f>B11+0.5</f>
        <v>0.5</v>
      </c>
      <c r="C12" s="5">
        <f t="shared" ref="C12:C21" si="0">2*EXP(B12^2)-5*B12</f>
        <v>6.8050833375482789E-2</v>
      </c>
    </row>
    <row r="13" spans="1:3">
      <c r="B13" s="5">
        <f t="shared" ref="B13:B21" si="1">B12+0.5</f>
        <v>1</v>
      </c>
      <c r="C13" s="5">
        <f t="shared" si="0"/>
        <v>0.43656365691809018</v>
      </c>
    </row>
    <row r="14" spans="1:3">
      <c r="B14" s="5">
        <f t="shared" si="1"/>
        <v>1.5</v>
      </c>
      <c r="C14" s="5">
        <f t="shared" si="0"/>
        <v>11.475471672717052</v>
      </c>
    </row>
    <row r="15" spans="1:3">
      <c r="B15" s="5">
        <f t="shared" si="1"/>
        <v>2</v>
      </c>
      <c r="C15" s="5">
        <f t="shared" si="0"/>
        <v>99.196300066288472</v>
      </c>
    </row>
    <row r="16" spans="1:3">
      <c r="B16" s="5">
        <f t="shared" si="1"/>
        <v>2.5</v>
      </c>
      <c r="C16" s="5">
        <f t="shared" si="0"/>
        <v>1023.525649336684</v>
      </c>
    </row>
    <row r="17" spans="2:9">
      <c r="B17" s="5">
        <f t="shared" si="1"/>
        <v>3</v>
      </c>
      <c r="C17" s="5">
        <f t="shared" si="0"/>
        <v>16191.167855150768</v>
      </c>
    </row>
    <row r="18" spans="2:9">
      <c r="B18" s="5">
        <f t="shared" si="1"/>
        <v>3.5</v>
      </c>
      <c r="C18" s="5">
        <f t="shared" si="0"/>
        <v>417945.07773942593</v>
      </c>
    </row>
    <row r="19" spans="2:9">
      <c r="B19" s="5">
        <f t="shared" si="1"/>
        <v>4</v>
      </c>
      <c r="C19" s="5">
        <f t="shared" si="0"/>
        <v>17772201.041015744</v>
      </c>
    </row>
    <row r="20" spans="2:9">
      <c r="B20" s="5">
        <f t="shared" si="1"/>
        <v>4.5</v>
      </c>
      <c r="C20" s="5">
        <f t="shared" si="0"/>
        <v>1245928861.8968909</v>
      </c>
    </row>
    <row r="21" spans="2:9">
      <c r="B21" s="5">
        <f t="shared" si="1"/>
        <v>5</v>
      </c>
      <c r="C21" s="5">
        <f t="shared" si="0"/>
        <v>144009798649.77176</v>
      </c>
    </row>
    <row r="26" spans="2:9">
      <c r="F26">
        <v>0.01</v>
      </c>
      <c r="G26" s="30">
        <v>0.01</v>
      </c>
    </row>
    <row r="27" spans="2:9">
      <c r="C27" s="18" t="s">
        <v>40</v>
      </c>
      <c r="D27" s="33" t="s">
        <v>41</v>
      </c>
      <c r="E27" s="18" t="s">
        <v>72</v>
      </c>
      <c r="F27" s="18" t="s">
        <v>19</v>
      </c>
      <c r="G27" s="18" t="s">
        <v>76</v>
      </c>
      <c r="I27" s="26">
        <v>0.01</v>
      </c>
    </row>
    <row r="28" spans="2:9">
      <c r="B28" s="34"/>
      <c r="C28" s="18">
        <v>1</v>
      </c>
      <c r="D28" s="36">
        <v>0</v>
      </c>
      <c r="E28" s="37">
        <f>0.4*EXP(D28^2)</f>
        <v>0.4</v>
      </c>
      <c r="F28" s="37">
        <f>ABS(E28-D28)/E28</f>
        <v>1</v>
      </c>
      <c r="G28" s="39">
        <f>F28</f>
        <v>1</v>
      </c>
      <c r="I28">
        <v>0.01</v>
      </c>
    </row>
    <row r="29" spans="2:9">
      <c r="B29" s="34"/>
      <c r="C29" s="32">
        <f>C28+1</f>
        <v>2</v>
      </c>
      <c r="D29" s="38">
        <f>E28</f>
        <v>0.4</v>
      </c>
      <c r="E29" s="37">
        <f>0.4*EXP(D29^2)</f>
        <v>0.46940434839672412</v>
      </c>
      <c r="F29" s="37">
        <f>ABS(E29-D29)/E29</f>
        <v>0.14785621103378868</v>
      </c>
      <c r="G29" s="39">
        <f>F29</f>
        <v>0.14785621103378868</v>
      </c>
    </row>
    <row r="30" spans="2:9">
      <c r="B30" s="34"/>
      <c r="C30" s="32">
        <f t="shared" ref="C30:C37" si="2">C29+1</f>
        <v>3</v>
      </c>
      <c r="D30" s="38">
        <f t="shared" ref="D30:D37" si="3">E29</f>
        <v>0.46940434839672412</v>
      </c>
      <c r="E30" s="37">
        <f t="shared" ref="E30:E37" si="4">0.4*EXP(D30^2)</f>
        <v>0.49860040801066863</v>
      </c>
      <c r="F30" s="37">
        <f t="shared" ref="F30:F37" si="5">ABS(E30-D30)/E30</f>
        <v>5.8556028324228307E-2</v>
      </c>
      <c r="G30" s="39">
        <f t="shared" ref="G30:G37" si="6">F30</f>
        <v>5.8556028324228307E-2</v>
      </c>
    </row>
    <row r="31" spans="2:9">
      <c r="B31" s="34"/>
      <c r="C31" s="32">
        <f t="shared" si="2"/>
        <v>4</v>
      </c>
      <c r="D31" s="38">
        <f t="shared" si="3"/>
        <v>0.49860040801066863</v>
      </c>
      <c r="E31" s="37">
        <f t="shared" si="4"/>
        <v>0.51289282949330273</v>
      </c>
      <c r="F31" s="37">
        <f t="shared" si="5"/>
        <v>2.7866292255935558E-2</v>
      </c>
      <c r="G31" s="39">
        <f t="shared" si="6"/>
        <v>2.7866292255935558E-2</v>
      </c>
    </row>
    <row r="32" spans="2:9">
      <c r="B32" s="34"/>
      <c r="C32" s="32">
        <f t="shared" si="2"/>
        <v>5</v>
      </c>
      <c r="D32" s="38">
        <f t="shared" si="3"/>
        <v>0.51289282949330273</v>
      </c>
      <c r="E32" s="37">
        <f t="shared" si="4"/>
        <v>0.52036141638035927</v>
      </c>
      <c r="F32" s="37">
        <f t="shared" si="5"/>
        <v>1.4352691517768796E-2</v>
      </c>
      <c r="G32" s="39">
        <f t="shared" si="6"/>
        <v>1.4352691517768796E-2</v>
      </c>
    </row>
    <row r="33" spans="2:7">
      <c r="B33" s="34"/>
      <c r="C33" s="31">
        <f t="shared" si="2"/>
        <v>6</v>
      </c>
      <c r="D33" s="40">
        <f t="shared" si="3"/>
        <v>0.52036141638035927</v>
      </c>
      <c r="E33" s="42">
        <f t="shared" si="4"/>
        <v>0.52439255298335341</v>
      </c>
      <c r="F33" s="40">
        <f t="shared" si="5"/>
        <v>7.6872499047905283E-3</v>
      </c>
      <c r="G33" s="41">
        <f t="shared" si="6"/>
        <v>7.6872499047905283E-3</v>
      </c>
    </row>
    <row r="34" spans="2:7">
      <c r="B34" s="34"/>
      <c r="C34" s="32">
        <f t="shared" si="2"/>
        <v>7</v>
      </c>
      <c r="D34" s="38">
        <f t="shared" si="3"/>
        <v>0.52439255298335341</v>
      </c>
      <c r="E34" s="37">
        <f t="shared" si="4"/>
        <v>0.52660571346730722</v>
      </c>
      <c r="F34" s="37">
        <f t="shared" si="5"/>
        <v>4.2026898443273553E-3</v>
      </c>
      <c r="G34" s="39">
        <f t="shared" si="6"/>
        <v>4.2026898443273553E-3</v>
      </c>
    </row>
    <row r="35" spans="2:7">
      <c r="C35" s="32">
        <f t="shared" si="2"/>
        <v>8</v>
      </c>
      <c r="D35" s="38">
        <f t="shared" si="3"/>
        <v>0.52660571346730722</v>
      </c>
      <c r="E35" s="37">
        <f t="shared" si="4"/>
        <v>0.52783203869372319</v>
      </c>
      <c r="F35" s="37">
        <f t="shared" si="5"/>
        <v>2.3233247255147202E-3</v>
      </c>
      <c r="G35" s="39">
        <f t="shared" si="6"/>
        <v>2.3233247255147202E-3</v>
      </c>
    </row>
    <row r="36" spans="2:7">
      <c r="C36" s="32">
        <f t="shared" si="2"/>
        <v>9</v>
      </c>
      <c r="D36" s="38">
        <f t="shared" si="3"/>
        <v>0.52783203869372319</v>
      </c>
      <c r="E36" s="37">
        <f t="shared" si="4"/>
        <v>0.52851501112958343</v>
      </c>
      <c r="F36" s="37">
        <f t="shared" si="5"/>
        <v>1.2922479427794091E-3</v>
      </c>
      <c r="G36" s="39">
        <f t="shared" si="6"/>
        <v>1.2922479427794091E-3</v>
      </c>
    </row>
    <row r="37" spans="2:7">
      <c r="C37" s="32">
        <f t="shared" si="2"/>
        <v>10</v>
      </c>
      <c r="D37" s="38">
        <f t="shared" si="3"/>
        <v>0.52851501112958343</v>
      </c>
      <c r="E37" s="37">
        <f t="shared" si="4"/>
        <v>0.52889644899072907</v>
      </c>
      <c r="F37" s="37">
        <f t="shared" si="5"/>
        <v>7.2119573098575565E-4</v>
      </c>
      <c r="G37" s="39">
        <f t="shared" si="6"/>
        <v>7.2119573098575565E-4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5E76E-2C80-4F0C-9CB3-10EBC5C611F9}">
  <dimension ref="C9:Q35"/>
  <sheetViews>
    <sheetView topLeftCell="C19" zoomScale="145" zoomScaleNormal="145" workbookViewId="0">
      <selection activeCell="K23" sqref="K23"/>
    </sheetView>
  </sheetViews>
  <sheetFormatPr baseColWidth="10" defaultRowHeight="14.4"/>
  <sheetData>
    <row r="9" spans="3:4">
      <c r="C9" t="s">
        <v>0</v>
      </c>
      <c r="D9" t="s">
        <v>24</v>
      </c>
    </row>
    <row r="10" spans="3:4">
      <c r="C10">
        <v>0</v>
      </c>
      <c r="D10">
        <f>EXP(-C10)-C10</f>
        <v>1</v>
      </c>
    </row>
    <row r="11" spans="3:4">
      <c r="C11">
        <f>C10+0.2</f>
        <v>0.2</v>
      </c>
      <c r="D11">
        <f t="shared" ref="D11:D22" si="0">EXP(-C11)-C11</f>
        <v>0.61873075307798175</v>
      </c>
    </row>
    <row r="12" spans="3:4">
      <c r="C12">
        <f t="shared" ref="C12:C22" si="1">C11+0.2</f>
        <v>0.4</v>
      </c>
      <c r="D12">
        <f t="shared" si="0"/>
        <v>0.27032004603563931</v>
      </c>
    </row>
    <row r="13" spans="3:4">
      <c r="C13">
        <f t="shared" si="1"/>
        <v>0.60000000000000009</v>
      </c>
      <c r="D13">
        <f t="shared" si="0"/>
        <v>-5.1188363905973699E-2</v>
      </c>
    </row>
    <row r="14" spans="3:4">
      <c r="C14">
        <f t="shared" si="1"/>
        <v>0.8</v>
      </c>
      <c r="D14">
        <f t="shared" si="0"/>
        <v>-0.35067103588277848</v>
      </c>
    </row>
    <row r="15" spans="3:4">
      <c r="C15">
        <f t="shared" si="1"/>
        <v>1</v>
      </c>
      <c r="D15">
        <f t="shared" si="0"/>
        <v>-0.63212055882855767</v>
      </c>
    </row>
    <row r="16" spans="3:4">
      <c r="C16">
        <f t="shared" si="1"/>
        <v>1.2</v>
      </c>
      <c r="D16">
        <f t="shared" si="0"/>
        <v>-0.89880578808779776</v>
      </c>
    </row>
    <row r="17" spans="3:17">
      <c r="C17">
        <f t="shared" si="1"/>
        <v>1.4</v>
      </c>
      <c r="D17">
        <f t="shared" si="0"/>
        <v>-1.1534030360583933</v>
      </c>
    </row>
    <row r="18" spans="3:17">
      <c r="C18">
        <f t="shared" si="1"/>
        <v>1.5999999999999999</v>
      </c>
      <c r="D18">
        <f t="shared" si="0"/>
        <v>-1.3981034820053444</v>
      </c>
    </row>
    <row r="19" spans="3:17">
      <c r="C19">
        <f t="shared" si="1"/>
        <v>1.7999999999999998</v>
      </c>
      <c r="D19">
        <f t="shared" si="0"/>
        <v>-1.6347011117784134</v>
      </c>
    </row>
    <row r="20" spans="3:17">
      <c r="C20">
        <f t="shared" si="1"/>
        <v>1.9999999999999998</v>
      </c>
      <c r="D20">
        <f t="shared" si="0"/>
        <v>-1.864664716763387</v>
      </c>
    </row>
    <row r="21" spans="3:17">
      <c r="C21">
        <f t="shared" si="1"/>
        <v>2.1999999999999997</v>
      </c>
      <c r="D21">
        <f t="shared" si="0"/>
        <v>-2.0891968416376656</v>
      </c>
    </row>
    <row r="22" spans="3:17">
      <c r="C22">
        <f t="shared" si="1"/>
        <v>2.4</v>
      </c>
      <c r="D22">
        <f t="shared" si="0"/>
        <v>-2.3092820467105875</v>
      </c>
    </row>
    <row r="23" spans="3:17">
      <c r="G23" t="s">
        <v>79</v>
      </c>
      <c r="H23" t="s">
        <v>80</v>
      </c>
    </row>
    <row r="24" spans="3:17">
      <c r="I24" s="5">
        <v>0.01</v>
      </c>
    </row>
    <row r="25" spans="3:17">
      <c r="D25" s="8" t="s">
        <v>40</v>
      </c>
      <c r="E25" s="8" t="s">
        <v>41</v>
      </c>
      <c r="F25" s="8" t="s">
        <v>77</v>
      </c>
      <c r="G25" s="8" t="s">
        <v>44</v>
      </c>
      <c r="H25" s="8" t="s">
        <v>78</v>
      </c>
      <c r="I25" s="8" t="s">
        <v>19</v>
      </c>
      <c r="J25" s="8" t="s">
        <v>74</v>
      </c>
      <c r="Q25" t="s">
        <v>81</v>
      </c>
    </row>
    <row r="26" spans="3:17">
      <c r="C26" t="s">
        <v>82</v>
      </c>
      <c r="D26" s="8">
        <v>1</v>
      </c>
      <c r="E26" s="58">
        <v>0</v>
      </c>
      <c r="F26" s="58">
        <f>E26-(G26/H26)</f>
        <v>0.5</v>
      </c>
      <c r="G26" s="58">
        <f>EXP(-E26)-E26</f>
        <v>1</v>
      </c>
      <c r="H26" s="58">
        <f>-EXP(-E26)-1</f>
        <v>-2</v>
      </c>
      <c r="I26" s="58">
        <f>ABS((F26-E26)/(F26))</f>
        <v>1</v>
      </c>
      <c r="J26" s="49">
        <f>I26</f>
        <v>1</v>
      </c>
    </row>
    <row r="27" spans="3:17">
      <c r="C27" t="s">
        <v>83</v>
      </c>
      <c r="D27" s="8">
        <f>D26+1</f>
        <v>2</v>
      </c>
      <c r="E27" s="58">
        <f>F26</f>
        <v>0.5</v>
      </c>
      <c r="F27" s="58">
        <f>E27-(G27/H27)</f>
        <v>0.56631100319721817</v>
      </c>
      <c r="G27" s="58">
        <f>EXP(-E27)-E27</f>
        <v>0.10653065971263342</v>
      </c>
      <c r="H27" s="58">
        <f>-EXP(-E27)-1</f>
        <v>-1.6065306597126334</v>
      </c>
      <c r="I27" s="58">
        <f>ABS((F27-E27)/(F27))</f>
        <v>0.11709290976662397</v>
      </c>
      <c r="J27" s="49">
        <f>I27</f>
        <v>0.11709290976662397</v>
      </c>
    </row>
    <row r="28" spans="3:17">
      <c r="C28" t="s">
        <v>84</v>
      </c>
      <c r="D28" s="7">
        <f t="shared" ref="D28:D34" si="2">D27+1</f>
        <v>3</v>
      </c>
      <c r="E28" s="59">
        <f t="shared" ref="E28:E35" si="3">F27</f>
        <v>0.56631100319721817</v>
      </c>
      <c r="F28" s="60">
        <f t="shared" ref="F28:F31" si="4">E28-(G28/H28)</f>
        <v>0.56714316503486217</v>
      </c>
      <c r="G28" s="59">
        <f t="shared" ref="G28:G31" si="5">EXP(-E28)-E28</f>
        <v>1.3045098060200377E-3</v>
      </c>
      <c r="H28" s="59">
        <f t="shared" ref="H28:H31" si="6">-EXP(-E28)-1</f>
        <v>-1.5676155130032381</v>
      </c>
      <c r="I28" s="59">
        <f t="shared" ref="I28:I31" si="7">ABS((F28-E28)/(F28))</f>
        <v>1.4672870783743904E-3</v>
      </c>
      <c r="J28" s="50">
        <f t="shared" ref="J28:J35" si="8">I28</f>
        <v>1.4672870783743904E-3</v>
      </c>
    </row>
    <row r="29" spans="3:17">
      <c r="D29" s="43">
        <f t="shared" si="2"/>
        <v>4</v>
      </c>
      <c r="E29" s="61">
        <f t="shared" si="3"/>
        <v>0.56714316503486217</v>
      </c>
      <c r="F29" s="61">
        <f t="shared" si="4"/>
        <v>0.56714329040978106</v>
      </c>
      <c r="G29" s="61">
        <f t="shared" si="5"/>
        <v>1.964804717813351E-7</v>
      </c>
      <c r="H29" s="61">
        <f t="shared" si="6"/>
        <v>-1.5671433615153338</v>
      </c>
      <c r="I29" s="61">
        <f t="shared" si="7"/>
        <v>2.2106391984397624E-7</v>
      </c>
      <c r="J29" s="52">
        <f t="shared" si="8"/>
        <v>2.2106391984397624E-7</v>
      </c>
    </row>
    <row r="30" spans="3:17">
      <c r="D30" s="8">
        <f t="shared" si="2"/>
        <v>5</v>
      </c>
      <c r="E30" s="58">
        <f t="shared" si="3"/>
        <v>0.56714329040978106</v>
      </c>
      <c r="F30" s="58">
        <f t="shared" si="4"/>
        <v>0.56714329040978395</v>
      </c>
      <c r="G30" s="58">
        <f t="shared" si="5"/>
        <v>4.4408920985006262E-15</v>
      </c>
      <c r="H30" s="58">
        <f t="shared" si="6"/>
        <v>-1.5671432904097855</v>
      </c>
      <c r="I30" s="58">
        <f t="shared" si="7"/>
        <v>5.0896835294299901E-15</v>
      </c>
      <c r="J30" s="49">
        <f t="shared" si="8"/>
        <v>5.0896835294299901E-15</v>
      </c>
    </row>
    <row r="31" spans="3:17">
      <c r="D31" s="8">
        <f t="shared" si="2"/>
        <v>6</v>
      </c>
      <c r="E31" s="58">
        <f t="shared" si="3"/>
        <v>0.56714329040978395</v>
      </c>
      <c r="F31" s="58">
        <f t="shared" si="4"/>
        <v>0.56714329040978395</v>
      </c>
      <c r="G31" s="58">
        <f t="shared" si="5"/>
        <v>0</v>
      </c>
      <c r="H31" s="58">
        <f t="shared" si="6"/>
        <v>-1.567143290409784</v>
      </c>
      <c r="I31" s="58">
        <f t="shared" si="7"/>
        <v>0</v>
      </c>
      <c r="J31" s="49">
        <f t="shared" si="8"/>
        <v>0</v>
      </c>
    </row>
    <row r="32" spans="3:17">
      <c r="D32" s="8">
        <f t="shared" si="2"/>
        <v>7</v>
      </c>
      <c r="E32" s="58">
        <f>F31</f>
        <v>0.56714329040978395</v>
      </c>
      <c r="F32" s="58">
        <f>E32-(G32/H32)</f>
        <v>0.56714329040978395</v>
      </c>
      <c r="G32" s="58">
        <f>EXP(-E32)-E32</f>
        <v>0</v>
      </c>
      <c r="H32" s="58">
        <f>-EXP(-E32)-1</f>
        <v>-1.567143290409784</v>
      </c>
      <c r="I32" s="58">
        <f>ABS((F32-E32)/(F32))</f>
        <v>0</v>
      </c>
      <c r="J32" s="49">
        <f>I32</f>
        <v>0</v>
      </c>
    </row>
    <row r="33" spans="4:10">
      <c r="D33" s="8">
        <f t="shared" si="2"/>
        <v>8</v>
      </c>
      <c r="E33" s="58">
        <f t="shared" si="3"/>
        <v>0.56714329040978395</v>
      </c>
      <c r="F33" s="58">
        <f t="shared" ref="F33:F35" si="9">E33-(G33/H33)</f>
        <v>0.56714329040978395</v>
      </c>
      <c r="G33" s="58">
        <f t="shared" ref="G33:G35" si="10">EXP(-E33)-E33</f>
        <v>0</v>
      </c>
      <c r="H33" s="58">
        <f t="shared" ref="H33:H35" si="11">-EXP(-E33)-1</f>
        <v>-1.567143290409784</v>
      </c>
      <c r="I33" s="58">
        <f t="shared" ref="I33:I35" si="12">ABS((F33-E33)/(F33))</f>
        <v>0</v>
      </c>
      <c r="J33" s="49">
        <f t="shared" si="8"/>
        <v>0</v>
      </c>
    </row>
    <row r="34" spans="4:10">
      <c r="D34" s="8">
        <f t="shared" si="2"/>
        <v>9</v>
      </c>
      <c r="E34" s="58">
        <f t="shared" si="3"/>
        <v>0.56714329040978395</v>
      </c>
      <c r="F34" s="58">
        <f t="shared" si="9"/>
        <v>0.56714329040978395</v>
      </c>
      <c r="G34" s="58">
        <f t="shared" si="10"/>
        <v>0</v>
      </c>
      <c r="H34" s="58">
        <f t="shared" si="11"/>
        <v>-1.567143290409784</v>
      </c>
      <c r="I34" s="58">
        <f t="shared" si="12"/>
        <v>0</v>
      </c>
      <c r="J34" s="49">
        <f t="shared" si="8"/>
        <v>0</v>
      </c>
    </row>
    <row r="35" spans="4:10">
      <c r="D35" s="8">
        <f>D34+1</f>
        <v>10</v>
      </c>
      <c r="E35" s="58">
        <f t="shared" si="3"/>
        <v>0.56714329040978395</v>
      </c>
      <c r="F35" s="58">
        <f t="shared" si="9"/>
        <v>0.56714329040978395</v>
      </c>
      <c r="G35" s="58">
        <f t="shared" si="10"/>
        <v>0</v>
      </c>
      <c r="H35" s="58">
        <f t="shared" si="11"/>
        <v>-1.567143290409784</v>
      </c>
      <c r="I35" s="58">
        <f t="shared" si="12"/>
        <v>0</v>
      </c>
      <c r="J35" s="49">
        <f t="shared" si="8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05F8F-4E33-45D5-AF9B-2B8289F97A4E}">
  <dimension ref="C10:K38"/>
  <sheetViews>
    <sheetView topLeftCell="A13" workbookViewId="0">
      <selection activeCell="C24" sqref="C24:K32"/>
    </sheetView>
  </sheetViews>
  <sheetFormatPr baseColWidth="10" defaultRowHeight="14.4"/>
  <cols>
    <col min="11" max="11" width="18.109375" bestFit="1" customWidth="1"/>
  </cols>
  <sheetData>
    <row r="10" spans="3:4">
      <c r="C10" t="s">
        <v>0</v>
      </c>
      <c r="D10" t="s">
        <v>24</v>
      </c>
    </row>
    <row r="11" spans="3:4">
      <c r="C11">
        <v>-5</v>
      </c>
      <c r="D11">
        <f>EXP(-C11)-C11</f>
        <v>153.4131591025766</v>
      </c>
    </row>
    <row r="12" spans="3:4">
      <c r="C12">
        <f>C11+1</f>
        <v>-4</v>
      </c>
      <c r="D12">
        <f t="shared" ref="D12:D21" si="0">EXP(-C12)-C12</f>
        <v>58.598150033144236</v>
      </c>
    </row>
    <row r="13" spans="3:4">
      <c r="C13">
        <f t="shared" ref="C13:C20" si="1">C12+1</f>
        <v>-3</v>
      </c>
      <c r="D13">
        <f t="shared" si="0"/>
        <v>23.085536923187668</v>
      </c>
    </row>
    <row r="14" spans="3:4">
      <c r="C14">
        <f t="shared" si="1"/>
        <v>-2</v>
      </c>
      <c r="D14">
        <f t="shared" si="0"/>
        <v>9.3890560989306504</v>
      </c>
    </row>
    <row r="15" spans="3:4">
      <c r="C15">
        <f t="shared" si="1"/>
        <v>-1</v>
      </c>
      <c r="D15">
        <f t="shared" si="0"/>
        <v>3.7182818284590451</v>
      </c>
    </row>
    <row r="16" spans="3:4">
      <c r="C16">
        <f t="shared" si="1"/>
        <v>0</v>
      </c>
      <c r="D16">
        <f t="shared" si="0"/>
        <v>1</v>
      </c>
    </row>
    <row r="17" spans="3:11">
      <c r="C17">
        <f t="shared" si="1"/>
        <v>1</v>
      </c>
      <c r="D17">
        <f t="shared" si="0"/>
        <v>-0.63212055882855767</v>
      </c>
    </row>
    <row r="18" spans="3:11">
      <c r="C18">
        <f t="shared" si="1"/>
        <v>2</v>
      </c>
      <c r="D18">
        <f t="shared" si="0"/>
        <v>-1.8646647167633872</v>
      </c>
    </row>
    <row r="19" spans="3:11">
      <c r="C19">
        <f t="shared" si="1"/>
        <v>3</v>
      </c>
      <c r="D19">
        <f t="shared" si="0"/>
        <v>-2.9502129316321359</v>
      </c>
    </row>
    <row r="20" spans="3:11">
      <c r="C20">
        <f t="shared" si="1"/>
        <v>4</v>
      </c>
      <c r="D20">
        <f t="shared" si="0"/>
        <v>-3.9816843611112658</v>
      </c>
    </row>
    <row r="21" spans="3:11">
      <c r="C21">
        <f>C20+1</f>
        <v>5</v>
      </c>
      <c r="D21">
        <f t="shared" si="0"/>
        <v>-4.9932620530009144</v>
      </c>
    </row>
    <row r="24" spans="3:11">
      <c r="C24" s="8" t="s">
        <v>40</v>
      </c>
      <c r="D24" s="19" t="s">
        <v>92</v>
      </c>
      <c r="E24" s="19" t="s">
        <v>41</v>
      </c>
      <c r="F24" s="19" t="s">
        <v>77</v>
      </c>
      <c r="G24" s="8" t="s">
        <v>44</v>
      </c>
      <c r="H24" s="8" t="s">
        <v>93</v>
      </c>
      <c r="I24" s="8" t="s">
        <v>94</v>
      </c>
      <c r="J24" s="8" t="s">
        <v>19</v>
      </c>
      <c r="K24" s="8" t="s">
        <v>76</v>
      </c>
    </row>
    <row r="25" spans="3:11">
      <c r="C25" s="8">
        <v>1</v>
      </c>
      <c r="D25" s="77">
        <v>0</v>
      </c>
      <c r="E25" s="77">
        <v>1</v>
      </c>
      <c r="F25" s="77">
        <f>E25-((G25*I25)/(G25-H25))</f>
        <v>0.61269983678028206</v>
      </c>
      <c r="G25" s="78">
        <f>EXP(-E25)-E25</f>
        <v>-0.63212055882855767</v>
      </c>
      <c r="H25" s="78">
        <f>EXP(-D25)-D25</f>
        <v>1</v>
      </c>
      <c r="I25" s="78">
        <f>E25-D25</f>
        <v>1</v>
      </c>
      <c r="J25" s="78"/>
      <c r="K25" s="79"/>
    </row>
    <row r="26" spans="3:11">
      <c r="C26" s="8">
        <f>C25+1</f>
        <v>2</v>
      </c>
      <c r="D26" s="77">
        <f>E25</f>
        <v>1</v>
      </c>
      <c r="E26" s="77">
        <f>F25</f>
        <v>0.61269983678028206</v>
      </c>
      <c r="F26" s="77">
        <f>E26-((G26*I26)/(G26-H26))</f>
        <v>0.5638383891610742</v>
      </c>
      <c r="G26" s="78">
        <f>EXP(-E26)-E26</f>
        <v>-7.0813947873170968E-2</v>
      </c>
      <c r="H26" s="78">
        <f>EXP(-D26)-D26</f>
        <v>-0.63212055882855767</v>
      </c>
      <c r="I26" s="78">
        <f>E26-D26</f>
        <v>-0.38730016321971794</v>
      </c>
      <c r="J26" s="78">
        <f>ABS((E26-D26)/E26)</f>
        <v>0.63212055882855767</v>
      </c>
      <c r="K26" s="79">
        <f>J26</f>
        <v>0.63212055882855767</v>
      </c>
    </row>
    <row r="27" spans="3:11">
      <c r="C27" s="8">
        <f t="shared" ref="C27:C31" si="2">C26+1</f>
        <v>3</v>
      </c>
      <c r="D27" s="77">
        <f t="shared" ref="D27:E35" si="3">E26</f>
        <v>0.61269983678028206</v>
      </c>
      <c r="E27" s="77">
        <f t="shared" si="3"/>
        <v>0.5638383891610742</v>
      </c>
      <c r="F27" s="77">
        <f t="shared" ref="F27:F31" si="4">E27-((G27*I27)/(G27-H27))</f>
        <v>0.56717035841974461</v>
      </c>
      <c r="G27" s="78">
        <f t="shared" ref="G27:G31" si="5">EXP(-E27)-E27</f>
        <v>5.1823545073383936E-3</v>
      </c>
      <c r="H27" s="78">
        <f t="shared" ref="H27:H31" si="6">EXP(-D27)-D27</f>
        <v>-7.0813947873170968E-2</v>
      </c>
      <c r="I27" s="78">
        <f t="shared" ref="I27:I31" si="7">E27-D27</f>
        <v>-4.8861447619207854E-2</v>
      </c>
      <c r="J27" s="78">
        <f t="shared" ref="J27:J31" si="8">ABS((E27-D27)/E27)</f>
        <v>8.6658603880995042E-2</v>
      </c>
      <c r="K27" s="79">
        <f t="shared" ref="K27:K35" si="9">J27</f>
        <v>8.6658603880995042E-2</v>
      </c>
    </row>
    <row r="28" spans="3:11">
      <c r="C28" s="8">
        <f t="shared" si="2"/>
        <v>4</v>
      </c>
      <c r="D28" s="77">
        <f t="shared" si="3"/>
        <v>0.5638383891610742</v>
      </c>
      <c r="E28" s="77">
        <f t="shared" si="3"/>
        <v>0.56717035841974461</v>
      </c>
      <c r="F28" s="77">
        <f t="shared" si="4"/>
        <v>0.56714330660496326</v>
      </c>
      <c r="G28" s="78">
        <f t="shared" si="5"/>
        <v>-4.2419242430091764E-5</v>
      </c>
      <c r="H28" s="78">
        <f t="shared" si="6"/>
        <v>5.1823545073383936E-3</v>
      </c>
      <c r="I28" s="78">
        <f t="shared" si="7"/>
        <v>3.3319692586704086E-3</v>
      </c>
      <c r="J28" s="78">
        <f t="shared" si="8"/>
        <v>5.8747238976909382E-3</v>
      </c>
      <c r="K28" s="79">
        <f t="shared" si="9"/>
        <v>5.8747238976909382E-3</v>
      </c>
    </row>
    <row r="29" spans="3:11">
      <c r="C29" s="8">
        <f t="shared" si="2"/>
        <v>5</v>
      </c>
      <c r="D29" s="77">
        <f t="shared" si="3"/>
        <v>0.56717035841974461</v>
      </c>
      <c r="E29" s="77">
        <f t="shared" si="3"/>
        <v>0.56714330660496326</v>
      </c>
      <c r="F29" s="77">
        <f t="shared" si="4"/>
        <v>0.56714329040970457</v>
      </c>
      <c r="G29" s="78">
        <f t="shared" si="5"/>
        <v>-2.5380166635002865E-8</v>
      </c>
      <c r="H29" s="78">
        <f t="shared" si="6"/>
        <v>-4.2419242430091764E-5</v>
      </c>
      <c r="I29" s="78">
        <f t="shared" si="7"/>
        <v>-2.7051814781353656E-5</v>
      </c>
      <c r="J29" s="78">
        <f t="shared" si="8"/>
        <v>4.7698376171079925E-5</v>
      </c>
      <c r="K29" s="79">
        <f t="shared" si="9"/>
        <v>4.7698376171079925E-5</v>
      </c>
    </row>
    <row r="30" spans="3:11">
      <c r="C30" s="8">
        <f t="shared" si="2"/>
        <v>6</v>
      </c>
      <c r="D30" s="77">
        <f t="shared" si="3"/>
        <v>0.56714330660496326</v>
      </c>
      <c r="E30" s="77">
        <f t="shared" si="3"/>
        <v>0.56714329040970457</v>
      </c>
      <c r="F30" s="77">
        <f t="shared" si="4"/>
        <v>0.56714329040978384</v>
      </c>
      <c r="G30" s="78">
        <f t="shared" si="5"/>
        <v>1.2423395645555502E-13</v>
      </c>
      <c r="H30" s="78">
        <f t="shared" si="6"/>
        <v>-2.5380166635002865E-8</v>
      </c>
      <c r="I30" s="78">
        <f t="shared" si="7"/>
        <v>-1.6195258689677416E-8</v>
      </c>
      <c r="J30" s="78">
        <f t="shared" si="8"/>
        <v>2.8555849929879191E-8</v>
      </c>
      <c r="K30" s="79">
        <f t="shared" si="9"/>
        <v>2.8555849929879191E-8</v>
      </c>
    </row>
    <row r="31" spans="3:11">
      <c r="C31" s="8">
        <f t="shared" si="2"/>
        <v>7</v>
      </c>
      <c r="D31" s="83">
        <f t="shared" si="3"/>
        <v>0.56714329040970457</v>
      </c>
      <c r="E31" s="83">
        <f t="shared" si="3"/>
        <v>0.56714329040978384</v>
      </c>
      <c r="F31" s="83">
        <f t="shared" si="4"/>
        <v>0.56714329040978384</v>
      </c>
      <c r="G31" s="83">
        <f t="shared" si="5"/>
        <v>0</v>
      </c>
      <c r="H31" s="83">
        <f t="shared" si="6"/>
        <v>1.2423395645555502E-13</v>
      </c>
      <c r="I31" s="83">
        <f t="shared" si="7"/>
        <v>7.9269923958236177E-14</v>
      </c>
      <c r="J31" s="83">
        <f t="shared" si="8"/>
        <v>1.3977054000050053E-13</v>
      </c>
      <c r="K31" s="84">
        <f t="shared" si="9"/>
        <v>1.3977054000050053E-13</v>
      </c>
    </row>
    <row r="32" spans="3:11">
      <c r="C32" s="8">
        <f t="shared" ref="C32:C35" si="10">C31+1</f>
        <v>8</v>
      </c>
      <c r="D32" s="77">
        <f t="shared" si="3"/>
        <v>0.56714329040978384</v>
      </c>
      <c r="E32" s="77">
        <f t="shared" si="3"/>
        <v>0.56714329040978384</v>
      </c>
      <c r="F32" s="77" t="e">
        <f t="shared" ref="F32:F35" si="11">E32-((G32*I32)/(G32-H32))</f>
        <v>#DIV/0!</v>
      </c>
      <c r="G32" s="78">
        <f t="shared" ref="G32:G35" si="12">EXP(-E32)-E32</f>
        <v>0</v>
      </c>
      <c r="H32" s="78">
        <f t="shared" ref="H32:H35" si="13">EXP(-D32)-D32</f>
        <v>0</v>
      </c>
      <c r="I32" s="78">
        <f t="shared" ref="I32:I35" si="14">E32-D32</f>
        <v>0</v>
      </c>
      <c r="J32" s="78">
        <f t="shared" ref="J32:J35" si="15">ABS((E32-D32)/E32)</f>
        <v>0</v>
      </c>
      <c r="K32" s="79">
        <f t="shared" si="9"/>
        <v>0</v>
      </c>
    </row>
    <row r="33" spans="3:11">
      <c r="C33" s="43">
        <f t="shared" si="10"/>
        <v>9</v>
      </c>
      <c r="D33" s="81">
        <f t="shared" si="3"/>
        <v>0.56714329040978384</v>
      </c>
      <c r="E33" s="81" t="e">
        <f t="shared" si="3"/>
        <v>#DIV/0!</v>
      </c>
      <c r="F33" s="81" t="e">
        <f t="shared" si="11"/>
        <v>#DIV/0!</v>
      </c>
      <c r="G33" s="81" t="e">
        <f t="shared" si="12"/>
        <v>#DIV/0!</v>
      </c>
      <c r="H33" s="81">
        <f t="shared" si="13"/>
        <v>0</v>
      </c>
      <c r="I33" s="81" t="e">
        <f t="shared" si="14"/>
        <v>#DIV/0!</v>
      </c>
      <c r="J33" s="81" t="e">
        <f t="shared" si="15"/>
        <v>#DIV/0!</v>
      </c>
      <c r="K33" s="82" t="e">
        <f t="shared" si="9"/>
        <v>#DIV/0!</v>
      </c>
    </row>
    <row r="34" spans="3:11">
      <c r="C34" s="8">
        <f t="shared" si="10"/>
        <v>10</v>
      </c>
      <c r="D34" s="77" t="e">
        <f t="shared" si="3"/>
        <v>#DIV/0!</v>
      </c>
      <c r="E34" s="77" t="e">
        <f t="shared" si="3"/>
        <v>#DIV/0!</v>
      </c>
      <c r="F34" s="77" t="e">
        <f t="shared" si="11"/>
        <v>#DIV/0!</v>
      </c>
      <c r="G34" s="78" t="e">
        <f t="shared" si="12"/>
        <v>#DIV/0!</v>
      </c>
      <c r="H34" s="78" t="e">
        <f t="shared" si="13"/>
        <v>#DIV/0!</v>
      </c>
      <c r="I34" s="78" t="e">
        <f t="shared" si="14"/>
        <v>#DIV/0!</v>
      </c>
      <c r="J34" s="78" t="e">
        <f t="shared" si="15"/>
        <v>#DIV/0!</v>
      </c>
      <c r="K34" s="80" t="e">
        <f t="shared" si="9"/>
        <v>#DIV/0!</v>
      </c>
    </row>
    <row r="35" spans="3:11">
      <c r="C35" s="8">
        <f t="shared" si="10"/>
        <v>11</v>
      </c>
      <c r="D35" s="77" t="e">
        <f t="shared" si="3"/>
        <v>#DIV/0!</v>
      </c>
      <c r="E35" s="77" t="e">
        <f t="shared" si="3"/>
        <v>#DIV/0!</v>
      </c>
      <c r="F35" s="77" t="e">
        <f t="shared" si="11"/>
        <v>#DIV/0!</v>
      </c>
      <c r="G35" s="78" t="e">
        <f t="shared" si="12"/>
        <v>#DIV/0!</v>
      </c>
      <c r="H35" s="78" t="e">
        <f t="shared" si="13"/>
        <v>#DIV/0!</v>
      </c>
      <c r="I35" s="78" t="e">
        <f t="shared" si="14"/>
        <v>#DIV/0!</v>
      </c>
      <c r="J35" s="78" t="e">
        <f t="shared" si="15"/>
        <v>#DIV/0!</v>
      </c>
      <c r="K35" s="80" t="e">
        <f t="shared" si="9"/>
        <v>#DIV/0!</v>
      </c>
    </row>
    <row r="36" spans="3:11">
      <c r="K36" s="12"/>
    </row>
    <row r="37" spans="3:11">
      <c r="K37" s="12"/>
    </row>
    <row r="38" spans="3:11">
      <c r="K38" s="1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753B8-22B2-4AB9-9A34-DB1865B6FE8F}">
  <dimension ref="B11:H37"/>
  <sheetViews>
    <sheetView topLeftCell="A13" zoomScale="115" zoomScaleNormal="115" workbookViewId="0">
      <selection activeCell="G27" sqref="G27"/>
    </sheetView>
  </sheetViews>
  <sheetFormatPr baseColWidth="10" defaultRowHeight="14.4"/>
  <cols>
    <col min="3" max="4" width="13.88671875" bestFit="1" customWidth="1"/>
    <col min="5" max="5" width="14.77734375" customWidth="1"/>
  </cols>
  <sheetData>
    <row r="11" spans="2:3">
      <c r="B11" s="5" t="s">
        <v>0</v>
      </c>
      <c r="C11" s="5" t="s">
        <v>24</v>
      </c>
    </row>
    <row r="12" spans="2:3">
      <c r="B12" s="5">
        <v>0.5</v>
      </c>
      <c r="C12" s="24">
        <f>2*SIN(SQRT(B12))-B12</f>
        <v>0.79927387816012496</v>
      </c>
    </row>
    <row r="13" spans="2:3">
      <c r="B13" s="5">
        <f>B12+0.25</f>
        <v>0.75</v>
      </c>
      <c r="C13" s="24">
        <f t="shared" ref="C13:C26" si="0">2*SIN(SQRT(B13))-B13</f>
        <v>0.7735199628325784</v>
      </c>
    </row>
    <row r="14" spans="2:3">
      <c r="B14" s="5">
        <f t="shared" ref="B14:B26" si="1">B13+0.1</f>
        <v>0.85</v>
      </c>
      <c r="C14" s="24">
        <f t="shared" si="0"/>
        <v>0.74356828471651293</v>
      </c>
    </row>
    <row r="15" spans="2:3">
      <c r="B15" s="5">
        <f t="shared" si="1"/>
        <v>0.95</v>
      </c>
      <c r="C15" s="24">
        <f t="shared" si="0"/>
        <v>0.70504390902738723</v>
      </c>
    </row>
    <row r="16" spans="2:3">
      <c r="B16" s="5">
        <f t="shared" si="1"/>
        <v>1.05</v>
      </c>
      <c r="C16" s="24">
        <f t="shared" si="0"/>
        <v>0.65911172868402268</v>
      </c>
    </row>
    <row r="17" spans="2:8">
      <c r="B17" s="5">
        <f t="shared" si="1"/>
        <v>1.1500000000000001</v>
      </c>
      <c r="C17" s="24">
        <f t="shared" si="0"/>
        <v>0.60668193512614677</v>
      </c>
    </row>
    <row r="18" spans="2:8">
      <c r="B18" s="5">
        <f t="shared" si="1"/>
        <v>1.2500000000000002</v>
      </c>
      <c r="C18" s="24">
        <f t="shared" si="0"/>
        <v>0.54848429320756997</v>
      </c>
    </row>
    <row r="19" spans="2:8">
      <c r="B19" s="5">
        <f t="shared" si="1"/>
        <v>1.3500000000000003</v>
      </c>
      <c r="C19" s="24">
        <f t="shared" si="0"/>
        <v>0.48511642426350354</v>
      </c>
    </row>
    <row r="20" spans="2:8">
      <c r="B20" s="5">
        <f t="shared" si="1"/>
        <v>1.4500000000000004</v>
      </c>
      <c r="C20" s="24">
        <f t="shared" si="0"/>
        <v>0.41707646160751954</v>
      </c>
    </row>
    <row r="21" spans="2:8">
      <c r="B21" s="5">
        <f t="shared" si="1"/>
        <v>1.5500000000000005</v>
      </c>
      <c r="C21" s="24">
        <f t="shared" si="0"/>
        <v>0.34478587656377768</v>
      </c>
    </row>
    <row r="22" spans="2:8">
      <c r="B22" s="5">
        <f t="shared" si="1"/>
        <v>1.6500000000000006</v>
      </c>
      <c r="C22" s="24">
        <f t="shared" si="0"/>
        <v>0.26860588454996881</v>
      </c>
    </row>
    <row r="23" spans="2:8">
      <c r="B23" s="5">
        <f t="shared" si="1"/>
        <v>1.7500000000000007</v>
      </c>
      <c r="C23" s="24">
        <f t="shared" si="0"/>
        <v>0.18884952180834702</v>
      </c>
    </row>
    <row r="24" spans="2:8">
      <c r="B24" s="5">
        <f t="shared" si="1"/>
        <v>1.8500000000000008</v>
      </c>
      <c r="C24" s="24">
        <f t="shared" si="0"/>
        <v>0.10579072118230282</v>
      </c>
    </row>
    <row r="25" spans="2:8">
      <c r="B25" s="5">
        <f t="shared" si="1"/>
        <v>1.9500000000000008</v>
      </c>
      <c r="C25" s="24">
        <f t="shared" si="0"/>
        <v>1.967125738342701E-2</v>
      </c>
    </row>
    <row r="26" spans="2:8">
      <c r="B26" s="5">
        <f t="shared" si="1"/>
        <v>2.0500000000000007</v>
      </c>
      <c r="C26" s="24">
        <f t="shared" si="0"/>
        <v>-6.9293852380075682E-2</v>
      </c>
    </row>
    <row r="28" spans="2:8">
      <c r="E28">
        <v>1.0000000000000001E-5</v>
      </c>
      <c r="F28" s="12">
        <v>1.0000000000000001E-5</v>
      </c>
    </row>
    <row r="29" spans="2:8">
      <c r="B29" s="8" t="s">
        <v>40</v>
      </c>
      <c r="C29" s="8" t="s">
        <v>41</v>
      </c>
      <c r="D29" s="8" t="s">
        <v>73</v>
      </c>
      <c r="E29" s="8" t="s">
        <v>19</v>
      </c>
      <c r="F29" s="8" t="s">
        <v>74</v>
      </c>
      <c r="G29" s="5"/>
      <c r="H29" s="25"/>
    </row>
    <row r="30" spans="2:8">
      <c r="B30" s="8">
        <v>1</v>
      </c>
      <c r="C30" s="28">
        <v>5</v>
      </c>
      <c r="D30" s="28">
        <f>2*SIN(SQRT(C30))</f>
        <v>1.5734982630944281</v>
      </c>
      <c r="E30" s="28">
        <f>ABS((D30-C30)/D30)</f>
        <v>2.1776329960269822</v>
      </c>
      <c r="F30" s="48">
        <f>E30</f>
        <v>2.1776329960269822</v>
      </c>
      <c r="G30" s="5"/>
    </row>
    <row r="31" spans="2:8">
      <c r="B31" s="8">
        <f t="shared" ref="B31:B37" si="2">B30+1</f>
        <v>2</v>
      </c>
      <c r="C31" s="28">
        <f>D30</f>
        <v>1.5734982630944281</v>
      </c>
      <c r="D31" s="28">
        <f>2*SIN(SQRT(C31))</f>
        <v>1.9007204612323734</v>
      </c>
      <c r="E31" s="28">
        <f>ABS(D31-C31)/D31</f>
        <v>0.17215692933919577</v>
      </c>
      <c r="F31" s="48">
        <f>E31</f>
        <v>0.17215692933919577</v>
      </c>
      <c r="G31" s="5"/>
    </row>
    <row r="32" spans="2:8">
      <c r="B32" s="8">
        <f t="shared" si="2"/>
        <v>3</v>
      </c>
      <c r="C32" s="28">
        <f t="shared" ref="C32:C37" si="3">D31</f>
        <v>1.9007204612323734</v>
      </c>
      <c r="D32" s="28">
        <f t="shared" ref="D32:D37" si="4">2*SIN(SQRT(C32))</f>
        <v>1.9631994241479098</v>
      </c>
      <c r="E32" s="28">
        <f t="shared" ref="E32:E37" si="5">ABS(D32-C32)/D32</f>
        <v>3.182507194482001E-2</v>
      </c>
      <c r="F32" s="48">
        <f t="shared" ref="F32:F37" si="6">E32</f>
        <v>3.182507194482001E-2</v>
      </c>
      <c r="G32" s="5"/>
    </row>
    <row r="33" spans="2:7">
      <c r="B33" s="8">
        <f t="shared" si="2"/>
        <v>4</v>
      </c>
      <c r="C33" s="28">
        <f t="shared" si="3"/>
        <v>1.9631994241479098</v>
      </c>
      <c r="D33" s="28">
        <f t="shared" si="4"/>
        <v>1.9712864423185235</v>
      </c>
      <c r="E33" s="28">
        <f t="shared" si="5"/>
        <v>4.1024064270954504E-3</v>
      </c>
      <c r="F33" s="48">
        <f t="shared" si="6"/>
        <v>4.1024064270954504E-3</v>
      </c>
      <c r="G33" s="5"/>
    </row>
    <row r="34" spans="2:7">
      <c r="B34" s="8">
        <f t="shared" si="2"/>
        <v>5</v>
      </c>
      <c r="C34" s="28">
        <f t="shared" si="3"/>
        <v>1.9712864423185235</v>
      </c>
      <c r="D34" s="28">
        <f t="shared" si="4"/>
        <v>1.9722517554785828</v>
      </c>
      <c r="E34" s="28">
        <f t="shared" si="5"/>
        <v>4.8944723074924139E-4</v>
      </c>
      <c r="F34" s="48">
        <f t="shared" si="6"/>
        <v>4.8944723074924139E-4</v>
      </c>
      <c r="G34" s="5"/>
    </row>
    <row r="35" spans="2:7">
      <c r="B35" s="43">
        <f t="shared" si="2"/>
        <v>6</v>
      </c>
      <c r="C35" s="45">
        <f t="shared" si="3"/>
        <v>1.9722517554785828</v>
      </c>
      <c r="D35" s="45">
        <f t="shared" si="4"/>
        <v>1.9723657549179978</v>
      </c>
      <c r="E35" s="45">
        <f t="shared" si="5"/>
        <v>5.7798326264174692E-5</v>
      </c>
      <c r="F35" s="55">
        <f t="shared" si="6"/>
        <v>5.7798326264174692E-5</v>
      </c>
      <c r="G35" s="5"/>
    </row>
    <row r="36" spans="2:7">
      <c r="B36" s="43">
        <f t="shared" si="2"/>
        <v>7</v>
      </c>
      <c r="C36" s="28">
        <f t="shared" si="3"/>
        <v>1.9723657549179978</v>
      </c>
      <c r="D36" s="28">
        <f t="shared" si="4"/>
        <v>1.9723792005498701</v>
      </c>
      <c r="E36" s="28">
        <f t="shared" si="5"/>
        <v>6.8169608909811101E-6</v>
      </c>
      <c r="F36" s="48">
        <f t="shared" si="6"/>
        <v>6.8169608909811101E-6</v>
      </c>
      <c r="G36" s="5"/>
    </row>
    <row r="37" spans="2:7">
      <c r="B37" s="19">
        <f t="shared" si="2"/>
        <v>8</v>
      </c>
      <c r="C37" s="51">
        <f t="shared" si="3"/>
        <v>1.9723792005498701</v>
      </c>
      <c r="D37" s="57">
        <f t="shared" si="4"/>
        <v>1.9723807861513274</v>
      </c>
      <c r="E37" s="51">
        <f t="shared" si="5"/>
        <v>8.0390230343780098E-7</v>
      </c>
      <c r="F37" s="56">
        <f t="shared" si="6"/>
        <v>8.0390230343780098E-7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17C8F-1289-458B-852E-A3405A3B8A93}">
  <dimension ref="C2:L42"/>
  <sheetViews>
    <sheetView topLeftCell="B19" zoomScaleNormal="100" workbookViewId="0">
      <selection activeCell="H40" sqref="H40"/>
    </sheetView>
  </sheetViews>
  <sheetFormatPr baseColWidth="10" defaultRowHeight="14.4"/>
  <cols>
    <col min="3" max="3" width="15.44140625" customWidth="1"/>
  </cols>
  <sheetData>
    <row r="2" spans="7:8">
      <c r="G2" t="s">
        <v>0</v>
      </c>
      <c r="H2" t="s">
        <v>24</v>
      </c>
    </row>
    <row r="3" spans="7:8">
      <c r="G3">
        <v>-5</v>
      </c>
      <c r="H3">
        <f>2*G3^3-11.7*G3^2+17.7*G3-5</f>
        <v>-636</v>
      </c>
    </row>
    <row r="4" spans="7:8">
      <c r="G4">
        <f>G3+1</f>
        <v>-4</v>
      </c>
      <c r="H4">
        <f t="shared" ref="H4:H16" si="0">2*G4^3-11.7*G4^2+17.7*G4-5</f>
        <v>-391</v>
      </c>
    </row>
    <row r="5" spans="7:8">
      <c r="G5">
        <f t="shared" ref="G5:G16" si="1">G4+1</f>
        <v>-3</v>
      </c>
      <c r="H5">
        <f t="shared" si="0"/>
        <v>-217.4</v>
      </c>
    </row>
    <row r="6" spans="7:8">
      <c r="G6">
        <f t="shared" si="1"/>
        <v>-2</v>
      </c>
      <c r="H6">
        <f t="shared" si="0"/>
        <v>-103.19999999999999</v>
      </c>
    </row>
    <row r="7" spans="7:8">
      <c r="G7">
        <f t="shared" si="1"/>
        <v>-1</v>
      </c>
      <c r="H7">
        <f t="shared" si="0"/>
        <v>-36.4</v>
      </c>
    </row>
    <row r="8" spans="7:8">
      <c r="G8">
        <f t="shared" si="1"/>
        <v>0</v>
      </c>
      <c r="H8">
        <f t="shared" si="0"/>
        <v>-5</v>
      </c>
    </row>
    <row r="9" spans="7:8">
      <c r="G9">
        <f t="shared" si="1"/>
        <v>1</v>
      </c>
      <c r="H9">
        <f t="shared" si="0"/>
        <v>3</v>
      </c>
    </row>
    <row r="10" spans="7:8">
      <c r="G10">
        <f t="shared" si="1"/>
        <v>2</v>
      </c>
      <c r="H10">
        <f t="shared" si="0"/>
        <v>-0.39999999999999858</v>
      </c>
    </row>
    <row r="11" spans="7:8">
      <c r="G11">
        <f t="shared" si="1"/>
        <v>3</v>
      </c>
      <c r="H11">
        <f t="shared" si="0"/>
        <v>-3.2000000000000028</v>
      </c>
    </row>
    <row r="12" spans="7:8">
      <c r="G12">
        <f t="shared" si="1"/>
        <v>4</v>
      </c>
      <c r="H12">
        <f t="shared" si="0"/>
        <v>6.6000000000000085</v>
      </c>
    </row>
    <row r="13" spans="7:8">
      <c r="G13">
        <f t="shared" si="1"/>
        <v>5</v>
      </c>
      <c r="H13">
        <f t="shared" si="0"/>
        <v>41</v>
      </c>
    </row>
    <row r="14" spans="7:8">
      <c r="G14">
        <f t="shared" si="1"/>
        <v>6</v>
      </c>
      <c r="H14">
        <f t="shared" si="0"/>
        <v>112</v>
      </c>
    </row>
    <row r="15" spans="7:8">
      <c r="G15">
        <f t="shared" si="1"/>
        <v>7</v>
      </c>
      <c r="H15">
        <f t="shared" si="0"/>
        <v>231.60000000000002</v>
      </c>
    </row>
    <row r="16" spans="7:8">
      <c r="G16">
        <f t="shared" si="1"/>
        <v>8</v>
      </c>
      <c r="H16">
        <f t="shared" si="0"/>
        <v>411.80000000000007</v>
      </c>
    </row>
    <row r="19" spans="3:9">
      <c r="C19" t="s">
        <v>88</v>
      </c>
    </row>
    <row r="20" spans="3:9">
      <c r="C20" s="18" t="s">
        <v>95</v>
      </c>
      <c r="D20" s="18" t="s">
        <v>87</v>
      </c>
      <c r="E20" s="18" t="s">
        <v>72</v>
      </c>
      <c r="F20" s="18" t="s">
        <v>19</v>
      </c>
      <c r="G20" s="18" t="s">
        <v>76</v>
      </c>
    </row>
    <row r="21" spans="3:9">
      <c r="C21" s="18">
        <v>1</v>
      </c>
      <c r="D21" s="18">
        <v>3</v>
      </c>
      <c r="E21" s="18">
        <f>(-2*D21^3+11.7*D21^2+5)/(17.7)</f>
        <v>3.1807909604519775</v>
      </c>
      <c r="F21" s="18">
        <f>ABS((E21-D21)/E21)</f>
        <v>5.6838365896980492E-2</v>
      </c>
      <c r="G21" s="85">
        <f>F21</f>
        <v>5.6838365896980492E-2</v>
      </c>
    </row>
    <row r="22" spans="3:9">
      <c r="C22" s="18">
        <f>C21+1</f>
        <v>2</v>
      </c>
      <c r="D22" s="18">
        <f>E21</f>
        <v>3.1807909604519775</v>
      </c>
      <c r="E22" s="18">
        <f t="shared" ref="E22:E23" si="2">(-2*D22^3+11.7*D22^2+5)/(17.7)</f>
        <v>3.3339591683757823</v>
      </c>
      <c r="F22" s="18">
        <f t="shared" ref="F22" si="3">ABS((E22-D22)/E22)</f>
        <v>4.5941836773731204E-2</v>
      </c>
      <c r="G22" s="85">
        <f t="shared" ref="G22:G23" si="4">F22</f>
        <v>4.5941836773731204E-2</v>
      </c>
    </row>
    <row r="23" spans="3:9">
      <c r="C23" s="31">
        <f t="shared" ref="C23" si="5">C22+1</f>
        <v>3</v>
      </c>
      <c r="D23" s="31">
        <f t="shared" ref="D23" si="6">E22</f>
        <v>3.3339591683757823</v>
      </c>
      <c r="E23" s="31">
        <f t="shared" si="2"/>
        <v>3.4425432469902022</v>
      </c>
      <c r="F23" s="31">
        <f t="shared" ref="F23" si="7">ABS((E23-D23)/E23)</f>
        <v>3.1541819760537319E-2</v>
      </c>
      <c r="G23" s="112">
        <f t="shared" si="4"/>
        <v>3.1541819760537319E-2</v>
      </c>
    </row>
    <row r="24" spans="3:9">
      <c r="C24" s="63"/>
      <c r="D24" s="63"/>
      <c r="E24" s="63"/>
      <c r="F24" s="63"/>
      <c r="G24" s="111"/>
    </row>
    <row r="25" spans="3:9">
      <c r="C25" s="63"/>
      <c r="D25" s="63"/>
      <c r="E25" s="63"/>
      <c r="F25" s="63"/>
      <c r="G25" s="111"/>
    </row>
    <row r="27" spans="3:9">
      <c r="C27" t="s">
        <v>96</v>
      </c>
      <c r="H27">
        <v>1E-3</v>
      </c>
    </row>
    <row r="28" spans="3:9">
      <c r="C28" s="18" t="s">
        <v>40</v>
      </c>
      <c r="D28" s="18" t="s">
        <v>41</v>
      </c>
      <c r="E28" s="18" t="s">
        <v>77</v>
      </c>
      <c r="F28" s="18" t="s">
        <v>24</v>
      </c>
      <c r="G28" s="18" t="s">
        <v>29</v>
      </c>
      <c r="H28" s="18" t="s">
        <v>19</v>
      </c>
      <c r="I28" s="18" t="s">
        <v>89</v>
      </c>
    </row>
    <row r="29" spans="3:9">
      <c r="C29" s="18">
        <v>1</v>
      </c>
      <c r="D29" s="18">
        <v>3</v>
      </c>
      <c r="E29" s="18">
        <f>D29-(F29/G29)</f>
        <v>5.1333333333333204</v>
      </c>
      <c r="F29" s="18">
        <f>2*D29^3-11.7*D29^2+17.7*D29-5</f>
        <v>-3.2000000000000028</v>
      </c>
      <c r="G29" s="18">
        <f>6*D29^2-23.4*D29+17.7</f>
        <v>1.5000000000000107</v>
      </c>
      <c r="H29" s="18">
        <f>ABS((E29-D29)/E29)</f>
        <v>0.41558441558441411</v>
      </c>
      <c r="I29" s="85">
        <f>H29</f>
        <v>0.41558441558441411</v>
      </c>
    </row>
    <row r="30" spans="3:9">
      <c r="C30" s="18">
        <f>C29+1</f>
        <v>2</v>
      </c>
      <c r="D30" s="18">
        <f>E29</f>
        <v>5.1333333333333204</v>
      </c>
      <c r="E30" s="18">
        <f>D30-(F30/G30)</f>
        <v>4.2697500565332396</v>
      </c>
      <c r="F30" s="18">
        <f>2*D30^3-11.7*D30^2+17.7*D30-5</f>
        <v>48.090074074073399</v>
      </c>
      <c r="G30" s="18">
        <f>6*D30^2-23.4*D30+17.7</f>
        <v>55.68666666666617</v>
      </c>
      <c r="H30" s="18">
        <f>ABS((E30-D30)/E30)</f>
        <v>0.20225616613756883</v>
      </c>
      <c r="I30" s="85">
        <f>H30</f>
        <v>0.20225616613756883</v>
      </c>
    </row>
    <row r="31" spans="3:9">
      <c r="C31" s="31">
        <f t="shared" ref="C31" si="8">C30+1</f>
        <v>3</v>
      </c>
      <c r="D31" s="31">
        <f t="shared" ref="D31" si="9">E30</f>
        <v>4.2697500565332396</v>
      </c>
      <c r="E31" s="31">
        <f t="shared" ref="E31" si="10">D31-(F31/G31)</f>
        <v>3.7929344806432264</v>
      </c>
      <c r="F31" s="31">
        <f t="shared" ref="F31" si="11">2*D31^3-11.7*D31^2+17.7*D31-5</f>
        <v>12.956243556114885</v>
      </c>
      <c r="G31" s="31">
        <f t="shared" ref="G31" si="12">6*D31^2-23.4*D31+17.7</f>
        <v>27.172441948715811</v>
      </c>
      <c r="H31" s="31">
        <f t="shared" ref="H31" si="13">ABS((E31-D31)/E31)</f>
        <v>0.12571152449993078</v>
      </c>
      <c r="I31" s="112">
        <f t="shared" ref="I31" si="14">H31</f>
        <v>0.12571152449993078</v>
      </c>
    </row>
    <row r="33" spans="3:12">
      <c r="K33" t="s">
        <v>107</v>
      </c>
      <c r="L33">
        <v>0.01</v>
      </c>
    </row>
    <row r="34" spans="3:12">
      <c r="C34" t="s">
        <v>105</v>
      </c>
    </row>
    <row r="35" spans="3:12">
      <c r="C35" s="18" t="s">
        <v>40</v>
      </c>
      <c r="D35" s="8" t="s">
        <v>41</v>
      </c>
      <c r="E35" s="8" t="s">
        <v>99</v>
      </c>
      <c r="F35" s="8" t="s">
        <v>77</v>
      </c>
      <c r="G35" s="8" t="s">
        <v>44</v>
      </c>
      <c r="H35" s="8" t="s">
        <v>100</v>
      </c>
      <c r="I35" s="8" t="s">
        <v>101</v>
      </c>
      <c r="J35" s="8" t="s">
        <v>89</v>
      </c>
    </row>
    <row r="36" spans="3:12">
      <c r="C36" s="18">
        <v>1</v>
      </c>
      <c r="D36" s="18">
        <v>3</v>
      </c>
      <c r="E36" s="18">
        <f>D36+$L$33*D36</f>
        <v>3.03</v>
      </c>
      <c r="F36" s="18">
        <f>D36-(($L$33*D36*G36)/(H36-G36))</f>
        <v>4.8925952211967125</v>
      </c>
      <c r="G36" s="18">
        <f>2*D36^3-11.7*D36^2+17.7*D36-5</f>
        <v>-3.2000000000000028</v>
      </c>
      <c r="H36" s="18">
        <f>2*E36^3-11.7*E36^2+17.7*E36-5</f>
        <v>-3.1492759999999933</v>
      </c>
      <c r="I36" s="18">
        <f>ABS((F36-D36)/F36)</f>
        <v>0.38682848991823815</v>
      </c>
      <c r="J36" s="108">
        <f>I36</f>
        <v>0.38682848991823815</v>
      </c>
    </row>
    <row r="37" spans="3:12">
      <c r="C37" s="18">
        <f>C36+1</f>
        <v>2</v>
      </c>
      <c r="D37" s="18">
        <f>F36</f>
        <v>4.8925952211967125</v>
      </c>
      <c r="E37" s="18">
        <f>D37+$L$33*D37</f>
        <v>4.9415211734086792</v>
      </c>
      <c r="F37" s="18">
        <f>D37-(($L$33*D37*G37)/(H37-G37))</f>
        <v>4.1429494181238571</v>
      </c>
      <c r="G37" s="18">
        <f>2*D37^3-11.7*D37^2+17.7*D37-5</f>
        <v>35.763204610605555</v>
      </c>
      <c r="H37" s="18">
        <f>2*E37^3-11.7*E37^2+17.7*E37-5</f>
        <v>38.097305371995716</v>
      </c>
      <c r="I37" s="18">
        <f>ABS((F37-D37)/F37)</f>
        <v>0.18094495670003474</v>
      </c>
      <c r="J37" s="108">
        <f>I37</f>
        <v>0.18094495670003474</v>
      </c>
    </row>
    <row r="38" spans="3:12">
      <c r="C38" s="31">
        <f t="shared" ref="C38:C101" si="15">C37+1</f>
        <v>3</v>
      </c>
      <c r="D38" s="18">
        <f>F37</f>
        <v>4.1429494181238571</v>
      </c>
      <c r="E38" s="18">
        <f>D38+$L$33*D38</f>
        <v>4.1843789123050961</v>
      </c>
      <c r="F38" s="18">
        <f>D38-(($L$33*D38*G38)/(H38-G38))</f>
        <v>3.7423159561978028</v>
      </c>
      <c r="G38" s="18">
        <f>2*D38^3-11.7*D38^2+17.7*D38-5</f>
        <v>9.7304703089377682</v>
      </c>
      <c r="H38" s="18">
        <f>2*E38^3-11.7*E38^2+17.7*E38-5</f>
        <v>10.736697949302112</v>
      </c>
      <c r="I38" s="18">
        <f>ABS((F38-D38)/F38)</f>
        <v>0.10705495383481686</v>
      </c>
      <c r="J38" s="108">
        <f>I38</f>
        <v>0.10705495383481686</v>
      </c>
    </row>
    <row r="39" spans="3:12">
      <c r="C39" s="63"/>
      <c r="D39" s="115"/>
      <c r="E39" s="115"/>
      <c r="F39" s="115"/>
      <c r="G39" s="115"/>
      <c r="H39" s="115"/>
      <c r="I39" s="115"/>
      <c r="J39" s="116"/>
    </row>
    <row r="40" spans="3:12">
      <c r="C40" s="63"/>
      <c r="D40" s="115"/>
      <c r="E40" s="115"/>
      <c r="F40" s="115"/>
      <c r="G40" s="115"/>
      <c r="H40" s="115"/>
      <c r="I40" s="115"/>
      <c r="J40" s="116"/>
    </row>
    <row r="41" spans="3:12">
      <c r="C41" s="63"/>
      <c r="D41" s="115"/>
      <c r="E41" s="115"/>
      <c r="F41" s="115"/>
      <c r="G41" s="115"/>
      <c r="H41" s="115"/>
      <c r="I41" s="115"/>
      <c r="J41" s="116"/>
    </row>
    <row r="42" spans="3:12">
      <c r="C42" s="63"/>
      <c r="D42" s="115"/>
      <c r="E42" s="115"/>
      <c r="F42" s="115"/>
      <c r="G42" s="115"/>
      <c r="H42" s="115"/>
      <c r="I42" s="115"/>
      <c r="J42" s="116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D94F1-5816-4E50-97CE-45BA5F79EBB6}">
  <dimension ref="E12:O57"/>
  <sheetViews>
    <sheetView topLeftCell="B28" zoomScale="130" zoomScaleNormal="130" workbookViewId="0">
      <selection activeCell="G62" sqref="G62"/>
    </sheetView>
  </sheetViews>
  <sheetFormatPr baseColWidth="10" defaultRowHeight="14.4"/>
  <sheetData>
    <row r="12" spans="6:7">
      <c r="F12" t="s">
        <v>0</v>
      </c>
      <c r="G12" t="s">
        <v>24</v>
      </c>
    </row>
    <row r="13" spans="6:7">
      <c r="F13">
        <v>-8</v>
      </c>
      <c r="G13">
        <f>-(F13^2)+1.8*F13+2.5</f>
        <v>-75.900000000000006</v>
      </c>
    </row>
    <row r="14" spans="6:7">
      <c r="F14">
        <f>F13+1</f>
        <v>-7</v>
      </c>
      <c r="G14">
        <f t="shared" ref="G14:G28" si="0">-(F14^2)+1.8*F14+2.5</f>
        <v>-59.1</v>
      </c>
    </row>
    <row r="15" spans="6:7">
      <c r="F15">
        <f t="shared" ref="F15:F28" si="1">F14+1</f>
        <v>-6</v>
      </c>
      <c r="G15">
        <f t="shared" si="0"/>
        <v>-44.3</v>
      </c>
    </row>
    <row r="16" spans="6:7">
      <c r="F16">
        <f t="shared" si="1"/>
        <v>-5</v>
      </c>
      <c r="G16">
        <f t="shared" si="0"/>
        <v>-31.5</v>
      </c>
    </row>
    <row r="17" spans="5:9">
      <c r="F17">
        <f t="shared" si="1"/>
        <v>-4</v>
      </c>
      <c r="G17">
        <f t="shared" si="0"/>
        <v>-20.7</v>
      </c>
    </row>
    <row r="18" spans="5:9">
      <c r="F18">
        <f t="shared" si="1"/>
        <v>-3</v>
      </c>
      <c r="G18">
        <f t="shared" si="0"/>
        <v>-11.9</v>
      </c>
    </row>
    <row r="19" spans="5:9">
      <c r="F19">
        <f t="shared" si="1"/>
        <v>-2</v>
      </c>
      <c r="G19">
        <f t="shared" si="0"/>
        <v>-5.0999999999999996</v>
      </c>
    </row>
    <row r="20" spans="5:9">
      <c r="F20">
        <f t="shared" si="1"/>
        <v>-1</v>
      </c>
      <c r="G20">
        <f t="shared" si="0"/>
        <v>-0.29999999999999982</v>
      </c>
    </row>
    <row r="21" spans="5:9">
      <c r="F21">
        <f t="shared" si="1"/>
        <v>0</v>
      </c>
      <c r="G21">
        <f t="shared" si="0"/>
        <v>2.5</v>
      </c>
    </row>
    <row r="22" spans="5:9">
      <c r="F22">
        <f t="shared" si="1"/>
        <v>1</v>
      </c>
      <c r="G22">
        <f t="shared" si="0"/>
        <v>3.3</v>
      </c>
    </row>
    <row r="23" spans="5:9">
      <c r="F23">
        <f t="shared" si="1"/>
        <v>2</v>
      </c>
      <c r="G23">
        <f t="shared" si="0"/>
        <v>2.1</v>
      </c>
    </row>
    <row r="24" spans="5:9">
      <c r="F24">
        <f t="shared" si="1"/>
        <v>3</v>
      </c>
      <c r="G24">
        <f t="shared" si="0"/>
        <v>-1.0999999999999996</v>
      </c>
    </row>
    <row r="25" spans="5:9">
      <c r="F25">
        <f t="shared" si="1"/>
        <v>4</v>
      </c>
      <c r="G25">
        <f t="shared" si="0"/>
        <v>-6.3000000000000007</v>
      </c>
    </row>
    <row r="26" spans="5:9">
      <c r="F26">
        <f t="shared" si="1"/>
        <v>5</v>
      </c>
      <c r="G26">
        <f t="shared" si="0"/>
        <v>-13.5</v>
      </c>
    </row>
    <row r="27" spans="5:9">
      <c r="F27">
        <f t="shared" si="1"/>
        <v>6</v>
      </c>
      <c r="G27">
        <f t="shared" si="0"/>
        <v>-22.7</v>
      </c>
    </row>
    <row r="28" spans="5:9">
      <c r="F28">
        <f t="shared" si="1"/>
        <v>7</v>
      </c>
      <c r="G28">
        <f t="shared" si="0"/>
        <v>-33.9</v>
      </c>
    </row>
    <row r="31" spans="5:9">
      <c r="E31" s="27" t="s">
        <v>88</v>
      </c>
    </row>
    <row r="32" spans="5:9">
      <c r="I32" s="29">
        <v>5.0000000000000001E-4</v>
      </c>
    </row>
    <row r="33" spans="5:15">
      <c r="E33" s="8" t="s">
        <v>40</v>
      </c>
      <c r="F33" s="8" t="s">
        <v>41</v>
      </c>
      <c r="G33" s="8" t="s">
        <v>72</v>
      </c>
      <c r="H33" s="8" t="s">
        <v>19</v>
      </c>
      <c r="I33" s="8" t="s">
        <v>89</v>
      </c>
    </row>
    <row r="34" spans="5:15">
      <c r="E34" s="8">
        <v>1</v>
      </c>
      <c r="F34" s="8">
        <v>5</v>
      </c>
      <c r="G34" s="8">
        <f>SQRT(1.8*F34+2.5)</f>
        <v>3.3911649915626341</v>
      </c>
      <c r="H34" s="8">
        <f>ABS((G34-F34)/G34)</f>
        <v>0.47441956154897136</v>
      </c>
      <c r="I34" s="53">
        <f>H34</f>
        <v>0.47441956154897136</v>
      </c>
    </row>
    <row r="35" spans="5:15">
      <c r="E35" s="8">
        <f>E34+1</f>
        <v>2</v>
      </c>
      <c r="F35" s="8">
        <f>G34</f>
        <v>3.3911649915626341</v>
      </c>
      <c r="G35" s="8">
        <f>SQRT(1.8*F35+2.5)</f>
        <v>2.9332741066618273</v>
      </c>
      <c r="H35" s="8">
        <f>ABS((G35-F35)/G35)</f>
        <v>0.1561023171550453</v>
      </c>
      <c r="I35" s="53">
        <f>H35</f>
        <v>0.1561023171550453</v>
      </c>
    </row>
    <row r="36" spans="5:15">
      <c r="E36" s="8">
        <f t="shared" ref="E36:E43" si="2">E35+1</f>
        <v>3</v>
      </c>
      <c r="F36" s="8">
        <f t="shared" ref="F36:F43" si="3">G35</f>
        <v>2.9332741066618273</v>
      </c>
      <c r="G36" s="8">
        <f t="shared" ref="G36:G43" si="4">SQRT(1.8*F36+2.5)</f>
        <v>2.7892460257193679</v>
      </c>
      <c r="H36" s="8">
        <f t="shared" ref="H36:H43" si="5">ABS((G36-F36)/G36)</f>
        <v>5.1636922528307094E-2</v>
      </c>
      <c r="I36" s="53">
        <f t="shared" ref="I36:I43" si="6">H36</f>
        <v>5.1636922528307094E-2</v>
      </c>
    </row>
    <row r="37" spans="5:15">
      <c r="E37" s="8">
        <f t="shared" si="2"/>
        <v>4</v>
      </c>
      <c r="F37" s="8">
        <f t="shared" si="3"/>
        <v>2.7892460257193679</v>
      </c>
      <c r="G37" s="8">
        <f t="shared" si="4"/>
        <v>2.7423790486172517</v>
      </c>
      <c r="H37" s="8">
        <f t="shared" si="5"/>
        <v>1.7089897593021361E-2</v>
      </c>
      <c r="I37" s="53">
        <f t="shared" si="6"/>
        <v>1.7089897593021361E-2</v>
      </c>
    </row>
    <row r="38" spans="5:15">
      <c r="E38" s="8">
        <f t="shared" si="2"/>
        <v>5</v>
      </c>
      <c r="F38" s="8">
        <f t="shared" si="3"/>
        <v>2.7423790486172517</v>
      </c>
      <c r="G38" s="8">
        <f t="shared" si="4"/>
        <v>2.7269547644783279</v>
      </c>
      <c r="H38" s="8">
        <f t="shared" si="5"/>
        <v>5.6562302902279805E-3</v>
      </c>
      <c r="I38" s="53">
        <f t="shared" si="6"/>
        <v>5.6562302902279805E-3</v>
      </c>
    </row>
    <row r="39" spans="5:15">
      <c r="E39" s="8">
        <f t="shared" si="2"/>
        <v>6</v>
      </c>
      <c r="F39" s="8">
        <f t="shared" si="3"/>
        <v>2.7269547644783279</v>
      </c>
      <c r="G39" s="8">
        <f t="shared" si="4"/>
        <v>2.7218593968206717</v>
      </c>
      <c r="H39" s="8">
        <f t="shared" si="5"/>
        <v>1.8720172186733549E-3</v>
      </c>
      <c r="I39" s="53">
        <f t="shared" si="6"/>
        <v>1.8720172186733549E-3</v>
      </c>
    </row>
    <row r="40" spans="5:15">
      <c r="E40" s="8">
        <f>E39+1</f>
        <v>7</v>
      </c>
      <c r="F40" s="8">
        <f t="shared" si="3"/>
        <v>2.7218593968206717</v>
      </c>
      <c r="G40" s="8">
        <f t="shared" si="4"/>
        <v>2.7201740595552355</v>
      </c>
      <c r="H40" s="8">
        <f t="shared" si="5"/>
        <v>6.1956964096324943E-4</v>
      </c>
      <c r="I40" s="53">
        <f t="shared" si="6"/>
        <v>6.1956964096324943E-4</v>
      </c>
    </row>
    <row r="41" spans="5:15">
      <c r="E41" s="7">
        <f t="shared" si="2"/>
        <v>8</v>
      </c>
      <c r="F41" s="7">
        <f t="shared" si="3"/>
        <v>2.7201740595552355</v>
      </c>
      <c r="G41" s="71">
        <f t="shared" si="4"/>
        <v>2.7196163897137082</v>
      </c>
      <c r="H41" s="7">
        <f t="shared" si="5"/>
        <v>2.0505459653667575E-4</v>
      </c>
      <c r="I41" s="75">
        <f t="shared" si="6"/>
        <v>2.0505459653667575E-4</v>
      </c>
      <c r="O41" t="s">
        <v>91</v>
      </c>
    </row>
    <row r="42" spans="5:15">
      <c r="E42" s="8">
        <f>E41+1</f>
        <v>9</v>
      </c>
      <c r="F42" s="8">
        <f t="shared" si="3"/>
        <v>2.7196163897137082</v>
      </c>
      <c r="G42" s="8">
        <f t="shared" si="4"/>
        <v>2.719431834314785</v>
      </c>
      <c r="H42" s="8">
        <f t="shared" si="5"/>
        <v>6.7865425635778388E-5</v>
      </c>
      <c r="I42" s="53">
        <f t="shared" si="6"/>
        <v>6.7865425635778388E-5</v>
      </c>
    </row>
    <row r="43" spans="5:15">
      <c r="E43" s="8">
        <f t="shared" si="2"/>
        <v>10</v>
      </c>
      <c r="F43" s="8">
        <f t="shared" si="3"/>
        <v>2.719431834314785</v>
      </c>
      <c r="G43" s="8">
        <f t="shared" si="4"/>
        <v>2.7193707547457762</v>
      </c>
      <c r="H43" s="8">
        <f t="shared" si="5"/>
        <v>2.2460920013282285E-5</v>
      </c>
      <c r="I43" s="53">
        <f t="shared" si="6"/>
        <v>2.2460920013282285E-5</v>
      </c>
    </row>
    <row r="47" spans="5:15">
      <c r="E47" t="s">
        <v>90</v>
      </c>
    </row>
    <row r="48" spans="5:15">
      <c r="J48">
        <v>5.0000000000000001E-4</v>
      </c>
      <c r="K48" s="29">
        <v>5.0000000000000001E-4</v>
      </c>
    </row>
    <row r="49" spans="5:11">
      <c r="E49" s="18" t="s">
        <v>40</v>
      </c>
      <c r="F49" s="18" t="s">
        <v>41</v>
      </c>
      <c r="G49" s="18" t="s">
        <v>77</v>
      </c>
      <c r="H49" s="18" t="s">
        <v>24</v>
      </c>
      <c r="I49" s="18" t="s">
        <v>29</v>
      </c>
      <c r="J49" s="18" t="s">
        <v>19</v>
      </c>
      <c r="K49" s="18" t="s">
        <v>89</v>
      </c>
    </row>
    <row r="50" spans="5:11">
      <c r="E50" s="18">
        <v>1</v>
      </c>
      <c r="F50" s="35">
        <v>5</v>
      </c>
      <c r="G50" s="35">
        <f>F50-(H50/I50)</f>
        <v>3.3536585365853657</v>
      </c>
      <c r="H50" s="35">
        <f>-(F50^2)+1.8*F50+2.5</f>
        <v>-13.5</v>
      </c>
      <c r="I50" s="35">
        <f>-2*F50+1.8</f>
        <v>-8.1999999999999993</v>
      </c>
      <c r="J50" s="35">
        <f>ABS((G50-F50)/G50)</f>
        <v>0.49090909090909096</v>
      </c>
      <c r="K50" s="74">
        <f>J50</f>
        <v>0.49090909090909096</v>
      </c>
    </row>
    <row r="51" spans="5:11">
      <c r="E51" s="18">
        <f>E50+1</f>
        <v>2</v>
      </c>
      <c r="F51" s="35">
        <f>G50</f>
        <v>3.3536585365853657</v>
      </c>
      <c r="G51" s="35">
        <f>F51-(H51/I51)</f>
        <v>2.8013322504000389</v>
      </c>
      <c r="H51" s="35">
        <f>-(F51^2)+1.8*F51+2.5</f>
        <v>-2.7104402141582389</v>
      </c>
      <c r="I51" s="35">
        <f>-2*F51+1.8</f>
        <v>-4.9073170731707316</v>
      </c>
      <c r="J51" s="35">
        <f>ABS((G51-F51)/G51)</f>
        <v>0.19716557581002858</v>
      </c>
      <c r="K51" s="74">
        <f>J51</f>
        <v>0.19716557581002858</v>
      </c>
    </row>
    <row r="52" spans="5:11">
      <c r="E52" s="18">
        <f t="shared" ref="E52:E57" si="7">E51+1</f>
        <v>3</v>
      </c>
      <c r="F52" s="35">
        <f t="shared" ref="F52:F57" si="8">G51</f>
        <v>2.8013322504000389</v>
      </c>
      <c r="G52" s="35">
        <f t="shared" ref="G52:G57" si="9">F52-(H52/I52)</f>
        <v>2.7211084162050709</v>
      </c>
      <c r="H52" s="35">
        <f t="shared" ref="H52:H57" si="10">-(F52^2)+1.8*F52+2.5</f>
        <v>-0.30506432641127557</v>
      </c>
      <c r="I52" s="35">
        <f t="shared" ref="I52:I57" si="11">-2*F52+1.8</f>
        <v>-3.8026645008000779</v>
      </c>
      <c r="J52" s="35">
        <f t="shared" ref="J52:J57" si="12">ABS((G52-F52)/G52)</f>
        <v>2.948204258132801E-2</v>
      </c>
      <c r="K52" s="74">
        <f t="shared" ref="K52:K57" si="13">J52</f>
        <v>2.948204258132801E-2</v>
      </c>
    </row>
    <row r="53" spans="5:11">
      <c r="E53" s="18">
        <f t="shared" si="7"/>
        <v>4</v>
      </c>
      <c r="F53" s="35">
        <f t="shared" si="8"/>
        <v>2.7211084162050709</v>
      </c>
      <c r="G53" s="35">
        <f t="shared" si="9"/>
        <v>2.7193413979661587</v>
      </c>
      <c r="H53" s="35">
        <f t="shared" si="10"/>
        <v>-6.4358635729417912E-3</v>
      </c>
      <c r="I53" s="35">
        <f t="shared" si="11"/>
        <v>-3.642216832410142</v>
      </c>
      <c r="J53" s="35">
        <f t="shared" si="12"/>
        <v>6.4979639563969983E-4</v>
      </c>
      <c r="K53" s="74">
        <f t="shared" si="13"/>
        <v>6.4979639563969983E-4</v>
      </c>
    </row>
    <row r="54" spans="5:11">
      <c r="E54" s="31">
        <f t="shared" si="7"/>
        <v>5</v>
      </c>
      <c r="F54" s="72">
        <f t="shared" si="8"/>
        <v>2.7193413979661587</v>
      </c>
      <c r="G54" s="73">
        <f t="shared" si="9"/>
        <v>2.7193405398662276</v>
      </c>
      <c r="H54" s="72">
        <f t="shared" si="10"/>
        <v>-3.1223534566748867E-6</v>
      </c>
      <c r="I54" s="72">
        <f t="shared" si="11"/>
        <v>-3.6386827959323176</v>
      </c>
      <c r="J54" s="72">
        <f t="shared" si="12"/>
        <v>3.1555442157076207E-7</v>
      </c>
      <c r="K54" s="76">
        <f t="shared" si="13"/>
        <v>3.1555442157076207E-7</v>
      </c>
    </row>
    <row r="55" spans="5:11">
      <c r="E55" s="18">
        <f t="shared" si="7"/>
        <v>6</v>
      </c>
      <c r="F55" s="35">
        <f t="shared" si="8"/>
        <v>2.7193405398662276</v>
      </c>
      <c r="G55" s="35">
        <f t="shared" si="9"/>
        <v>2.7193405398660251</v>
      </c>
      <c r="H55" s="35">
        <f t="shared" si="10"/>
        <v>-7.3629990993140382E-13</v>
      </c>
      <c r="I55" s="35">
        <f t="shared" si="11"/>
        <v>-3.6386810797324554</v>
      </c>
      <c r="J55" s="35">
        <f t="shared" si="12"/>
        <v>7.4468304621239322E-14</v>
      </c>
      <c r="K55" s="74">
        <f t="shared" si="13"/>
        <v>7.4468304621239322E-14</v>
      </c>
    </row>
    <row r="56" spans="5:11">
      <c r="E56" s="18">
        <f t="shared" si="7"/>
        <v>7</v>
      </c>
      <c r="F56" s="35">
        <f t="shared" si="8"/>
        <v>2.7193405398660251</v>
      </c>
      <c r="G56" s="35">
        <f t="shared" si="9"/>
        <v>2.7193405398660251</v>
      </c>
      <c r="H56" s="35">
        <f t="shared" si="10"/>
        <v>0</v>
      </c>
      <c r="I56" s="35">
        <f t="shared" si="11"/>
        <v>-3.6386810797320503</v>
      </c>
      <c r="J56" s="35">
        <f t="shared" si="12"/>
        <v>0</v>
      </c>
      <c r="K56" s="74">
        <f t="shared" si="13"/>
        <v>0</v>
      </c>
    </row>
    <row r="57" spans="5:11">
      <c r="E57" s="18">
        <f t="shared" si="7"/>
        <v>8</v>
      </c>
      <c r="F57" s="35">
        <f t="shared" si="8"/>
        <v>2.7193405398660251</v>
      </c>
      <c r="G57" s="35">
        <f t="shared" si="9"/>
        <v>2.7193405398660251</v>
      </c>
      <c r="H57" s="35">
        <f t="shared" si="10"/>
        <v>0</v>
      </c>
      <c r="I57" s="35">
        <f t="shared" si="11"/>
        <v>-3.6386810797320503</v>
      </c>
      <c r="J57" s="35">
        <f t="shared" si="12"/>
        <v>0</v>
      </c>
      <c r="K57" s="74">
        <f t="shared" si="13"/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2BBA-AE82-4E78-B106-59243934D5A0}">
  <dimension ref="C6:L41"/>
  <sheetViews>
    <sheetView topLeftCell="A10" zoomScale="85" zoomScaleNormal="85" workbookViewId="0">
      <selection activeCell="F42" sqref="F42"/>
    </sheetView>
  </sheetViews>
  <sheetFormatPr baseColWidth="10" defaultRowHeight="14.4"/>
  <cols>
    <col min="5" max="6" width="23.88671875" bestFit="1" customWidth="1"/>
    <col min="7" max="7" width="24.44140625" bestFit="1" customWidth="1"/>
    <col min="8" max="9" width="23.88671875" bestFit="1" customWidth="1"/>
    <col min="10" max="10" width="12.33203125" bestFit="1" customWidth="1"/>
  </cols>
  <sheetData>
    <row r="6" spans="3:4">
      <c r="C6" t="s">
        <v>0</v>
      </c>
      <c r="D6" t="s">
        <v>24</v>
      </c>
    </row>
    <row r="7" spans="3:4">
      <c r="C7">
        <v>-3</v>
      </c>
      <c r="D7">
        <f>-1+5.5*C7-4*C7^2+0.5*C7^3</f>
        <v>-67</v>
      </c>
    </row>
    <row r="8" spans="3:4">
      <c r="C8">
        <f>C7+0.3</f>
        <v>-2.7</v>
      </c>
      <c r="D8">
        <f t="shared" ref="D8:D27" si="0">-1+5.5*C8-4*C8^2+0.5*C8^3</f>
        <v>-54.851500000000009</v>
      </c>
    </row>
    <row r="9" spans="3:4">
      <c r="C9">
        <f t="shared" ref="C9:C27" si="1">C8+0.3</f>
        <v>-2.4000000000000004</v>
      </c>
      <c r="D9" s="44">
        <f t="shared" si="0"/>
        <v>-44.152000000000015</v>
      </c>
    </row>
    <row r="10" spans="3:4">
      <c r="C10">
        <f t="shared" si="1"/>
        <v>-2.1000000000000005</v>
      </c>
      <c r="D10">
        <f t="shared" si="0"/>
        <v>-34.820500000000017</v>
      </c>
    </row>
    <row r="11" spans="3:4">
      <c r="C11">
        <f t="shared" si="1"/>
        <v>-1.8000000000000005</v>
      </c>
      <c r="D11">
        <f t="shared" si="0"/>
        <v>-26.77600000000001</v>
      </c>
    </row>
    <row r="12" spans="3:4">
      <c r="C12">
        <f t="shared" si="1"/>
        <v>-1.5000000000000004</v>
      </c>
      <c r="D12">
        <f t="shared" si="0"/>
        <v>-19.937500000000007</v>
      </c>
    </row>
    <row r="13" spans="3:4">
      <c r="C13">
        <f t="shared" si="1"/>
        <v>-1.2000000000000004</v>
      </c>
      <c r="D13">
        <f t="shared" si="0"/>
        <v>-14.224000000000007</v>
      </c>
    </row>
    <row r="14" spans="3:4">
      <c r="C14">
        <f t="shared" si="1"/>
        <v>-0.90000000000000036</v>
      </c>
      <c r="D14">
        <f t="shared" si="0"/>
        <v>-9.5545000000000044</v>
      </c>
    </row>
    <row r="15" spans="3:4">
      <c r="C15">
        <f t="shared" si="1"/>
        <v>-0.60000000000000031</v>
      </c>
      <c r="D15">
        <f t="shared" si="0"/>
        <v>-5.8480000000000034</v>
      </c>
    </row>
    <row r="16" spans="3:4">
      <c r="C16">
        <f t="shared" si="1"/>
        <v>-0.30000000000000032</v>
      </c>
      <c r="D16">
        <f t="shared" si="0"/>
        <v>-3.0235000000000025</v>
      </c>
    </row>
    <row r="17" spans="3:12">
      <c r="C17">
        <f t="shared" si="1"/>
        <v>0</v>
      </c>
      <c r="D17">
        <f>-1+5.5*C17-4*C17^2+0.5*C17^3</f>
        <v>-1</v>
      </c>
    </row>
    <row r="18" spans="3:12">
      <c r="C18">
        <f t="shared" si="1"/>
        <v>0.3</v>
      </c>
      <c r="D18">
        <f t="shared" si="0"/>
        <v>0.30349999999999994</v>
      </c>
    </row>
    <row r="19" spans="3:12">
      <c r="C19">
        <f t="shared" si="1"/>
        <v>0.6</v>
      </c>
      <c r="D19">
        <f t="shared" si="0"/>
        <v>0.96799999999999986</v>
      </c>
    </row>
    <row r="20" spans="3:12">
      <c r="C20">
        <f t="shared" si="1"/>
        <v>0.89999999999999991</v>
      </c>
      <c r="D20">
        <f t="shared" si="0"/>
        <v>1.0744999999999998</v>
      </c>
    </row>
    <row r="21" spans="3:12">
      <c r="C21">
        <f t="shared" si="1"/>
        <v>1.2</v>
      </c>
      <c r="D21">
        <f t="shared" si="0"/>
        <v>0.70399999999999985</v>
      </c>
    </row>
    <row r="22" spans="3:12">
      <c r="C22">
        <f t="shared" si="1"/>
        <v>1.5</v>
      </c>
      <c r="D22">
        <f t="shared" si="0"/>
        <v>-6.25E-2</v>
      </c>
    </row>
    <row r="23" spans="3:12">
      <c r="C23">
        <f t="shared" si="1"/>
        <v>1.8</v>
      </c>
      <c r="D23">
        <f t="shared" si="0"/>
        <v>-1.1440000000000001</v>
      </c>
    </row>
    <row r="24" spans="3:12">
      <c r="C24">
        <f t="shared" si="1"/>
        <v>2.1</v>
      </c>
      <c r="D24">
        <f t="shared" si="0"/>
        <v>-2.4594999999999994</v>
      </c>
    </row>
    <row r="25" spans="3:12">
      <c r="C25">
        <f t="shared" si="1"/>
        <v>2.4</v>
      </c>
      <c r="D25">
        <f t="shared" si="0"/>
        <v>-3.9279999999999999</v>
      </c>
    </row>
    <row r="26" spans="3:12">
      <c r="C26">
        <f t="shared" si="1"/>
        <v>2.6999999999999997</v>
      </c>
      <c r="D26">
        <f t="shared" si="0"/>
        <v>-5.4684999999999988</v>
      </c>
      <c r="G26" t="s">
        <v>85</v>
      </c>
    </row>
    <row r="27" spans="3:12">
      <c r="C27">
        <f t="shared" si="1"/>
        <v>2.9999999999999996</v>
      </c>
      <c r="D27">
        <f t="shared" si="0"/>
        <v>-6.9999999999999964</v>
      </c>
      <c r="G27" t="s">
        <v>86</v>
      </c>
    </row>
    <row r="30" spans="3:12">
      <c r="D30" s="34"/>
      <c r="E30" s="34"/>
      <c r="F30" s="34"/>
      <c r="G30" s="34"/>
      <c r="H30" s="34"/>
      <c r="I30" s="34"/>
      <c r="J30" s="34"/>
    </row>
    <row r="31" spans="3:12">
      <c r="D31" s="64"/>
      <c r="E31" s="64"/>
      <c r="F31" s="64"/>
      <c r="G31" s="64"/>
      <c r="H31" s="64"/>
      <c r="I31" s="64">
        <v>1E-4</v>
      </c>
      <c r="J31" s="68">
        <v>1E-4</v>
      </c>
      <c r="K31" s="62"/>
      <c r="L31">
        <f>0.01*100</f>
        <v>1</v>
      </c>
    </row>
    <row r="32" spans="3:12">
      <c r="D32" s="43" t="s">
        <v>40</v>
      </c>
      <c r="E32" s="47" t="s">
        <v>87</v>
      </c>
      <c r="F32" s="47" t="s">
        <v>77</v>
      </c>
      <c r="G32" s="47" t="s">
        <v>24</v>
      </c>
      <c r="H32" s="47" t="s">
        <v>29</v>
      </c>
      <c r="I32" s="46" t="s">
        <v>19</v>
      </c>
      <c r="J32" s="69"/>
      <c r="K32" s="63"/>
    </row>
    <row r="33" spans="4:11">
      <c r="D33" s="43">
        <v>1</v>
      </c>
      <c r="E33" s="45">
        <v>10</v>
      </c>
      <c r="F33" s="45">
        <f>E33-(G33/H33)</f>
        <v>7.960264900662251</v>
      </c>
      <c r="G33" s="45">
        <f>-1+5.5*E33-4*E33^2+0.5*E33^3</f>
        <v>154</v>
      </c>
      <c r="H33" s="45">
        <f>5.5-8*E33+1.5*E33^2</f>
        <v>75.5</v>
      </c>
      <c r="I33" s="45">
        <f>ABS((F33-E33)/F33)</f>
        <v>0.25623960066555751</v>
      </c>
      <c r="J33" s="54">
        <f>I33</f>
        <v>0.25623960066555751</v>
      </c>
      <c r="K33" s="63"/>
    </row>
    <row r="34" spans="4:11">
      <c r="D34" s="43">
        <f>D33+1</f>
        <v>2</v>
      </c>
      <c r="E34" s="45">
        <f>F33</f>
        <v>7.960264900662251</v>
      </c>
      <c r="F34" s="45">
        <f>E34-(G34/H34)</f>
        <v>6.8339737359246193</v>
      </c>
      <c r="G34" s="45">
        <f>-1+5.5*E34-4*E34^2+0.5*E34^3</f>
        <v>41.522533431350013</v>
      </c>
      <c r="H34" s="45">
        <f>5.5-8*E34+1.5*E34^2</f>
        <v>36.866606727775093</v>
      </c>
      <c r="I34" s="45">
        <f>ABS((F34-E34)/F34)</f>
        <v>0.16480765192540608</v>
      </c>
      <c r="J34" s="54">
        <f t="shared" ref="J34:J38" si="2">I34</f>
        <v>0.16480765192540608</v>
      </c>
      <c r="K34" s="63"/>
    </row>
    <row r="35" spans="4:11">
      <c r="D35" s="43">
        <f t="shared" ref="D35:D38" si="3">D34+1</f>
        <v>3</v>
      </c>
      <c r="E35" s="45">
        <f t="shared" ref="E35:E38" si="4">F34</f>
        <v>6.8339737359246193</v>
      </c>
      <c r="F35" s="45">
        <f t="shared" ref="F35:F38" si="5">E35-(G35/H35)</f>
        <v>6.3858448347123034</v>
      </c>
      <c r="G35" s="45">
        <f t="shared" ref="G35:G38" si="6">-1+5.5*E35-4*E35^2+0.5*E35^3</f>
        <v>9.3582783748535689</v>
      </c>
      <c r="H35" s="45">
        <f t="shared" ref="H35:H38" si="7">5.5-8*E35+1.5*E35^2</f>
        <v>20.883005647564289</v>
      </c>
      <c r="I35" s="45">
        <f t="shared" ref="I35:I38" si="8">ABS((F35-E35)/F35)</f>
        <v>7.0175350765863884E-2</v>
      </c>
      <c r="J35" s="54">
        <f t="shared" si="2"/>
        <v>7.0175350765863884E-2</v>
      </c>
      <c r="K35" s="63"/>
    </row>
    <row r="36" spans="4:11">
      <c r="D36" s="43">
        <f t="shared" si="3"/>
        <v>4</v>
      </c>
      <c r="E36" s="45">
        <f t="shared" si="4"/>
        <v>6.3858448347123034</v>
      </c>
      <c r="F36" s="45">
        <f t="shared" si="5"/>
        <v>6.3081695185013009</v>
      </c>
      <c r="G36" s="45">
        <f t="shared" si="6"/>
        <v>1.210318344989787</v>
      </c>
      <c r="H36" s="45">
        <f t="shared" si="7"/>
        <v>15.581762701834279</v>
      </c>
      <c r="I36" s="45">
        <f t="shared" si="8"/>
        <v>1.2313447820827838E-2</v>
      </c>
      <c r="J36" s="54">
        <f t="shared" si="2"/>
        <v>1.2313447820827838E-2</v>
      </c>
      <c r="K36" s="63"/>
    </row>
    <row r="37" spans="4:11">
      <c r="D37" s="43">
        <f t="shared" si="3"/>
        <v>5</v>
      </c>
      <c r="E37" s="45">
        <f t="shared" si="4"/>
        <v>6.3081695185013009</v>
      </c>
      <c r="F37" s="45">
        <f t="shared" si="5"/>
        <v>6.3058994438711444</v>
      </c>
      <c r="G37" s="45">
        <f t="shared" si="6"/>
        <v>3.3424914514952775E-2</v>
      </c>
      <c r="H37" s="45">
        <f t="shared" si="7"/>
        <v>14.724147863212998</v>
      </c>
      <c r="I37" s="45">
        <f t="shared" si="8"/>
        <v>3.5999220259733664E-4</v>
      </c>
      <c r="J37" s="54">
        <f t="shared" si="2"/>
        <v>3.5999220259733664E-4</v>
      </c>
      <c r="K37" s="63"/>
    </row>
    <row r="38" spans="4:11">
      <c r="D38" s="7">
        <f t="shared" si="3"/>
        <v>6</v>
      </c>
      <c r="E38" s="86">
        <f t="shared" si="4"/>
        <v>6.3058994438711444</v>
      </c>
      <c r="F38" s="86">
        <f t="shared" si="5"/>
        <v>6.3058975293347919</v>
      </c>
      <c r="G38" s="86">
        <f t="shared" si="6"/>
        <v>2.8142451697021897E-5</v>
      </c>
      <c r="H38" s="86">
        <f t="shared" si="7"/>
        <v>14.69935614335246</v>
      </c>
      <c r="I38" s="86">
        <f t="shared" si="8"/>
        <v>3.0361044461297892E-7</v>
      </c>
      <c r="J38" s="70">
        <f t="shared" si="2"/>
        <v>3.0361044461297892E-7</v>
      </c>
      <c r="K38" s="63"/>
    </row>
    <row r="39" spans="4:11">
      <c r="D39" s="64"/>
      <c r="E39" s="65"/>
      <c r="F39" s="65"/>
      <c r="G39" s="65"/>
      <c r="H39" s="65"/>
      <c r="I39" s="67"/>
      <c r="J39" s="66"/>
      <c r="K39" s="63"/>
    </row>
    <row r="40" spans="4:11">
      <c r="D40" s="64"/>
      <c r="E40" s="65"/>
      <c r="F40" s="65"/>
      <c r="G40" s="65"/>
      <c r="H40" s="65"/>
      <c r="I40" s="67"/>
      <c r="J40" s="66"/>
      <c r="K40" s="63"/>
    </row>
    <row r="41" spans="4:11">
      <c r="D41" s="64"/>
      <c r="E41" s="65"/>
      <c r="F41" s="65"/>
      <c r="G41" s="65"/>
      <c r="H41" s="65"/>
      <c r="I41" s="67"/>
      <c r="J41" s="66"/>
      <c r="K41" s="63"/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D18EE-4CB8-49DD-907B-4ECA53E0D8E5}">
  <dimension ref="D2:J47"/>
  <sheetViews>
    <sheetView workbookViewId="0">
      <selection activeCell="K27" sqref="K27"/>
    </sheetView>
  </sheetViews>
  <sheetFormatPr baseColWidth="10" defaultRowHeight="14.4"/>
  <sheetData>
    <row r="2" spans="7:8">
      <c r="G2" t="s">
        <v>0</v>
      </c>
      <c r="H2" t="s">
        <v>24</v>
      </c>
    </row>
    <row r="3" spans="7:8">
      <c r="G3">
        <v>-5</v>
      </c>
      <c r="H3">
        <f>-1+5.5*G3-4*G3^2+0.5*G3^3</f>
        <v>-191</v>
      </c>
    </row>
    <row r="4" spans="7:8">
      <c r="G4">
        <f>G3+1</f>
        <v>-4</v>
      </c>
      <c r="H4">
        <f t="shared" ref="H4:H18" si="0">-1+5.5*G4-4*G4^2+0.5*G4^3</f>
        <v>-119</v>
      </c>
    </row>
    <row r="5" spans="7:8">
      <c r="G5">
        <f t="shared" ref="G5:G18" si="1">G4+1</f>
        <v>-3</v>
      </c>
      <c r="H5">
        <f t="shared" si="0"/>
        <v>-67</v>
      </c>
    </row>
    <row r="6" spans="7:8">
      <c r="G6">
        <f t="shared" si="1"/>
        <v>-2</v>
      </c>
      <c r="H6">
        <f t="shared" si="0"/>
        <v>-32</v>
      </c>
    </row>
    <row r="7" spans="7:8">
      <c r="G7">
        <f t="shared" si="1"/>
        <v>-1</v>
      </c>
      <c r="H7">
        <f t="shared" si="0"/>
        <v>-11</v>
      </c>
    </row>
    <row r="8" spans="7:8">
      <c r="G8">
        <f t="shared" si="1"/>
        <v>0</v>
      </c>
      <c r="H8">
        <f t="shared" si="0"/>
        <v>-1</v>
      </c>
    </row>
    <row r="9" spans="7:8">
      <c r="G9">
        <f t="shared" si="1"/>
        <v>1</v>
      </c>
      <c r="H9">
        <f t="shared" si="0"/>
        <v>1</v>
      </c>
    </row>
    <row r="10" spans="7:8">
      <c r="G10">
        <f t="shared" si="1"/>
        <v>2</v>
      </c>
      <c r="H10">
        <f t="shared" si="0"/>
        <v>-2</v>
      </c>
    </row>
    <row r="11" spans="7:8">
      <c r="G11">
        <f t="shared" si="1"/>
        <v>3</v>
      </c>
      <c r="H11">
        <f t="shared" si="0"/>
        <v>-7</v>
      </c>
    </row>
    <row r="12" spans="7:8">
      <c r="G12">
        <f t="shared" si="1"/>
        <v>4</v>
      </c>
      <c r="H12">
        <f t="shared" si="0"/>
        <v>-11</v>
      </c>
    </row>
    <row r="13" spans="7:8">
      <c r="G13">
        <f t="shared" si="1"/>
        <v>5</v>
      </c>
      <c r="H13">
        <f t="shared" si="0"/>
        <v>-11</v>
      </c>
    </row>
    <row r="14" spans="7:8">
      <c r="G14">
        <f t="shared" si="1"/>
        <v>6</v>
      </c>
      <c r="H14">
        <f t="shared" si="0"/>
        <v>-4</v>
      </c>
    </row>
    <row r="15" spans="7:8">
      <c r="G15">
        <f t="shared" si="1"/>
        <v>7</v>
      </c>
      <c r="H15">
        <f t="shared" si="0"/>
        <v>13</v>
      </c>
    </row>
    <row r="16" spans="7:8">
      <c r="G16">
        <f t="shared" si="1"/>
        <v>8</v>
      </c>
      <c r="H16">
        <f t="shared" si="0"/>
        <v>43</v>
      </c>
    </row>
    <row r="17" spans="4:10">
      <c r="G17">
        <f t="shared" si="1"/>
        <v>9</v>
      </c>
      <c r="H17">
        <f t="shared" si="0"/>
        <v>89</v>
      </c>
    </row>
    <row r="18" spans="4:10">
      <c r="G18">
        <f t="shared" si="1"/>
        <v>10</v>
      </c>
      <c r="H18">
        <f t="shared" si="0"/>
        <v>154</v>
      </c>
    </row>
    <row r="22" spans="4:10">
      <c r="D22" t="s">
        <v>96</v>
      </c>
      <c r="H22" t="s">
        <v>98</v>
      </c>
    </row>
    <row r="23" spans="4:10">
      <c r="D23" t="s">
        <v>40</v>
      </c>
      <c r="E23" t="s">
        <v>41</v>
      </c>
      <c r="F23" t="s">
        <v>77</v>
      </c>
      <c r="G23" t="s">
        <v>24</v>
      </c>
      <c r="H23" t="s">
        <v>29</v>
      </c>
      <c r="I23" t="s">
        <v>19</v>
      </c>
      <c r="J23" t="s">
        <v>76</v>
      </c>
    </row>
    <row r="24" spans="4:10">
      <c r="D24">
        <v>1</v>
      </c>
      <c r="E24">
        <v>4.5199999999999996</v>
      </c>
      <c r="F24">
        <f>E24-(G24/H24)</f>
        <v>-807.20888888877801</v>
      </c>
      <c r="G24">
        <f>-1+(5.5*E24)-4*(E24^2)+0.5*(E24^3)</f>
        <v>-11.688896</v>
      </c>
      <c r="H24">
        <f>1.5*(E24^2)-(8*E24)+5.5</f>
        <v>-1.4400000000001967E-2</v>
      </c>
      <c r="I24">
        <f>ABS((F24-E24)/F24)</f>
        <v>1.0055995419057171</v>
      </c>
      <c r="J24" s="26">
        <f>I24</f>
        <v>1.0055995419057171</v>
      </c>
    </row>
    <row r="25" spans="4:10">
      <c r="D25">
        <f>D24+1</f>
        <v>2</v>
      </c>
      <c r="E25">
        <f>F24</f>
        <v>-807.20888888877801</v>
      </c>
      <c r="F25">
        <f>E25-(G25/H25)</f>
        <v>-537.25320037122106</v>
      </c>
      <c r="G25">
        <f>-1+5.5*E25-4*(E25^2)+0.5*(E25^3)</f>
        <v>-265593867.75418657</v>
      </c>
      <c r="H25">
        <f>1.5*(E25^2)-8*E25+5.5</f>
        <v>983842.45656269358</v>
      </c>
      <c r="I25">
        <f>ABS((F25-E25)/F25)</f>
        <v>0.50247385838004888</v>
      </c>
      <c r="J25" s="26">
        <f>I25</f>
        <v>0.50247385838004888</v>
      </c>
    </row>
    <row r="26" spans="4:10">
      <c r="D26">
        <f t="shared" ref="D26:D30" si="2">D25+1</f>
        <v>3</v>
      </c>
      <c r="E26">
        <f t="shared" ref="E26:E39" si="3">F25</f>
        <v>-537.25320037122106</v>
      </c>
      <c r="F26">
        <f t="shared" ref="F26:F34" si="4">E26-(G26/H26)</f>
        <v>-357.28415232819435</v>
      </c>
      <c r="G26">
        <f t="shared" ref="G26:G34" si="5">-1+5.5*E26-4*(E26^2)+0.5*(E26^3)</f>
        <v>-78694170.753677621</v>
      </c>
      <c r="H26">
        <f t="shared" ref="H26:H34" si="6">1.5*(E26^2)-8*E26+5.5</f>
        <v>437265.02756664885</v>
      </c>
      <c r="I26">
        <f t="shared" ref="I26:I34" si="7">ABS((F26-E26)/F26)</f>
        <v>0.50371405188358476</v>
      </c>
      <c r="J26" s="26">
        <f t="shared" ref="J26:J39" si="8">I26</f>
        <v>0.50371405188358476</v>
      </c>
    </row>
    <row r="27" spans="4:10">
      <c r="D27">
        <f t="shared" si="2"/>
        <v>4</v>
      </c>
      <c r="E27">
        <f t="shared" si="3"/>
        <v>-357.28415232819435</v>
      </c>
      <c r="F27">
        <f t="shared" si="4"/>
        <v>-237.30689838603053</v>
      </c>
      <c r="G27">
        <f t="shared" si="5"/>
        <v>-23316586.069076143</v>
      </c>
      <c r="H27">
        <f t="shared" si="6"/>
        <v>194341.72147594011</v>
      </c>
      <c r="I27">
        <f t="shared" si="7"/>
        <v>0.50557845034489945</v>
      </c>
      <c r="J27" s="26">
        <f t="shared" si="8"/>
        <v>0.50557845034489945</v>
      </c>
    </row>
    <row r="28" spans="4:10">
      <c r="D28">
        <f t="shared" si="2"/>
        <v>5</v>
      </c>
      <c r="E28">
        <f t="shared" si="3"/>
        <v>-237.30689838603053</v>
      </c>
      <c r="F28">
        <f t="shared" si="4"/>
        <v>-157.32521824582321</v>
      </c>
      <c r="G28">
        <f t="shared" si="5"/>
        <v>-6908481.7049909765</v>
      </c>
      <c r="H28">
        <f t="shared" si="6"/>
        <v>86375.801219484973</v>
      </c>
      <c r="I28">
        <f t="shared" si="7"/>
        <v>0.50838435841375818</v>
      </c>
      <c r="J28" s="26">
        <f t="shared" si="8"/>
        <v>0.50838435841375818</v>
      </c>
    </row>
    <row r="29" spans="4:10">
      <c r="D29">
        <f t="shared" si="2"/>
        <v>6</v>
      </c>
      <c r="E29">
        <f t="shared" si="3"/>
        <v>-157.32521824582321</v>
      </c>
      <c r="F29">
        <f t="shared" si="4"/>
        <v>-104.00880649610161</v>
      </c>
      <c r="G29">
        <f t="shared" si="5"/>
        <v>-2046867.0680020405</v>
      </c>
      <c r="H29">
        <f t="shared" si="6"/>
        <v>38390.93819011045</v>
      </c>
      <c r="I29">
        <f t="shared" si="7"/>
        <v>0.5126143982021365</v>
      </c>
      <c r="J29" s="26">
        <f t="shared" si="8"/>
        <v>0.5126143982021365</v>
      </c>
    </row>
    <row r="30" spans="4:10">
      <c r="D30">
        <f t="shared" si="2"/>
        <v>7</v>
      </c>
      <c r="E30">
        <f t="shared" si="3"/>
        <v>-104.00880649610161</v>
      </c>
      <c r="F30">
        <f t="shared" si="4"/>
        <v>-68.471537587404313</v>
      </c>
      <c r="G30">
        <f t="shared" si="5"/>
        <v>-606419.26444227889</v>
      </c>
      <c r="H30">
        <f t="shared" si="6"/>
        <v>17064.318195084074</v>
      </c>
      <c r="I30">
        <f t="shared" si="7"/>
        <v>0.51900789964492577</v>
      </c>
      <c r="J30" s="26">
        <f t="shared" si="8"/>
        <v>0.51900789964492577</v>
      </c>
    </row>
    <row r="31" spans="4:10">
      <c r="D31">
        <f>D30+1</f>
        <v>8</v>
      </c>
      <c r="E31">
        <f t="shared" si="3"/>
        <v>-68.471537587404313</v>
      </c>
      <c r="F31">
        <f t="shared" si="4"/>
        <v>-44.790406004104696</v>
      </c>
      <c r="G31">
        <f t="shared" si="5"/>
        <v>-179640.31588897467</v>
      </c>
      <c r="H31">
        <f t="shared" si="6"/>
        <v>7585.7994900742178</v>
      </c>
      <c r="I31">
        <f t="shared" si="7"/>
        <v>0.5287099112504009</v>
      </c>
      <c r="J31" s="26">
        <f t="shared" si="8"/>
        <v>0.5287099112504009</v>
      </c>
    </row>
    <row r="32" spans="4:10">
      <c r="D32">
        <f t="shared" ref="D32:D34" si="9">D31+1</f>
        <v>9</v>
      </c>
      <c r="E32">
        <f t="shared" si="3"/>
        <v>-44.790406004104696</v>
      </c>
      <c r="F32">
        <f t="shared" si="4"/>
        <v>-29.018272544962429</v>
      </c>
      <c r="G32">
        <f t="shared" si="5"/>
        <v>-53200.887997756312</v>
      </c>
      <c r="H32">
        <f t="shared" si="6"/>
        <v>3373.0939530516448</v>
      </c>
      <c r="I32">
        <f t="shared" si="7"/>
        <v>0.5435242030587486</v>
      </c>
      <c r="J32" s="26">
        <f t="shared" si="8"/>
        <v>0.5435242030587486</v>
      </c>
    </row>
    <row r="33" spans="4:10">
      <c r="D33">
        <f t="shared" si="9"/>
        <v>10</v>
      </c>
      <c r="E33">
        <f t="shared" si="3"/>
        <v>-29.018272544962429</v>
      </c>
      <c r="F33">
        <f t="shared" si="4"/>
        <v>-18.525819316553633</v>
      </c>
      <c r="G33">
        <f t="shared" si="5"/>
        <v>-15746.406407529375</v>
      </c>
      <c r="H33">
        <f t="shared" si="6"/>
        <v>1500.7363926002799</v>
      </c>
      <c r="I33">
        <f t="shared" si="7"/>
        <v>0.56636918719342833</v>
      </c>
      <c r="J33" s="26">
        <f t="shared" si="8"/>
        <v>0.56636918719342833</v>
      </c>
    </row>
    <row r="34" spans="4:10">
      <c r="D34">
        <f t="shared" si="9"/>
        <v>11</v>
      </c>
      <c r="E34">
        <f t="shared" si="3"/>
        <v>-18.525819316553633</v>
      </c>
      <c r="F34">
        <f t="shared" si="4"/>
        <v>-11.562926539724</v>
      </c>
      <c r="G34">
        <f t="shared" si="5"/>
        <v>-4654.8019310609188</v>
      </c>
      <c r="H34">
        <f t="shared" si="6"/>
        <v>668.51552655681678</v>
      </c>
      <c r="I34">
        <f t="shared" si="7"/>
        <v>0.6021739179012231</v>
      </c>
      <c r="J34" s="26">
        <f t="shared" si="8"/>
        <v>0.6021739179012231</v>
      </c>
    </row>
    <row r="35" spans="4:10">
      <c r="D35">
        <f t="shared" ref="D35:D47" si="10">D34+1</f>
        <v>12</v>
      </c>
      <c r="E35">
        <f t="shared" si="3"/>
        <v>-11.562926539724</v>
      </c>
      <c r="F35">
        <f t="shared" ref="F35:F39" si="11">E35-(G35/H35)</f>
        <v>-6.9661564322360459</v>
      </c>
      <c r="G35">
        <f t="shared" ref="G35:G39" si="12">-1+5.5*E35-4*(E35^2)+0.5*(E35^3)</f>
        <v>-1372.3901592022871</v>
      </c>
      <c r="H35">
        <f t="shared" ref="H35:H39" si="13">1.5*(E35^2)-8*E35+5.5</f>
        <v>298.55531756237247</v>
      </c>
      <c r="I35">
        <f t="shared" ref="I35:I39" si="14">ABS((F35-E35)/F35)</f>
        <v>0.65987178901356514</v>
      </c>
      <c r="J35" s="26">
        <f t="shared" si="8"/>
        <v>0.65987178901356514</v>
      </c>
    </row>
    <row r="36" spans="4:10">
      <c r="D36">
        <f t="shared" si="10"/>
        <v>13</v>
      </c>
      <c r="E36">
        <f t="shared" si="3"/>
        <v>-6.9661564322360459</v>
      </c>
      <c r="F36">
        <f t="shared" si="11"/>
        <v>-3.9632692325568799</v>
      </c>
      <c r="G36">
        <f t="shared" si="12"/>
        <v>-402.447707082519</v>
      </c>
      <c r="H36">
        <f t="shared" si="13"/>
        <v>134.02025461546384</v>
      </c>
      <c r="I36">
        <f t="shared" si="14"/>
        <v>0.75767933578962809</v>
      </c>
      <c r="J36" s="26">
        <f t="shared" si="8"/>
        <v>0.75767933578962809</v>
      </c>
    </row>
    <row r="37" spans="4:10">
      <c r="D37">
        <f t="shared" si="10"/>
        <v>14</v>
      </c>
      <c r="E37">
        <f t="shared" si="3"/>
        <v>-3.9632692325568799</v>
      </c>
      <c r="F37">
        <f t="shared" si="11"/>
        <v>-2.0419346283761128</v>
      </c>
      <c r="G37">
        <f t="shared" si="12"/>
        <v>-116.75452451737355</v>
      </c>
      <c r="H37">
        <f t="shared" si="13"/>
        <v>60.767408375053037</v>
      </c>
      <c r="I37">
        <f t="shared" si="14"/>
        <v>0.94093835203174192</v>
      </c>
      <c r="J37" s="26">
        <f t="shared" si="8"/>
        <v>0.94093835203174192</v>
      </c>
    </row>
    <row r="38" spans="4:10">
      <c r="D38">
        <f t="shared" si="10"/>
        <v>15</v>
      </c>
      <c r="E38">
        <f t="shared" si="3"/>
        <v>-2.0419346283761128</v>
      </c>
      <c r="F38">
        <f t="shared" si="11"/>
        <v>-0.86123415459581842</v>
      </c>
      <c r="G38">
        <f t="shared" si="12"/>
        <v>-33.165548743038173</v>
      </c>
      <c r="H38">
        <f t="shared" si="13"/>
        <v>28.089722566851144</v>
      </c>
      <c r="I38">
        <f t="shared" si="14"/>
        <v>1.3709401415163374</v>
      </c>
      <c r="J38" s="26">
        <f t="shared" si="8"/>
        <v>1.3709401415163374</v>
      </c>
    </row>
    <row r="39" spans="4:10">
      <c r="D39">
        <f t="shared" si="10"/>
        <v>16</v>
      </c>
      <c r="E39">
        <f t="shared" si="3"/>
        <v>-0.86123415459581842</v>
      </c>
      <c r="F39">
        <f t="shared" si="11"/>
        <v>-0.19297931039012561</v>
      </c>
      <c r="G39">
        <f t="shared" si="12"/>
        <v>-9.0230840633424521</v>
      </c>
      <c r="H39">
        <f t="shared" si="13"/>
        <v>13.502459640330109</v>
      </c>
      <c r="I39">
        <f t="shared" si="14"/>
        <v>3.4628315483911387</v>
      </c>
      <c r="J39" s="26">
        <f t="shared" si="8"/>
        <v>3.4628315483911387</v>
      </c>
    </row>
    <row r="40" spans="4:10">
      <c r="D40">
        <f t="shared" si="10"/>
        <v>17</v>
      </c>
      <c r="E40">
        <f t="shared" ref="E40:E44" si="15">F39</f>
        <v>-0.19297931039012561</v>
      </c>
      <c r="F40">
        <f t="shared" ref="F40:F44" si="16">E40-(G40/H40)</f>
        <v>0.11885708870732564</v>
      </c>
      <c r="G40">
        <f t="shared" ref="G40:G44" si="17">-1+5.5*E40-4*(E40^2)+0.5*(E40^3)</f>
        <v>-2.2139436367232865</v>
      </c>
      <c r="H40">
        <f t="shared" ref="H40:H44" si="18">1.5*(E40^2)-8*E40+5.5</f>
        <v>7.0996960044789779</v>
      </c>
      <c r="I40">
        <f t="shared" ref="I40:I44" si="19">ABS((F40-E40)/F40)</f>
        <v>2.6236247453891366</v>
      </c>
      <c r="J40" s="26">
        <f t="shared" ref="J40:J44" si="20">I40</f>
        <v>2.6236247453891366</v>
      </c>
    </row>
    <row r="41" spans="4:10">
      <c r="D41">
        <f t="shared" si="10"/>
        <v>18</v>
      </c>
      <c r="E41">
        <f t="shared" si="15"/>
        <v>0.11885708870732564</v>
      </c>
      <c r="F41">
        <f t="shared" si="16"/>
        <v>0.20680569644687172</v>
      </c>
      <c r="G41">
        <f t="shared" si="17"/>
        <v>-0.40195449475969675</v>
      </c>
      <c r="H41">
        <f t="shared" si="18"/>
        <v>4.5703338016453667</v>
      </c>
      <c r="I41">
        <f t="shared" si="19"/>
        <v>0.42527168859751419</v>
      </c>
      <c r="J41" s="26">
        <f t="shared" si="20"/>
        <v>0.42527168859751419</v>
      </c>
    </row>
    <row r="42" spans="4:10">
      <c r="D42">
        <f t="shared" si="10"/>
        <v>19</v>
      </c>
      <c r="E42">
        <f t="shared" si="15"/>
        <v>0.20680569644687172</v>
      </c>
      <c r="F42">
        <f t="shared" si="16"/>
        <v>0.21427957027259012</v>
      </c>
      <c r="G42">
        <f t="shared" si="17"/>
        <v>-2.9220659224221034E-2</v>
      </c>
      <c r="H42">
        <f t="shared" si="18"/>
        <v>3.9097073225493397</v>
      </c>
      <c r="I42">
        <f t="shared" si="19"/>
        <v>3.4879077908410543E-2</v>
      </c>
      <c r="J42" s="26">
        <f t="shared" si="20"/>
        <v>3.4879077908410543E-2</v>
      </c>
    </row>
    <row r="43" spans="4:10">
      <c r="D43">
        <f t="shared" si="10"/>
        <v>20</v>
      </c>
      <c r="E43">
        <f t="shared" si="15"/>
        <v>0.21427957027259012</v>
      </c>
      <c r="F43">
        <f t="shared" si="16"/>
        <v>0.21433298607881079</v>
      </c>
      <c r="G43">
        <f t="shared" si="17"/>
        <v>-2.0589854513552563E-4</v>
      </c>
      <c r="H43">
        <f t="shared" si="18"/>
        <v>3.8546370391735878</v>
      </c>
      <c r="I43">
        <f t="shared" si="19"/>
        <v>2.4921878427538693E-4</v>
      </c>
      <c r="J43" s="26">
        <f t="shared" si="20"/>
        <v>2.4921878427538693E-4</v>
      </c>
    </row>
    <row r="44" spans="4:10">
      <c r="D44">
        <f t="shared" si="10"/>
        <v>21</v>
      </c>
      <c r="E44">
        <f t="shared" si="15"/>
        <v>0.21433298607881079</v>
      </c>
      <c r="F44">
        <f t="shared" si="16"/>
        <v>0.21433298880199797</v>
      </c>
      <c r="G44">
        <f t="shared" si="17"/>
        <v>-1.0495828001860774E-8</v>
      </c>
      <c r="H44">
        <f t="shared" si="18"/>
        <v>3.8542440547517032</v>
      </c>
      <c r="I44">
        <f t="shared" si="19"/>
        <v>1.2705403825039937E-8</v>
      </c>
      <c r="J44" s="26">
        <f t="shared" si="20"/>
        <v>1.2705403825039937E-8</v>
      </c>
    </row>
    <row r="45" spans="4:10">
      <c r="D45">
        <f t="shared" si="10"/>
        <v>22</v>
      </c>
      <c r="E45">
        <f t="shared" ref="E45:E47" si="21">F44</f>
        <v>0.21433298880199797</v>
      </c>
      <c r="F45">
        <f t="shared" ref="F45:F47" si="22">E45-(G45/H45)</f>
        <v>0.214332988801998</v>
      </c>
      <c r="G45">
        <f t="shared" ref="G45:G47" si="23">-1+5.5*E45-4*(E45^2)+0.5*(E45^3)</f>
        <v>-7.2858385991025898E-17</v>
      </c>
      <c r="H45">
        <f t="shared" ref="H45:H47" si="24">1.5*(E45^2)-8*E45+5.5</f>
        <v>3.8542440347172122</v>
      </c>
      <c r="I45">
        <f t="shared" ref="I45:I47" si="25">ABS((F45-E45)/F45)</f>
        <v>1.2949745053604262E-16</v>
      </c>
      <c r="J45" s="26">
        <f t="shared" ref="J45:J47" si="26">I45</f>
        <v>1.2949745053604262E-16</v>
      </c>
    </row>
    <row r="46" spans="4:10">
      <c r="D46">
        <f t="shared" si="10"/>
        <v>23</v>
      </c>
      <c r="E46">
        <f t="shared" si="21"/>
        <v>0.214332988801998</v>
      </c>
      <c r="F46">
        <f t="shared" si="22"/>
        <v>0.21433298880199797</v>
      </c>
      <c r="G46">
        <f t="shared" si="23"/>
        <v>9.6277152916712794E-17</v>
      </c>
      <c r="H46">
        <f t="shared" si="24"/>
        <v>3.8542440347172122</v>
      </c>
      <c r="I46">
        <f t="shared" si="25"/>
        <v>1.2949745053604265E-16</v>
      </c>
      <c r="J46" s="26">
        <f t="shared" si="26"/>
        <v>1.2949745053604265E-16</v>
      </c>
    </row>
    <row r="47" spans="4:10">
      <c r="D47">
        <f t="shared" si="10"/>
        <v>24</v>
      </c>
      <c r="E47">
        <f t="shared" si="21"/>
        <v>0.21433298880199797</v>
      </c>
      <c r="F47">
        <f t="shared" si="22"/>
        <v>0.214332988801998</v>
      </c>
      <c r="G47">
        <f t="shared" si="23"/>
        <v>-7.2858385991025898E-17</v>
      </c>
      <c r="H47">
        <f t="shared" si="24"/>
        <v>3.8542440347172122</v>
      </c>
      <c r="I47">
        <f t="shared" si="25"/>
        <v>1.2949745053604262E-16</v>
      </c>
      <c r="J47" s="26">
        <f t="shared" si="26"/>
        <v>1.2949745053604262E-16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146F3-51E7-4984-9E55-111B260C2104}">
  <dimension ref="C9:K42"/>
  <sheetViews>
    <sheetView topLeftCell="A19" workbookViewId="0">
      <selection activeCell="N32" sqref="N32"/>
    </sheetView>
  </sheetViews>
  <sheetFormatPr baseColWidth="10" defaultRowHeight="14.4"/>
  <cols>
    <col min="11" max="11" width="15" bestFit="1" customWidth="1"/>
  </cols>
  <sheetData>
    <row r="9" spans="4:5">
      <c r="D9" s="5" t="s">
        <v>0</v>
      </c>
      <c r="E9" s="5" t="s">
        <v>24</v>
      </c>
    </row>
    <row r="10" spans="4:5">
      <c r="D10" s="5">
        <v>-3</v>
      </c>
      <c r="E10" s="5">
        <f>-12-21*D10+18*D10^2-(2.4)*D10^3</f>
        <v>277.8</v>
      </c>
    </row>
    <row r="11" spans="4:5">
      <c r="D11" s="5">
        <f>D10+0.5</f>
        <v>-2.5</v>
      </c>
      <c r="E11" s="5">
        <f t="shared" ref="E11:E30" si="0">-12-21*D11+18*D11^2-(2.4)*D11^3</f>
        <v>190.5</v>
      </c>
    </row>
    <row r="12" spans="4:5">
      <c r="D12" s="5">
        <f t="shared" ref="D12:D30" si="1">D11+0.5</f>
        <v>-2</v>
      </c>
      <c r="E12" s="5">
        <f t="shared" si="0"/>
        <v>121.2</v>
      </c>
    </row>
    <row r="13" spans="4:5">
      <c r="D13" s="5">
        <f t="shared" si="1"/>
        <v>-1.5</v>
      </c>
      <c r="E13" s="5">
        <f t="shared" si="0"/>
        <v>68.099999999999994</v>
      </c>
    </row>
    <row r="14" spans="4:5">
      <c r="D14" s="5">
        <f t="shared" si="1"/>
        <v>-1</v>
      </c>
      <c r="E14" s="5">
        <f t="shared" si="0"/>
        <v>29.4</v>
      </c>
    </row>
    <row r="15" spans="4:5">
      <c r="D15" s="5">
        <f t="shared" si="1"/>
        <v>-0.5</v>
      </c>
      <c r="E15" s="5">
        <f t="shared" si="0"/>
        <v>3.3</v>
      </c>
    </row>
    <row r="16" spans="4:5">
      <c r="D16" s="5">
        <f t="shared" si="1"/>
        <v>0</v>
      </c>
      <c r="E16" s="5">
        <f t="shared" si="0"/>
        <v>-12</v>
      </c>
    </row>
    <row r="17" spans="4:5">
      <c r="D17" s="5">
        <f t="shared" si="1"/>
        <v>0.5</v>
      </c>
      <c r="E17" s="5">
        <f t="shared" si="0"/>
        <v>-18.3</v>
      </c>
    </row>
    <row r="18" spans="4:5">
      <c r="D18" s="5">
        <f t="shared" si="1"/>
        <v>1</v>
      </c>
      <c r="E18" s="5">
        <f t="shared" si="0"/>
        <v>-17.399999999999999</v>
      </c>
    </row>
    <row r="19" spans="4:5">
      <c r="D19" s="5">
        <f t="shared" si="1"/>
        <v>1.5</v>
      </c>
      <c r="E19" s="5">
        <f t="shared" si="0"/>
        <v>-11.1</v>
      </c>
    </row>
    <row r="20" spans="4:5">
      <c r="D20" s="5">
        <f t="shared" si="1"/>
        <v>2</v>
      </c>
      <c r="E20" s="5">
        <f t="shared" si="0"/>
        <v>-1.1999999999999993</v>
      </c>
    </row>
    <row r="21" spans="4:5">
      <c r="D21" s="5">
        <f t="shared" si="1"/>
        <v>2.5</v>
      </c>
      <c r="E21" s="5">
        <f t="shared" si="0"/>
        <v>10.5</v>
      </c>
    </row>
    <row r="22" spans="4:5">
      <c r="D22" s="5">
        <f t="shared" si="1"/>
        <v>3</v>
      </c>
      <c r="E22" s="5">
        <f t="shared" si="0"/>
        <v>22.200000000000003</v>
      </c>
    </row>
    <row r="23" spans="4:5">
      <c r="D23" s="5">
        <f t="shared" si="1"/>
        <v>3.5</v>
      </c>
      <c r="E23" s="5">
        <f t="shared" si="0"/>
        <v>32.100000000000009</v>
      </c>
    </row>
    <row r="24" spans="4:5">
      <c r="D24" s="5">
        <f t="shared" si="1"/>
        <v>4</v>
      </c>
      <c r="E24" s="5">
        <f t="shared" si="0"/>
        <v>38.400000000000006</v>
      </c>
    </row>
    <row r="25" spans="4:5">
      <c r="D25" s="5">
        <f t="shared" si="1"/>
        <v>4.5</v>
      </c>
      <c r="E25" s="5">
        <f t="shared" si="0"/>
        <v>39.300000000000011</v>
      </c>
    </row>
    <row r="26" spans="4:5">
      <c r="D26" s="5">
        <f t="shared" si="1"/>
        <v>5</v>
      </c>
      <c r="E26" s="5">
        <f t="shared" si="0"/>
        <v>33</v>
      </c>
    </row>
    <row r="27" spans="4:5">
      <c r="D27" s="5">
        <f t="shared" si="1"/>
        <v>5.5</v>
      </c>
      <c r="E27" s="5">
        <f t="shared" si="0"/>
        <v>17.699999999999989</v>
      </c>
    </row>
    <row r="28" spans="4:5">
      <c r="D28" s="5">
        <f t="shared" si="1"/>
        <v>6</v>
      </c>
      <c r="E28" s="5">
        <f t="shared" si="0"/>
        <v>-8.3999999999999773</v>
      </c>
    </row>
    <row r="29" spans="4:5">
      <c r="D29" s="5">
        <f t="shared" si="1"/>
        <v>6.5</v>
      </c>
      <c r="E29" s="5">
        <f t="shared" si="0"/>
        <v>-47.100000000000023</v>
      </c>
    </row>
    <row r="30" spans="4:5">
      <c r="D30" s="5">
        <f t="shared" si="1"/>
        <v>7</v>
      </c>
      <c r="E30" s="5">
        <f t="shared" si="0"/>
        <v>-100.19999999999993</v>
      </c>
    </row>
    <row r="34" spans="3:11">
      <c r="C34" s="8" t="s">
        <v>40</v>
      </c>
      <c r="D34" s="19" t="s">
        <v>92</v>
      </c>
      <c r="E34" s="19" t="s">
        <v>41</v>
      </c>
      <c r="F34" s="19" t="s">
        <v>77</v>
      </c>
      <c r="G34" s="8" t="s">
        <v>44</v>
      </c>
      <c r="H34" s="8" t="s">
        <v>93</v>
      </c>
      <c r="I34" s="8" t="s">
        <v>94</v>
      </c>
      <c r="J34" s="8" t="s">
        <v>19</v>
      </c>
      <c r="K34" s="8" t="s">
        <v>76</v>
      </c>
    </row>
    <row r="35" spans="3:11">
      <c r="C35" s="8">
        <v>1</v>
      </c>
      <c r="D35" s="87">
        <v>-1</v>
      </c>
      <c r="E35" s="87">
        <v>0</v>
      </c>
      <c r="F35" s="87">
        <f>E35-((G35*I35)/(G35-H35))</f>
        <v>-0.28985507246376813</v>
      </c>
      <c r="G35" s="88">
        <f>-12-21*E35+18*E35^2-(2.4)*E35^3</f>
        <v>-12</v>
      </c>
      <c r="H35" s="88">
        <f>-12-21*D35+18*D35^2-(2.4)*D35^3</f>
        <v>29.4</v>
      </c>
      <c r="I35" s="88">
        <f>E35-D35</f>
        <v>1</v>
      </c>
      <c r="J35" s="88"/>
      <c r="K35" s="79"/>
    </row>
    <row r="36" spans="3:11">
      <c r="C36" s="8">
        <f>C35+1</f>
        <v>2</v>
      </c>
      <c r="D36" s="87">
        <f>E35</f>
        <v>0</v>
      </c>
      <c r="E36" s="87">
        <f>F35</f>
        <v>-0.28985507246376813</v>
      </c>
      <c r="F36" s="87">
        <f>E36-((G36*I36)/(G36-H36))</f>
        <v>-0.45421804565077395</v>
      </c>
      <c r="G36" s="88">
        <f>-12-21*E36+18*E36^2-(2.4)*E36^3</f>
        <v>-4.3423102563400082</v>
      </c>
      <c r="H36" s="88">
        <f>-12-21*D36+18*D36^2-(2.4)*D36^3</f>
        <v>-12</v>
      </c>
      <c r="I36" s="88">
        <f>E36-D36</f>
        <v>-0.28985507246376813</v>
      </c>
      <c r="J36" s="88">
        <f>ABS((E36-D36)/E36)</f>
        <v>1</v>
      </c>
      <c r="K36" s="79">
        <f>J36</f>
        <v>1</v>
      </c>
    </row>
    <row r="37" spans="3:11">
      <c r="C37" s="8">
        <f t="shared" ref="C37:C42" si="2">C36+1</f>
        <v>3</v>
      </c>
      <c r="D37" s="87">
        <f t="shared" ref="D37:E41" si="3">E36</f>
        <v>-0.28985507246376813</v>
      </c>
      <c r="E37" s="87">
        <f t="shared" si="3"/>
        <v>-0.45421804565077395</v>
      </c>
      <c r="F37" s="87">
        <f t="shared" ref="F37:F41" si="4">E37-((G37*I37)/(G37-H37))</f>
        <v>-0.41249811948533555</v>
      </c>
      <c r="G37" s="88">
        <f t="shared" ref="G37:G41" si="5">-12-21*E37+18*E37^2-(2.4)*E37^3</f>
        <v>1.4771392890301627</v>
      </c>
      <c r="H37" s="88">
        <f t="shared" ref="H37:H41" si="6">-12-21*D37+18*D37^2-(2.4)*D37^3</f>
        <v>-4.3423102563400082</v>
      </c>
      <c r="I37" s="88">
        <f t="shared" ref="I37:I41" si="7">E37-D37</f>
        <v>-0.16436297318700582</v>
      </c>
      <c r="J37" s="88">
        <f t="shared" ref="J37:J41" si="8">ABS((E37-D37)/E37)</f>
        <v>0.36185918802833406</v>
      </c>
      <c r="K37" s="79">
        <f t="shared" ref="K37:K42" si="9">J37</f>
        <v>0.36185918802833406</v>
      </c>
    </row>
    <row r="38" spans="3:11">
      <c r="C38" s="8">
        <f t="shared" si="2"/>
        <v>4</v>
      </c>
      <c r="D38" s="87">
        <f t="shared" si="3"/>
        <v>-0.45421804565077395</v>
      </c>
      <c r="E38" s="87">
        <f t="shared" si="3"/>
        <v>-0.41249811948533555</v>
      </c>
      <c r="F38" s="87">
        <f t="shared" si="4"/>
        <v>-0.41529893840789972</v>
      </c>
      <c r="G38" s="88">
        <f t="shared" si="5"/>
        <v>-0.1063025327420922</v>
      </c>
      <c r="H38" s="88">
        <f t="shared" si="6"/>
        <v>1.4771392890301627</v>
      </c>
      <c r="I38" s="88">
        <f t="shared" si="7"/>
        <v>4.1719926165438403E-2</v>
      </c>
      <c r="J38" s="88">
        <f t="shared" si="8"/>
        <v>0.101139676024442</v>
      </c>
      <c r="K38" s="79">
        <f t="shared" si="9"/>
        <v>0.101139676024442</v>
      </c>
    </row>
    <row r="39" spans="3:11">
      <c r="C39" s="8">
        <f t="shared" si="2"/>
        <v>5</v>
      </c>
      <c r="D39" s="87">
        <f t="shared" si="3"/>
        <v>-0.41249811948533555</v>
      </c>
      <c r="E39" s="87">
        <f t="shared" si="3"/>
        <v>-0.41529893840789972</v>
      </c>
      <c r="F39" s="87">
        <f t="shared" si="4"/>
        <v>-0.41536080895425231</v>
      </c>
      <c r="G39" s="88">
        <f t="shared" si="5"/>
        <v>-2.2974883761693043E-3</v>
      </c>
      <c r="H39" s="88">
        <f t="shared" si="6"/>
        <v>-0.1063025327420922</v>
      </c>
      <c r="I39" s="88">
        <f t="shared" si="7"/>
        <v>-2.8008189225641744E-3</v>
      </c>
      <c r="J39" s="88">
        <f t="shared" si="8"/>
        <v>6.7441032556005637E-3</v>
      </c>
      <c r="K39" s="79">
        <f t="shared" si="9"/>
        <v>6.7441032556005637E-3</v>
      </c>
    </row>
    <row r="40" spans="3:11">
      <c r="C40" s="71">
        <f t="shared" si="2"/>
        <v>6</v>
      </c>
      <c r="D40" s="92">
        <f t="shared" si="3"/>
        <v>-0.41529893840789972</v>
      </c>
      <c r="E40" s="92">
        <f t="shared" si="3"/>
        <v>-0.41536080895425231</v>
      </c>
      <c r="F40" s="94">
        <f t="shared" si="4"/>
        <v>-0.41536070903103411</v>
      </c>
      <c r="G40" s="92">
        <f t="shared" si="5"/>
        <v>3.7165309446918204E-6</v>
      </c>
      <c r="H40" s="92">
        <f t="shared" si="6"/>
        <v>-2.2974883761693043E-3</v>
      </c>
      <c r="I40" s="92">
        <f t="shared" si="7"/>
        <v>-6.1870546352593703E-5</v>
      </c>
      <c r="J40" s="92">
        <f t="shared" si="8"/>
        <v>1.4895614853111503E-4</v>
      </c>
      <c r="K40" s="93">
        <f t="shared" si="9"/>
        <v>1.4895614853111503E-4</v>
      </c>
    </row>
    <row r="41" spans="3:11">
      <c r="C41" s="89">
        <f t="shared" si="2"/>
        <v>7</v>
      </c>
      <c r="D41" s="90">
        <f t="shared" si="3"/>
        <v>-0.41536080895425231</v>
      </c>
      <c r="E41" s="90">
        <f t="shared" si="3"/>
        <v>-0.41536070903103411</v>
      </c>
      <c r="F41" s="90">
        <f t="shared" si="4"/>
        <v>-0.41536070903451738</v>
      </c>
      <c r="G41" s="90">
        <f t="shared" si="5"/>
        <v>-1.295600571271649E-10</v>
      </c>
      <c r="H41" s="90">
        <f t="shared" si="6"/>
        <v>3.7165309446918204E-6</v>
      </c>
      <c r="I41" s="90">
        <f t="shared" si="7"/>
        <v>9.9923218199737818E-8</v>
      </c>
      <c r="J41" s="90">
        <f t="shared" si="8"/>
        <v>2.4056974101580696E-7</v>
      </c>
      <c r="K41" s="91">
        <f t="shared" si="9"/>
        <v>2.4056974101580696E-7</v>
      </c>
    </row>
    <row r="42" spans="3:11">
      <c r="C42" s="8">
        <f t="shared" si="2"/>
        <v>8</v>
      </c>
      <c r="D42" s="87">
        <f>E41</f>
        <v>-0.41536070903103411</v>
      </c>
      <c r="E42" s="87">
        <f>F41</f>
        <v>-0.41536070903451738</v>
      </c>
      <c r="F42" s="87">
        <f>E42-((G42*I42)/(G42-H42))</f>
        <v>-0.41536070903451738</v>
      </c>
      <c r="G42" s="88">
        <f>-12-21*E42+18*E42^2-(2.4)*E42^3</f>
        <v>8.3266726846886741E-16</v>
      </c>
      <c r="H42" s="88">
        <f>-12-21*D42+18*D42^2-(2.4)*D42^3</f>
        <v>-1.295600571271649E-10</v>
      </c>
      <c r="I42" s="88">
        <f>E42-D42</f>
        <v>-3.4832692286101974E-12</v>
      </c>
      <c r="J42" s="88">
        <f>ABS((E42-D42)/E42)</f>
        <v>8.3861307842690769E-12</v>
      </c>
      <c r="K42" s="79">
        <f t="shared" si="9"/>
        <v>8.3861307842690769E-12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454D6-9AC2-4438-B9A8-0588B5A88CF1}">
  <dimension ref="D15:L48"/>
  <sheetViews>
    <sheetView workbookViewId="0">
      <selection activeCell="H19" sqref="H19"/>
    </sheetView>
  </sheetViews>
  <sheetFormatPr baseColWidth="10" defaultRowHeight="14.4"/>
  <cols>
    <col min="12" max="12" width="21.21875" bestFit="1" customWidth="1"/>
  </cols>
  <sheetData>
    <row r="15" spans="5:6">
      <c r="E15" s="5" t="s">
        <v>0</v>
      </c>
      <c r="F15" s="5" t="s">
        <v>24</v>
      </c>
    </row>
    <row r="16" spans="5:6">
      <c r="E16" s="5">
        <v>-3</v>
      </c>
      <c r="F16" s="5">
        <f>SIN(E16)+COS(1+E16^2)-1</f>
        <v>-1.9801915371363197</v>
      </c>
    </row>
    <row r="17" spans="4:12">
      <c r="E17" s="5">
        <f>E16+1</f>
        <v>-2</v>
      </c>
      <c r="F17" s="5">
        <f t="shared" ref="F17:F24" si="0">SIN(E17)+COS(1+E17^2)-1</f>
        <v>-1.6256352413624555</v>
      </c>
    </row>
    <row r="18" spans="4:12">
      <c r="E18" s="5">
        <f t="shared" ref="E18:E24" si="1">E17+1</f>
        <v>-1</v>
      </c>
      <c r="F18" s="5">
        <f t="shared" si="0"/>
        <v>-2.2576178213550389</v>
      </c>
    </row>
    <row r="19" spans="4:12">
      <c r="E19" s="5">
        <f t="shared" si="1"/>
        <v>0</v>
      </c>
      <c r="F19" s="5">
        <f t="shared" si="0"/>
        <v>-0.45969769413186023</v>
      </c>
    </row>
    <row r="20" spans="4:12">
      <c r="E20" s="5">
        <f t="shared" si="1"/>
        <v>1</v>
      </c>
      <c r="F20" s="5">
        <f t="shared" si="0"/>
        <v>-0.57467585173924585</v>
      </c>
    </row>
    <row r="21" spans="4:12">
      <c r="E21" s="5">
        <f t="shared" si="1"/>
        <v>2</v>
      </c>
      <c r="F21" s="5">
        <f t="shared" si="0"/>
        <v>0.1929596122889079</v>
      </c>
    </row>
    <row r="22" spans="4:12">
      <c r="E22" s="5">
        <f t="shared" si="1"/>
        <v>3</v>
      </c>
      <c r="F22" s="5">
        <f t="shared" si="0"/>
        <v>-1.6979515210165852</v>
      </c>
    </row>
    <row r="23" spans="4:12">
      <c r="E23" s="5">
        <f t="shared" si="1"/>
        <v>4</v>
      </c>
      <c r="F23" s="5">
        <f t="shared" si="0"/>
        <v>-2.031965833359525</v>
      </c>
    </row>
    <row r="24" spans="4:12">
      <c r="E24" s="5">
        <f t="shared" si="1"/>
        <v>5</v>
      </c>
      <c r="F24" s="5">
        <f t="shared" si="0"/>
        <v>-1.3120049523344981</v>
      </c>
    </row>
    <row r="28" spans="4:12">
      <c r="D28" s="89" t="s">
        <v>40</v>
      </c>
      <c r="E28" s="89" t="s">
        <v>92</v>
      </c>
      <c r="F28" s="89" t="s">
        <v>41</v>
      </c>
      <c r="G28" s="89" t="s">
        <v>77</v>
      </c>
      <c r="H28" s="89" t="s">
        <v>44</v>
      </c>
      <c r="I28" s="89" t="s">
        <v>93</v>
      </c>
      <c r="J28" s="89" t="s">
        <v>94</v>
      </c>
      <c r="K28" s="89" t="s">
        <v>19</v>
      </c>
      <c r="L28" s="89" t="s">
        <v>76</v>
      </c>
    </row>
    <row r="29" spans="4:12">
      <c r="D29" s="89">
        <v>1</v>
      </c>
      <c r="E29" s="95">
        <v>1</v>
      </c>
      <c r="F29" s="95">
        <v>3</v>
      </c>
      <c r="G29" s="96">
        <f>F29-((H29*J29)/(H29-I29))</f>
        <v>-2.321427848421953E-2</v>
      </c>
      <c r="H29" s="95">
        <f>SIN(F29)+COS(1+F29^2)-1</f>
        <v>-1.6979515210165852</v>
      </c>
      <c r="I29" s="95">
        <f>SIN(E29)+COS(1+E29^2)-1</f>
        <v>-0.57467585173924585</v>
      </c>
      <c r="J29" s="95">
        <f>F29-E29</f>
        <v>2</v>
      </c>
      <c r="K29" s="95">
        <f>ABS((F29-E29)/F29)</f>
        <v>0.66666666666666663</v>
      </c>
      <c r="L29" s="99">
        <f>K29</f>
        <v>0.66666666666666663</v>
      </c>
    </row>
    <row r="30" spans="4:12">
      <c r="D30" s="89">
        <f>D29+1</f>
        <v>2</v>
      </c>
      <c r="E30" s="95">
        <f>F29</f>
        <v>3</v>
      </c>
      <c r="F30" s="95">
        <f>G29</f>
        <v>-2.321427848421953E-2</v>
      </c>
      <c r="G30" s="96">
        <f>F30-((H30*J30)/(H30-I30))</f>
        <v>-1.226347475638796</v>
      </c>
      <c r="H30" s="95">
        <f>SIN(F30)+COS(1+F30^2)-1</f>
        <v>-0.48336343707408713</v>
      </c>
      <c r="I30" s="95">
        <f>SIN(E30)+COS(1+E30^2)-1</f>
        <v>-1.6979515210165852</v>
      </c>
      <c r="J30" s="95">
        <f>F30-E30</f>
        <v>-3.0232142784842195</v>
      </c>
      <c r="K30" s="95">
        <f>ABS((F30-E30)/F30)</f>
        <v>130.23080947957624</v>
      </c>
      <c r="L30" s="99">
        <f t="shared" ref="L30:L32" si="2">K30</f>
        <v>130.23080947957624</v>
      </c>
    </row>
    <row r="31" spans="4:12">
      <c r="D31" s="89">
        <f t="shared" ref="D31:D48" si="3">D30+1</f>
        <v>3</v>
      </c>
      <c r="E31" s="95">
        <f t="shared" ref="E31:F48" si="4">F30</f>
        <v>-2.321427848421953E-2</v>
      </c>
      <c r="F31" s="95">
        <f t="shared" si="4"/>
        <v>-1.226347475638796</v>
      </c>
      <c r="G31" s="96">
        <f t="shared" ref="G31:G32" si="5">F31-((H31*J31)/(H31-I31))</f>
        <v>0.23395121630274063</v>
      </c>
      <c r="H31" s="95">
        <f t="shared" ref="H31" si="6">SIN(F31)+COS(1+F31^2)-1</f>
        <v>-2.744750011957847</v>
      </c>
      <c r="I31" s="95">
        <f t="shared" ref="I31:I32" si="7">SIN(E31)+COS(1+E31^2)-1</f>
        <v>-0.48336343707408713</v>
      </c>
      <c r="J31" s="95">
        <f t="shared" ref="J31:J32" si="8">F31-E31</f>
        <v>-1.2031331971545765</v>
      </c>
      <c r="K31" s="95">
        <f t="shared" ref="K31:K32" si="9">ABS((F31-E31)/F31)</f>
        <v>0.9810703907780074</v>
      </c>
      <c r="L31" s="99">
        <f t="shared" si="2"/>
        <v>0.9810703907780074</v>
      </c>
    </row>
    <row r="32" spans="4:12">
      <c r="D32" s="15">
        <f t="shared" si="3"/>
        <v>4</v>
      </c>
      <c r="E32" s="97">
        <f t="shared" si="4"/>
        <v>-1.226347475638796</v>
      </c>
      <c r="F32" s="97">
        <f t="shared" si="4"/>
        <v>0.23395121630274063</v>
      </c>
      <c r="G32" s="98">
        <f t="shared" si="5"/>
        <v>0.39636577372668541</v>
      </c>
      <c r="H32" s="97">
        <f>SIN(F32)+COS(1+F32^2)-1</f>
        <v>-0.27471727281811131</v>
      </c>
      <c r="I32" s="97">
        <f t="shared" si="7"/>
        <v>-2.744750011957847</v>
      </c>
      <c r="J32" s="97">
        <f t="shared" si="8"/>
        <v>1.4602986919415366</v>
      </c>
      <c r="K32" s="97">
        <f t="shared" si="9"/>
        <v>6.2418939940532807</v>
      </c>
      <c r="L32" s="99">
        <f t="shared" si="2"/>
        <v>6.2418939940532807</v>
      </c>
    </row>
    <row r="33" spans="4:12">
      <c r="D33" s="89"/>
      <c r="E33" s="95"/>
      <c r="F33" s="95"/>
      <c r="G33" s="96"/>
      <c r="H33" s="95"/>
      <c r="I33" s="95"/>
      <c r="J33" s="95"/>
      <c r="K33" s="95"/>
      <c r="L33" s="91"/>
    </row>
    <row r="34" spans="4:12">
      <c r="D34" s="89"/>
      <c r="E34" s="95"/>
      <c r="F34" s="95"/>
      <c r="G34" s="96"/>
      <c r="H34" s="95"/>
      <c r="I34" s="95"/>
      <c r="J34" s="95"/>
      <c r="K34" s="95"/>
      <c r="L34" s="91"/>
    </row>
    <row r="35" spans="4:12">
      <c r="D35" s="89"/>
      <c r="E35" s="95"/>
      <c r="F35" s="95"/>
      <c r="G35" s="96"/>
      <c r="H35" s="95"/>
      <c r="I35" s="95"/>
      <c r="J35" s="95"/>
      <c r="K35" s="95"/>
      <c r="L35" s="91"/>
    </row>
    <row r="36" spans="4:12">
      <c r="D36" s="89"/>
      <c r="E36" s="90"/>
      <c r="F36" s="90"/>
      <c r="G36" s="90"/>
      <c r="H36" s="90"/>
      <c r="I36" s="90"/>
      <c r="J36" s="90"/>
      <c r="K36" s="90"/>
      <c r="L36" s="91"/>
    </row>
    <row r="38" spans="4:12">
      <c r="D38" s="89" t="s">
        <v>40</v>
      </c>
      <c r="E38" s="89" t="s">
        <v>92</v>
      </c>
      <c r="F38" s="89" t="s">
        <v>41</v>
      </c>
      <c r="G38" s="89" t="s">
        <v>77</v>
      </c>
      <c r="H38" s="89" t="s">
        <v>44</v>
      </c>
      <c r="I38" s="89" t="s">
        <v>93</v>
      </c>
      <c r="J38" s="89" t="s">
        <v>94</v>
      </c>
      <c r="K38" s="89" t="s">
        <v>19</v>
      </c>
      <c r="L38" s="89" t="s">
        <v>76</v>
      </c>
    </row>
    <row r="39" spans="4:12">
      <c r="D39" s="89">
        <v>1</v>
      </c>
      <c r="E39" s="95">
        <v>1.5</v>
      </c>
      <c r="F39" s="95">
        <v>2.5</v>
      </c>
      <c r="G39" s="96">
        <f>F39-((H39*J39)/(H39-I39))</f>
        <v>2.356928734995134</v>
      </c>
      <c r="H39" s="95">
        <f>SIN(F39)+COS(1+F39^2)-1</f>
        <v>0.16639631739265148</v>
      </c>
      <c r="I39" s="95">
        <f>SIN(E39)+COS(1+E39^2)-1</f>
        <v>-0.99663468947649181</v>
      </c>
      <c r="J39" s="95">
        <f>F39-E39</f>
        <v>1</v>
      </c>
      <c r="K39" s="95">
        <f>ABS((F39-E39)/F39)</f>
        <v>0.4</v>
      </c>
      <c r="L39" s="117">
        <f>K39</f>
        <v>0.4</v>
      </c>
    </row>
    <row r="40" spans="4:12">
      <c r="D40" s="89">
        <f>D39+1</f>
        <v>2</v>
      </c>
      <c r="E40" s="95">
        <f>F39</f>
        <v>2.5</v>
      </c>
      <c r="F40" s="95">
        <f>G39</f>
        <v>2.356928734995134</v>
      </c>
      <c r="G40" s="96">
        <f>F40-((H40*J40)/(H40-I40))</f>
        <v>2.5472871604296037</v>
      </c>
      <c r="H40" s="95">
        <f>SIN(F40)+COS(1+F40^2)-1</f>
        <v>0.6698423142602048</v>
      </c>
      <c r="I40" s="95">
        <f>SIN(E40)+COS(1+E40^2)-1</f>
        <v>0.16639631739265148</v>
      </c>
      <c r="J40" s="95">
        <f>F40-E40</f>
        <v>-0.143071265004866</v>
      </c>
      <c r="K40" s="95">
        <f>ABS((F40-E40)/F40)</f>
        <v>6.0702414494157954E-2</v>
      </c>
      <c r="L40" s="117">
        <f t="shared" ref="L40:L42" si="10">K40</f>
        <v>6.0702414494157954E-2</v>
      </c>
    </row>
    <row r="41" spans="4:12">
      <c r="D41" s="89">
        <f t="shared" si="3"/>
        <v>3</v>
      </c>
      <c r="E41" s="95">
        <f t="shared" si="4"/>
        <v>2.356928734995134</v>
      </c>
      <c r="F41" s="95">
        <f t="shared" si="4"/>
        <v>2.5472871604296037</v>
      </c>
      <c r="G41" s="96">
        <f t="shared" ref="G41:G42" si="11">F41-((H41*J41)/(H41-I41))</f>
        <v>2.5263390883830827</v>
      </c>
      <c r="H41" s="95">
        <f t="shared" ref="H41" si="12">SIN(F41)+COS(1+F41^2)-1</f>
        <v>-8.2827907375874088E-2</v>
      </c>
      <c r="I41" s="95">
        <f t="shared" ref="I41:I42" si="13">SIN(E41)+COS(1+E41^2)-1</f>
        <v>0.6698423142602048</v>
      </c>
      <c r="J41" s="95">
        <f t="shared" ref="J41:J42" si="14">F41-E41</f>
        <v>0.19035842543446968</v>
      </c>
      <c r="K41" s="95">
        <f t="shared" ref="K41:K42" si="15">ABS((F41-E41)/F41)</f>
        <v>7.4729864929074366E-2</v>
      </c>
      <c r="L41" s="117">
        <f t="shared" si="10"/>
        <v>7.4729864929074366E-2</v>
      </c>
    </row>
    <row r="42" spans="4:12">
      <c r="D42" s="15">
        <f t="shared" si="3"/>
        <v>4</v>
      </c>
      <c r="E42" s="97">
        <f t="shared" si="4"/>
        <v>2.5472871604296037</v>
      </c>
      <c r="F42" s="97">
        <f t="shared" si="4"/>
        <v>2.5263390883830827</v>
      </c>
      <c r="G42" s="98">
        <f t="shared" si="11"/>
        <v>2.5321069316316849</v>
      </c>
      <c r="H42" s="97">
        <f>SIN(F42)+COS(1+F42^2)-1</f>
        <v>3.1471092610888984E-2</v>
      </c>
      <c r="I42" s="97">
        <f t="shared" si="13"/>
        <v>-8.2827907375874088E-2</v>
      </c>
      <c r="J42" s="97">
        <f t="shared" si="14"/>
        <v>-2.0948072046520938E-2</v>
      </c>
      <c r="K42" s="97">
        <f t="shared" si="15"/>
        <v>8.2918687134466203E-3</v>
      </c>
      <c r="L42" s="117">
        <f t="shared" si="10"/>
        <v>8.2918687134466203E-3</v>
      </c>
    </row>
    <row r="44" spans="4:12">
      <c r="D44" s="89" t="s">
        <v>40</v>
      </c>
      <c r="E44" s="89" t="s">
        <v>92</v>
      </c>
      <c r="F44" s="89" t="s">
        <v>41</v>
      </c>
      <c r="G44" s="89" t="s">
        <v>77</v>
      </c>
      <c r="H44" s="89" t="s">
        <v>44</v>
      </c>
      <c r="I44" s="89" t="s">
        <v>93</v>
      </c>
      <c r="J44" s="89" t="s">
        <v>94</v>
      </c>
      <c r="K44" s="89" t="s">
        <v>19</v>
      </c>
      <c r="L44" s="89" t="s">
        <v>76</v>
      </c>
    </row>
    <row r="45" spans="4:12">
      <c r="D45" s="89">
        <v>1</v>
      </c>
      <c r="E45" s="95">
        <v>1.5</v>
      </c>
      <c r="F45" s="95">
        <v>2.25</v>
      </c>
      <c r="G45" s="96">
        <f>F45-((H45*J45)/(H45-I45))</f>
        <v>1.9270179932081406</v>
      </c>
      <c r="H45" s="95">
        <f>SIN(F45)+COS(1+F45^2)-1</f>
        <v>0.75382086273961324</v>
      </c>
      <c r="I45" s="95">
        <f>SIN(E45)+COS(1+E45^2)-1</f>
        <v>-0.99663468947649181</v>
      </c>
      <c r="J45" s="95">
        <f>F45-E45</f>
        <v>0.75</v>
      </c>
      <c r="K45" s="95">
        <f>ABS((F45-E45)/F45)</f>
        <v>0.33333333333333331</v>
      </c>
      <c r="L45" s="117">
        <f>K45</f>
        <v>0.33333333333333331</v>
      </c>
    </row>
    <row r="46" spans="4:12">
      <c r="D46" s="89">
        <f>D45+1</f>
        <v>2</v>
      </c>
      <c r="E46" s="95">
        <f>F45</f>
        <v>2.25</v>
      </c>
      <c r="F46" s="95">
        <f>G45</f>
        <v>1.9270179932081406</v>
      </c>
      <c r="G46" s="96">
        <f>F46-((H46*J46)/(H46-I46))</f>
        <v>1.9514793323818751</v>
      </c>
      <c r="H46" s="95">
        <f>SIN(F46)+COS(1+F46^2)-1</f>
        <v>-6.1769484661943208E-2</v>
      </c>
      <c r="I46" s="95">
        <f>SIN(E46)+COS(1+E46^2)-1</f>
        <v>0.75382086273961324</v>
      </c>
      <c r="J46" s="95">
        <f>F46-E46</f>
        <v>-0.3229820067918594</v>
      </c>
      <c r="K46" s="95">
        <f>ABS((F46-E46)/F46)</f>
        <v>0.1676071567210185</v>
      </c>
      <c r="L46" s="117">
        <f t="shared" ref="L46:L48" si="16">K46</f>
        <v>0.1676071567210185</v>
      </c>
    </row>
    <row r="47" spans="4:12">
      <c r="D47" s="89">
        <f t="shared" si="3"/>
        <v>3</v>
      </c>
      <c r="E47" s="95">
        <f t="shared" si="4"/>
        <v>1.9270179932081406</v>
      </c>
      <c r="F47" s="95">
        <f t="shared" si="4"/>
        <v>1.9514793323818751</v>
      </c>
      <c r="G47" s="96">
        <f t="shared" ref="G47:G48" si="17">F47-((H47*J47)/(H47-I47))</f>
        <v>1.9446044579422539</v>
      </c>
      <c r="H47" s="95">
        <f t="shared" ref="H47" si="18">SIN(F47)+COS(1+F47^2)-1</f>
        <v>2.4146834379239035E-2</v>
      </c>
      <c r="I47" s="95">
        <f t="shared" ref="I47:I48" si="19">SIN(E47)+COS(1+E47^2)-1</f>
        <v>-6.1769484661943208E-2</v>
      </c>
      <c r="J47" s="95">
        <f t="shared" ref="J47:J48" si="20">F47-E47</f>
        <v>2.4461339173734498E-2</v>
      </c>
      <c r="K47" s="95">
        <f t="shared" ref="K47:K48" si="21">ABS((F47-E47)/F47)</f>
        <v>1.2534767223938901E-2</v>
      </c>
      <c r="L47" s="117">
        <f t="shared" si="16"/>
        <v>1.2534767223938901E-2</v>
      </c>
    </row>
    <row r="48" spans="4:12">
      <c r="D48" s="15">
        <f t="shared" si="3"/>
        <v>4</v>
      </c>
      <c r="E48" s="97">
        <f t="shared" si="4"/>
        <v>1.9514793323818751</v>
      </c>
      <c r="F48" s="97">
        <f t="shared" si="4"/>
        <v>1.9446044579422539</v>
      </c>
      <c r="G48" s="98">
        <f t="shared" si="17"/>
        <v>1.9446084255699541</v>
      </c>
      <c r="H48" s="97">
        <f>SIN(F48)+COS(1+F48^2)-1</f>
        <v>-1.3943668802030018E-5</v>
      </c>
      <c r="I48" s="97">
        <f t="shared" si="19"/>
        <v>2.4146834379239035E-2</v>
      </c>
      <c r="J48" s="97">
        <f t="shared" si="20"/>
        <v>-6.8748744396212036E-3</v>
      </c>
      <c r="K48" s="97">
        <f t="shared" si="21"/>
        <v>3.5353587777413997E-3</v>
      </c>
      <c r="L48" s="117">
        <f t="shared" si="16"/>
        <v>3.5353587777413997E-3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D844B-073E-4676-8E3E-9EF037130244}">
  <dimension ref="D6:N30"/>
  <sheetViews>
    <sheetView workbookViewId="0">
      <selection activeCell="N23" sqref="N23"/>
    </sheetView>
  </sheetViews>
  <sheetFormatPr baseColWidth="10" defaultRowHeight="14.4"/>
  <cols>
    <col min="5" max="5" width="11.5546875" customWidth="1"/>
  </cols>
  <sheetData>
    <row r="6" spans="4:5">
      <c r="D6" t="s">
        <v>0</v>
      </c>
      <c r="E6" t="s">
        <v>24</v>
      </c>
    </row>
    <row r="7" spans="4:5">
      <c r="D7">
        <v>0</v>
      </c>
      <c r="E7" s="1">
        <f>D7^(3.5)-80</f>
        <v>-80</v>
      </c>
    </row>
    <row r="8" spans="4:5">
      <c r="D8">
        <f>D7+0.5</f>
        <v>0.5</v>
      </c>
      <c r="E8" s="1">
        <f t="shared" ref="E8:E18" si="0">D8^3.5-80</f>
        <v>-79.911611652351681</v>
      </c>
    </row>
    <row r="9" spans="4:5">
      <c r="D9">
        <f t="shared" ref="D9:D18" si="1">D8+0.5</f>
        <v>1</v>
      </c>
      <c r="E9" s="1">
        <f t="shared" si="0"/>
        <v>-79</v>
      </c>
    </row>
    <row r="10" spans="4:5">
      <c r="D10">
        <f t="shared" si="1"/>
        <v>1.5</v>
      </c>
      <c r="E10" s="1">
        <f t="shared" si="0"/>
        <v>-75.866486059053386</v>
      </c>
    </row>
    <row r="11" spans="4:5">
      <c r="D11">
        <f t="shared" si="1"/>
        <v>2</v>
      </c>
      <c r="E11" s="1">
        <f t="shared" si="0"/>
        <v>-68.686291501015234</v>
      </c>
    </row>
    <row r="12" spans="4:5">
      <c r="D12">
        <f t="shared" si="1"/>
        <v>2.5</v>
      </c>
      <c r="E12" s="1">
        <f t="shared" si="0"/>
        <v>-55.294705779934532</v>
      </c>
    </row>
    <row r="13" spans="4:5">
      <c r="D13">
        <f t="shared" si="1"/>
        <v>3</v>
      </c>
      <c r="E13" s="1">
        <f t="shared" si="0"/>
        <v>-33.234628195640305</v>
      </c>
    </row>
    <row r="14" spans="4:5">
      <c r="D14">
        <f t="shared" si="1"/>
        <v>3.5</v>
      </c>
      <c r="E14" s="1">
        <f t="shared" si="0"/>
        <v>0.21178022896638993</v>
      </c>
    </row>
    <row r="15" spans="4:5">
      <c r="D15">
        <f t="shared" si="1"/>
        <v>4</v>
      </c>
      <c r="E15" s="1">
        <f t="shared" si="0"/>
        <v>47.999999999999972</v>
      </c>
    </row>
    <row r="16" spans="4:5">
      <c r="D16">
        <f t="shared" si="1"/>
        <v>4.5</v>
      </c>
      <c r="E16" s="1">
        <f t="shared" si="0"/>
        <v>113.30531630687244</v>
      </c>
    </row>
    <row r="17" spans="4:14">
      <c r="D17">
        <f t="shared" si="1"/>
        <v>5</v>
      </c>
      <c r="E17" s="1">
        <f t="shared" si="0"/>
        <v>199.50849718747372</v>
      </c>
    </row>
    <row r="18" spans="4:14">
      <c r="D18">
        <f t="shared" si="1"/>
        <v>5.5</v>
      </c>
      <c r="E18" s="1">
        <f t="shared" si="0"/>
        <v>310.18396102031159</v>
      </c>
    </row>
    <row r="21" spans="4:14">
      <c r="M21" s="8" t="s">
        <v>102</v>
      </c>
      <c r="N21" s="8">
        <v>0.01</v>
      </c>
    </row>
    <row r="22" spans="4:14">
      <c r="D22" s="5"/>
      <c r="E22" s="5"/>
      <c r="F22" s="5"/>
      <c r="G22" s="5"/>
      <c r="H22" s="5"/>
      <c r="I22" s="5"/>
      <c r="J22" s="5"/>
      <c r="K22" s="100">
        <v>1E-3</v>
      </c>
    </row>
    <row r="23" spans="4:14">
      <c r="D23" s="8" t="s">
        <v>40</v>
      </c>
      <c r="E23" s="8" t="s">
        <v>41</v>
      </c>
      <c r="F23" s="8" t="s">
        <v>99</v>
      </c>
      <c r="G23" s="8" t="s">
        <v>77</v>
      </c>
      <c r="H23" s="8" t="s">
        <v>44</v>
      </c>
      <c r="I23" s="8" t="s">
        <v>100</v>
      </c>
      <c r="J23" s="8" t="s">
        <v>101</v>
      </c>
      <c r="K23" s="8" t="s">
        <v>89</v>
      </c>
    </row>
    <row r="24" spans="4:14">
      <c r="D24" s="15">
        <v>1</v>
      </c>
      <c r="E24" s="15">
        <v>3.5</v>
      </c>
      <c r="F24" s="15">
        <f>E24+$N$21*E24</f>
        <v>3.5350000000000001</v>
      </c>
      <c r="G24" s="15">
        <f>E24-(($N$21*E24*H24)/(I24-H24))</f>
        <v>3.4973924935856466</v>
      </c>
      <c r="H24" s="15">
        <f>E24^(3.5)-80</f>
        <v>0.21178022896638993</v>
      </c>
      <c r="I24" s="15">
        <f>F24^(3.5)-80</f>
        <v>3.0544608732099192</v>
      </c>
      <c r="J24" s="15">
        <f>ABS((G24-E24)/G24)</f>
        <v>7.4555727420803767E-4</v>
      </c>
      <c r="K24" s="103">
        <f>J24</f>
        <v>7.4555727420803767E-4</v>
      </c>
    </row>
    <row r="25" spans="4:14">
      <c r="D25" s="7">
        <f>D24+1</f>
        <v>2</v>
      </c>
      <c r="E25" s="7">
        <f>G24</f>
        <v>3.4973924935856466</v>
      </c>
      <c r="F25" s="7">
        <f>E25+$N$21*E25</f>
        <v>3.5323664185215029</v>
      </c>
      <c r="G25" s="7">
        <f>E25-(($N$21*E25*H25)/(I25-H25))</f>
        <v>3.4973576809607096</v>
      </c>
      <c r="H25" s="7">
        <f>E25^(3.5)-80</f>
        <v>2.8221989261680847E-3</v>
      </c>
      <c r="I25" s="7">
        <f>F25^(3.5)-80</f>
        <v>2.8380974353137418</v>
      </c>
      <c r="J25" s="7">
        <f>ABS((G25-E25)/G25)</f>
        <v>9.95397900720962E-6</v>
      </c>
      <c r="K25" s="118">
        <f>J25</f>
        <v>9.95397900720962E-6</v>
      </c>
    </row>
    <row r="26" spans="4:14">
      <c r="D26" s="8">
        <f t="shared" ref="D26:D27" si="2">D25+1</f>
        <v>3</v>
      </c>
      <c r="E26" s="8">
        <f t="shared" ref="E26:E27" si="3">G25</f>
        <v>3.4973576809607096</v>
      </c>
      <c r="F26" s="15">
        <f t="shared" ref="F26:F27" si="4">E26+$N$21*E26</f>
        <v>3.5323312577703168</v>
      </c>
      <c r="G26" s="15">
        <f t="shared" ref="G26:G27" si="5">E26-(($N$21*E26*H26)/(I26-H26))</f>
        <v>3.4973572486117659</v>
      </c>
      <c r="H26" s="15">
        <f t="shared" ref="H26:H27" si="6">E26^(3.5)-80</f>
        <v>3.5048904337031672E-5</v>
      </c>
      <c r="I26" s="15">
        <f t="shared" ref="I26:I27" si="7">F26^(3.5)-80</f>
        <v>2.8352115095584196</v>
      </c>
      <c r="J26" s="15">
        <f t="shared" ref="J26:J27" si="8">ABS((G26-E26)/G26)</f>
        <v>1.2362161284182453E-7</v>
      </c>
      <c r="K26" s="103">
        <f t="shared" ref="K26:K27" si="9">J26</f>
        <v>1.2362161284182453E-7</v>
      </c>
    </row>
    <row r="27" spans="4:14">
      <c r="D27" s="8">
        <f t="shared" si="2"/>
        <v>4</v>
      </c>
      <c r="E27" s="8">
        <f t="shared" si="3"/>
        <v>3.4973572486117659</v>
      </c>
      <c r="F27" s="15">
        <f t="shared" si="4"/>
        <v>3.5323308210978834</v>
      </c>
      <c r="G27" s="15">
        <f t="shared" si="5"/>
        <v>3.4973572432476669</v>
      </c>
      <c r="H27" s="15">
        <f t="shared" si="6"/>
        <v>4.3484722311859514E-7</v>
      </c>
      <c r="I27" s="15">
        <f t="shared" si="7"/>
        <v>2.8351756687898444</v>
      </c>
      <c r="J27" s="15">
        <f t="shared" si="8"/>
        <v>1.5337577975948948E-9</v>
      </c>
      <c r="K27" s="103">
        <f t="shared" si="9"/>
        <v>1.5337577975948948E-9</v>
      </c>
    </row>
    <row r="28" spans="4:14">
      <c r="D28" s="5"/>
      <c r="E28" s="5"/>
      <c r="F28" s="5"/>
      <c r="G28" s="5"/>
      <c r="H28" s="5"/>
      <c r="I28" s="5"/>
      <c r="J28" s="5"/>
      <c r="K28" s="5"/>
    </row>
    <row r="29" spans="4:14">
      <c r="D29" s="5"/>
      <c r="E29" s="5"/>
      <c r="F29" s="5"/>
      <c r="G29" s="5"/>
      <c r="H29" s="5"/>
      <c r="I29" s="5"/>
      <c r="J29" s="5"/>
      <c r="K29" s="5"/>
    </row>
    <row r="30" spans="4:14">
      <c r="D30" s="5"/>
      <c r="E30" s="5"/>
      <c r="F30" s="5"/>
      <c r="G30" s="5"/>
      <c r="H30" s="5"/>
      <c r="I30" s="5"/>
      <c r="J30" s="5"/>
      <c r="K30" s="5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FE087-5D8A-4CE3-85E5-38FCF8C8C320}">
  <dimension ref="A1:N45"/>
  <sheetViews>
    <sheetView topLeftCell="A16" workbookViewId="0">
      <selection activeCell="L44" sqref="L44"/>
    </sheetView>
  </sheetViews>
  <sheetFormatPr baseColWidth="10" defaultRowHeight="14.4"/>
  <sheetData>
    <row r="1" spans="1:10">
      <c r="A1" t="s">
        <v>81</v>
      </c>
    </row>
    <row r="2" spans="1:10">
      <c r="I2" t="s">
        <v>0</v>
      </c>
      <c r="J2" t="s">
        <v>24</v>
      </c>
    </row>
    <row r="3" spans="1:10">
      <c r="I3">
        <v>-4</v>
      </c>
      <c r="J3">
        <f>0.95*I3^3-5.9*I3^2+10.9*I3-6</f>
        <v>-204.79999999999998</v>
      </c>
    </row>
    <row r="4" spans="1:10">
      <c r="I4">
        <f>I3+1</f>
        <v>-3</v>
      </c>
      <c r="J4">
        <f t="shared" ref="J4:J16" si="0">0.95*I4^3-5.9*I4^2+10.9*I4-6</f>
        <v>-117.45</v>
      </c>
    </row>
    <row r="5" spans="1:10">
      <c r="I5">
        <f t="shared" ref="I5:I16" si="1">I4+1</f>
        <v>-2</v>
      </c>
      <c r="J5">
        <f t="shared" si="0"/>
        <v>-59</v>
      </c>
    </row>
    <row r="6" spans="1:10">
      <c r="I6">
        <f t="shared" si="1"/>
        <v>-1</v>
      </c>
      <c r="J6">
        <f t="shared" si="0"/>
        <v>-23.75</v>
      </c>
    </row>
    <row r="7" spans="1:10">
      <c r="I7">
        <f t="shared" si="1"/>
        <v>0</v>
      </c>
      <c r="J7">
        <f t="shared" si="0"/>
        <v>-6</v>
      </c>
    </row>
    <row r="8" spans="1:10">
      <c r="I8">
        <f t="shared" si="1"/>
        <v>1</v>
      </c>
      <c r="J8">
        <f t="shared" si="0"/>
        <v>-4.9999999999999822E-2</v>
      </c>
    </row>
    <row r="9" spans="1:10">
      <c r="I9">
        <f t="shared" si="1"/>
        <v>2</v>
      </c>
      <c r="J9">
        <f t="shared" si="0"/>
        <v>-0.19999999999999929</v>
      </c>
    </row>
    <row r="10" spans="1:10">
      <c r="I10">
        <f t="shared" si="1"/>
        <v>3</v>
      </c>
      <c r="J10">
        <f t="shared" si="0"/>
        <v>-0.75</v>
      </c>
    </row>
    <row r="11" spans="1:10">
      <c r="I11">
        <f t="shared" si="1"/>
        <v>4</v>
      </c>
      <c r="J11">
        <f t="shared" si="0"/>
        <v>3.9999999999999929</v>
      </c>
    </row>
    <row r="12" spans="1:10">
      <c r="I12">
        <f t="shared" si="1"/>
        <v>5</v>
      </c>
      <c r="J12">
        <f t="shared" si="0"/>
        <v>19.75</v>
      </c>
    </row>
    <row r="13" spans="1:10">
      <c r="I13">
        <f t="shared" si="1"/>
        <v>6</v>
      </c>
      <c r="J13">
        <f t="shared" si="0"/>
        <v>52.199999999999989</v>
      </c>
    </row>
    <row r="14" spans="1:10">
      <c r="I14">
        <f t="shared" si="1"/>
        <v>7</v>
      </c>
      <c r="J14">
        <f t="shared" si="0"/>
        <v>107.04999999999994</v>
      </c>
    </row>
    <row r="15" spans="1:10">
      <c r="I15">
        <f t="shared" si="1"/>
        <v>8</v>
      </c>
      <c r="J15">
        <f t="shared" si="0"/>
        <v>189.99999999999994</v>
      </c>
    </row>
    <row r="16" spans="1:10">
      <c r="I16">
        <f t="shared" si="1"/>
        <v>9</v>
      </c>
      <c r="J16">
        <f t="shared" si="0"/>
        <v>306.74999999999994</v>
      </c>
    </row>
    <row r="23" spans="4:10">
      <c r="D23" t="s">
        <v>103</v>
      </c>
    </row>
    <row r="25" spans="4:10">
      <c r="D25" s="8" t="s">
        <v>95</v>
      </c>
      <c r="E25" s="8" t="s">
        <v>41</v>
      </c>
      <c r="F25" s="8" t="s">
        <v>77</v>
      </c>
      <c r="G25" s="8" t="s">
        <v>24</v>
      </c>
      <c r="H25" s="8" t="s">
        <v>29</v>
      </c>
      <c r="I25" s="8" t="s">
        <v>101</v>
      </c>
      <c r="J25" s="8" t="s">
        <v>89</v>
      </c>
    </row>
    <row r="26" spans="4:10">
      <c r="D26" s="8">
        <v>1</v>
      </c>
      <c r="E26" s="8">
        <v>3.5</v>
      </c>
      <c r="F26" s="8">
        <f>E26-(G26/H26)</f>
        <v>3.3656509695290882</v>
      </c>
      <c r="G26" s="8">
        <f>0.95*E26^3-5.9*E26^2+10.9*E26-6</f>
        <v>0.60624999999998863</v>
      </c>
      <c r="H26" s="8">
        <f>2.85*E26^2-11.8*E26+10.9</f>
        <v>4.5124999999999975</v>
      </c>
      <c r="I26" s="8">
        <f>ABS((F26-E26)/F26)</f>
        <v>3.9917695473250324E-2</v>
      </c>
      <c r="J26" s="102">
        <f>I26</f>
        <v>3.9917695473250324E-2</v>
      </c>
    </row>
    <row r="27" spans="4:10">
      <c r="D27" s="8">
        <f>D26+1</f>
        <v>2</v>
      </c>
      <c r="E27" s="8">
        <f>F26</f>
        <v>3.3656509695290882</v>
      </c>
      <c r="F27" s="8">
        <f>E27-(G27/H27)</f>
        <v>3.3451122757767968</v>
      </c>
      <c r="G27" s="8">
        <f>0.95*E27^3-5.9*E27^2+10.9*E27-6</f>
        <v>7.12486657439797E-2</v>
      </c>
      <c r="H27" s="8">
        <f>2.85*E27^2-11.8*E27+10.9</f>
        <v>3.4689969383292141</v>
      </c>
      <c r="I27" s="8">
        <f>ABS((F27-E27)/F27)</f>
        <v>6.1399116259922464E-3</v>
      </c>
      <c r="J27" s="102">
        <f>I27</f>
        <v>6.1399116259922464E-3</v>
      </c>
    </row>
    <row r="28" spans="4:10">
      <c r="D28" s="15">
        <f>D27+1</f>
        <v>3</v>
      </c>
      <c r="E28" s="15">
        <f>F27</f>
        <v>3.3451122757767968</v>
      </c>
      <c r="F28" s="104">
        <f>E28-(G28/H28)</f>
        <v>3.3446454317374705</v>
      </c>
      <c r="G28" s="15">
        <f>0.95*E28^3-5.9*E28^2+10.9*E28-6</f>
        <v>1.5492392820917189E-3</v>
      </c>
      <c r="H28" s="15">
        <f>2.85*E28^2-11.8*E28+10.9</f>
        <v>3.3185371378587671</v>
      </c>
      <c r="I28" s="15">
        <f>ABS((F28-E28)/F28)</f>
        <v>1.3957953058234068E-4</v>
      </c>
      <c r="J28" s="101">
        <f>I28</f>
        <v>1.3957953058234068E-4</v>
      </c>
    </row>
    <row r="31" spans="4:10">
      <c r="D31" t="s">
        <v>104</v>
      </c>
    </row>
    <row r="33" spans="4:14">
      <c r="D33" s="18" t="s">
        <v>40</v>
      </c>
      <c r="E33" s="18" t="s">
        <v>92</v>
      </c>
      <c r="F33" s="18" t="s">
        <v>41</v>
      </c>
      <c r="G33" s="18" t="s">
        <v>77</v>
      </c>
      <c r="H33" s="18" t="s">
        <v>44</v>
      </c>
      <c r="I33" s="18" t="s">
        <v>93</v>
      </c>
      <c r="J33" s="18" t="s">
        <v>97</v>
      </c>
      <c r="K33" s="18" t="s">
        <v>101</v>
      </c>
      <c r="L33" s="18" t="s">
        <v>89</v>
      </c>
    </row>
    <row r="34" spans="4:14">
      <c r="D34" s="18">
        <v>1</v>
      </c>
      <c r="E34" s="18">
        <v>2.5</v>
      </c>
      <c r="F34" s="18">
        <v>3.5</v>
      </c>
      <c r="G34" s="18">
        <f>F34-((H34*J34)/(H34-I34))</f>
        <v>3.0630630630630677</v>
      </c>
      <c r="H34" s="18">
        <f>0.95*F34^3-5.9*F34^2+10.9*F34-6</f>
        <v>0.60624999999998863</v>
      </c>
      <c r="I34" s="18">
        <f>0.95*E34^3-5.9*E34^2+10.9*E34-6</f>
        <v>-0.78125</v>
      </c>
      <c r="J34" s="18">
        <f>F34-E34</f>
        <v>1</v>
      </c>
      <c r="K34" s="18">
        <f>ABS((F34-E34)/F34)</f>
        <v>0.2857142857142857</v>
      </c>
      <c r="L34" s="85">
        <f>K34</f>
        <v>0.2857142857142857</v>
      </c>
    </row>
    <row r="35" spans="4:14">
      <c r="D35" s="18">
        <f>D34+1</f>
        <v>2</v>
      </c>
      <c r="E35" s="18">
        <f>F34</f>
        <v>3.5</v>
      </c>
      <c r="F35" s="18">
        <f>G34</f>
        <v>3.0630630630630677</v>
      </c>
      <c r="G35" s="18">
        <f>F35-((H35*J35)/(H35-I35))</f>
        <v>3.2919062372568102</v>
      </c>
      <c r="H35" s="18">
        <f>0.95*F35^3-5.9*F35^2+10.9*F35-6</f>
        <v>-0.66670030147020398</v>
      </c>
      <c r="I35" s="18">
        <f>0.95*E35^3-5.9*E35^2+10.9*E35-6</f>
        <v>0.60624999999998863</v>
      </c>
      <c r="J35" s="18">
        <f>F35-E35</f>
        <v>-0.43693693693693225</v>
      </c>
      <c r="K35" s="18">
        <f>ABS((F35-E35)/F35)</f>
        <v>0.14264705882352766</v>
      </c>
      <c r="L35" s="85">
        <f>K35</f>
        <v>0.14264705882352766</v>
      </c>
    </row>
    <row r="36" spans="4:14">
      <c r="D36" s="105">
        <f>D35+1</f>
        <v>3</v>
      </c>
      <c r="E36" s="105">
        <f>F35</f>
        <v>3.0630630630630677</v>
      </c>
      <c r="F36" s="105">
        <f>G35</f>
        <v>3.2919062372568102</v>
      </c>
      <c r="G36" s="106">
        <f>F36-((H36*J36)/(H36-I36))</f>
        <v>3.3670921038139365</v>
      </c>
      <c r="H36" s="105">
        <f>0.95*F36^3-5.9*F36^2+10.9*F36-6</f>
        <v>-0.16487385473485006</v>
      </c>
      <c r="I36" s="105">
        <f>0.95*E36^3-5.9*E36^2+10.9*E36-6</f>
        <v>-0.66670030147020398</v>
      </c>
      <c r="J36" s="105">
        <f>F36-E36</f>
        <v>0.22884317419374245</v>
      </c>
      <c r="K36" s="105">
        <f>ABS((F36-E36)/F36)</f>
        <v>6.9516917463736921E-2</v>
      </c>
      <c r="L36" s="107">
        <f>K36</f>
        <v>6.9516917463736921E-2</v>
      </c>
    </row>
    <row r="39" spans="4:14">
      <c r="D39" t="s">
        <v>105</v>
      </c>
    </row>
    <row r="41" spans="4:14">
      <c r="D41" s="18" t="s">
        <v>40</v>
      </c>
      <c r="E41" s="8" t="s">
        <v>41</v>
      </c>
      <c r="F41" s="8" t="s">
        <v>99</v>
      </c>
      <c r="G41" s="8" t="s">
        <v>77</v>
      </c>
      <c r="H41" s="8" t="s">
        <v>44</v>
      </c>
      <c r="I41" s="8" t="s">
        <v>100</v>
      </c>
      <c r="J41" s="8" t="s">
        <v>101</v>
      </c>
      <c r="K41" s="8" t="s">
        <v>89</v>
      </c>
      <c r="M41" t="s">
        <v>102</v>
      </c>
      <c r="N41">
        <v>0.01</v>
      </c>
    </row>
    <row r="42" spans="4:14">
      <c r="D42" s="18">
        <v>1</v>
      </c>
      <c r="E42" s="18">
        <v>3.5</v>
      </c>
      <c r="F42" s="18">
        <f>E42+$N$41*E42</f>
        <v>3.5350000000000001</v>
      </c>
      <c r="G42" s="18">
        <f>E42-(($N$41*E42*H42)/(I42-H42))</f>
        <v>3.3697997412639009</v>
      </c>
      <c r="H42" s="18">
        <f>0.95*E42^3-5.9*E42^2+10.9*E42-6</f>
        <v>0.60624999999998863</v>
      </c>
      <c r="I42" s="18">
        <f>0.95*F42^3-5.9*F42^2+10.9*F42-6</f>
        <v>0.76922010624998904</v>
      </c>
      <c r="J42" s="18">
        <f>ABS((G42-E42)/G42)</f>
        <v>3.8637387599556657E-2</v>
      </c>
      <c r="K42" s="108">
        <f>J42</f>
        <v>3.8637387599556657E-2</v>
      </c>
    </row>
    <row r="43" spans="4:14">
      <c r="D43" s="18">
        <f>D42+1</f>
        <v>2</v>
      </c>
      <c r="E43" s="18">
        <f>G42</f>
        <v>3.3697997412639009</v>
      </c>
      <c r="F43" s="18">
        <f>E43+$N$41*E43</f>
        <v>3.4034977386765397</v>
      </c>
      <c r="G43" s="18">
        <f>E43-(($N$41*E43*H43)/(I43-H43))</f>
        <v>3.3461609100215446</v>
      </c>
      <c r="H43" s="18">
        <f>0.95*E43^3-5.9*E43^2+10.9*E43-6</f>
        <v>8.5704359678238973E-2</v>
      </c>
      <c r="I43" s="18">
        <f>0.95*F43^3-5.9*F43^2+10.9*F43-6</f>
        <v>0.20787898248760683</v>
      </c>
      <c r="J43" s="18">
        <f>ABS((G43-E43)/G43)</f>
        <v>7.0644633889420843E-3</v>
      </c>
      <c r="K43" s="108">
        <f>J43</f>
        <v>7.0644633889420843E-3</v>
      </c>
    </row>
    <row r="44" spans="4:14">
      <c r="D44" s="105">
        <f t="shared" ref="D44" si="2">D43+1</f>
        <v>3</v>
      </c>
      <c r="E44" s="18">
        <f>G43</f>
        <v>3.3461609100215446</v>
      </c>
      <c r="F44" s="18">
        <f>E44+$N$41*E44</f>
        <v>3.3796225191217601</v>
      </c>
      <c r="G44" s="18">
        <f>E44-(($N$41*E44*H44)/(I44-H44))</f>
        <v>3.3447015596230627</v>
      </c>
      <c r="H44" s="18">
        <f>0.95*E44^3-5.9*E44^2+10.9*E44-6</f>
        <v>5.0331676590644747E-3</v>
      </c>
      <c r="I44" s="18">
        <f>0.95*F44^3-5.9*F44^2+10.9*F44-6</f>
        <v>0.12043923389146016</v>
      </c>
      <c r="J44" s="18">
        <f>ABS((G44-E44)/G44)</f>
        <v>4.3631707417457857E-4</v>
      </c>
      <c r="K44" s="108">
        <f>J44</f>
        <v>4.3631707417457857E-4</v>
      </c>
    </row>
    <row r="45" spans="4:14">
      <c r="K45" s="26"/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60B64-17BE-47A1-A312-73642D0AD541}">
  <dimension ref="D2:N97"/>
  <sheetViews>
    <sheetView tabSelected="1" topLeftCell="A19" zoomScaleNormal="100" workbookViewId="0">
      <selection activeCell="E45" sqref="E45"/>
    </sheetView>
  </sheetViews>
  <sheetFormatPr baseColWidth="10" defaultRowHeight="14.4"/>
  <sheetData>
    <row r="2" spans="12:13">
      <c r="L2" t="s">
        <v>0</v>
      </c>
      <c r="M2" t="s">
        <v>24</v>
      </c>
    </row>
    <row r="3" spans="12:13">
      <c r="L3">
        <v>-5</v>
      </c>
      <c r="M3">
        <f>8*SIN(L3)*EXP(-L3)-1</f>
        <v>1137.5358475432258</v>
      </c>
    </row>
    <row r="4" spans="12:13">
      <c r="L4">
        <f>L3+1</f>
        <v>-4</v>
      </c>
      <c r="M4">
        <f t="shared" ref="M4:M13" si="0">8*SIN(L4)*EXP(-L4)-1</f>
        <v>329.56012947424159</v>
      </c>
    </row>
    <row r="5" spans="12:13">
      <c r="L5">
        <f t="shared" ref="L5:L13" si="1">L4+1</f>
        <v>-3</v>
      </c>
      <c r="M5">
        <f t="shared" si="0"/>
        <v>-23.675769059896034</v>
      </c>
    </row>
    <row r="6" spans="12:13">
      <c r="L6">
        <f t="shared" si="1"/>
        <v>-2</v>
      </c>
      <c r="M6">
        <f t="shared" si="0"/>
        <v>-54.750797579425999</v>
      </c>
    </row>
    <row r="7" spans="12:13">
      <c r="L7">
        <f t="shared" si="1"/>
        <v>-1</v>
      </c>
      <c r="M7">
        <f t="shared" si="0"/>
        <v>-19.298842297430738</v>
      </c>
    </row>
    <row r="8" spans="12:13">
      <c r="L8">
        <f t="shared" si="1"/>
        <v>0</v>
      </c>
      <c r="M8">
        <f t="shared" si="0"/>
        <v>-1</v>
      </c>
    </row>
    <row r="9" spans="12:13">
      <c r="L9">
        <f t="shared" si="1"/>
        <v>1</v>
      </c>
      <c r="M9">
        <f t="shared" si="0"/>
        <v>1.4764790052248977</v>
      </c>
    </row>
    <row r="10" spans="12:13">
      <c r="L10">
        <f t="shared" si="1"/>
        <v>2</v>
      </c>
      <c r="M10">
        <f t="shared" si="0"/>
        <v>-1.5519801553786072E-2</v>
      </c>
    </row>
    <row r="11" spans="12:13">
      <c r="L11">
        <f t="shared" si="1"/>
        <v>3</v>
      </c>
      <c r="M11">
        <f t="shared" si="0"/>
        <v>-0.94379238808519905</v>
      </c>
    </row>
    <row r="12" spans="12:13">
      <c r="L12">
        <f t="shared" si="1"/>
        <v>4</v>
      </c>
      <c r="M12">
        <f t="shared" si="0"/>
        <v>-1.1108905697132236</v>
      </c>
    </row>
    <row r="13" spans="12:13">
      <c r="L13">
        <f t="shared" si="1"/>
        <v>5</v>
      </c>
      <c r="M13">
        <f t="shared" si="0"/>
        <v>-1.0516894475105336</v>
      </c>
    </row>
    <row r="23" spans="4:12">
      <c r="D23" t="s">
        <v>106</v>
      </c>
      <c r="H23" s="109"/>
    </row>
    <row r="24" spans="4:12">
      <c r="D24" s="18" t="s">
        <v>95</v>
      </c>
      <c r="E24" s="18" t="s">
        <v>87</v>
      </c>
      <c r="F24" s="18" t="s">
        <v>77</v>
      </c>
      <c r="G24" s="18" t="s">
        <v>24</v>
      </c>
      <c r="H24" s="18" t="s">
        <v>29</v>
      </c>
      <c r="I24" s="18" t="s">
        <v>101</v>
      </c>
      <c r="J24" s="18" t="s">
        <v>89</v>
      </c>
    </row>
    <row r="25" spans="4:12">
      <c r="D25" s="18">
        <v>1</v>
      </c>
      <c r="E25" s="18">
        <v>0.3</v>
      </c>
      <c r="F25" s="18">
        <f>E25-(G25/H25)</f>
        <v>0.10784369970256744</v>
      </c>
      <c r="G25" s="18">
        <f>(8*(SIN(E25))*(EXP(-E25)))-1</f>
        <v>0.75141402939477686</v>
      </c>
      <c r="H25" s="18">
        <f>-8*EXP(-E25)*(SIN(E25)-COS(E25))</f>
        <v>3.9104313948160287</v>
      </c>
      <c r="I25" s="18">
        <f>ABS((F25-E25)/F25)</f>
        <v>1.781803673533076</v>
      </c>
      <c r="J25" s="85">
        <f>I25</f>
        <v>1.781803673533076</v>
      </c>
    </row>
    <row r="26" spans="4:12">
      <c r="D26" s="18">
        <f>D25+1</f>
        <v>2</v>
      </c>
      <c r="E26" s="18">
        <f>F25</f>
        <v>0.10784369970256744</v>
      </c>
      <c r="F26" s="18">
        <f>E26-(G26/H26)</f>
        <v>0.14348660839677038</v>
      </c>
      <c r="G26" s="18">
        <f>(8*(SIN(E26))*(EXP(-E26)))-1</f>
        <v>-0.22695159475604032</v>
      </c>
      <c r="H26" s="18">
        <f>-8*EXP(-E26)*(SIN(E26)-COS(E26))</f>
        <v>6.3673702026723866</v>
      </c>
      <c r="I26" s="18">
        <f>ABS((F26-E26)/F26)</f>
        <v>0.24840582053234456</v>
      </c>
      <c r="J26" s="85">
        <f>I26</f>
        <v>0.24840582053234456</v>
      </c>
    </row>
    <row r="27" spans="4:12">
      <c r="D27" s="31">
        <f t="shared" ref="D27" si="2">D26+1</f>
        <v>3</v>
      </c>
      <c r="E27" s="31">
        <f>F26</f>
        <v>0.14348660839677038</v>
      </c>
      <c r="F27" s="31">
        <f>E27-(G27/H27)</f>
        <v>0.14501208431502519</v>
      </c>
      <c r="G27" s="31">
        <f>(8*(SIN(E27))*(EXP(-E27)))-1</f>
        <v>-8.9520845824831996E-3</v>
      </c>
      <c r="H27" s="31">
        <f>-8*EXP(-E27)*(SIN(E27)-COS(E27))</f>
        <v>5.8683880062326264</v>
      </c>
      <c r="I27" s="31">
        <f>ABS((F27-E27)/F27)</f>
        <v>1.0519646865711206E-2</v>
      </c>
      <c r="J27" s="112">
        <f>I27</f>
        <v>1.0519646865711206E-2</v>
      </c>
    </row>
    <row r="28" spans="4:12">
      <c r="D28" s="63"/>
      <c r="E28" s="63"/>
      <c r="F28" s="63"/>
      <c r="G28" s="63"/>
      <c r="H28" s="63"/>
      <c r="I28" s="63"/>
      <c r="J28" s="111"/>
    </row>
    <row r="29" spans="4:12">
      <c r="D29" s="63"/>
      <c r="E29" s="63"/>
      <c r="F29" s="63"/>
      <c r="G29" s="63"/>
      <c r="H29" s="63"/>
      <c r="I29" s="63"/>
      <c r="J29" s="111"/>
    </row>
    <row r="30" spans="4:12">
      <c r="D30" t="s">
        <v>104</v>
      </c>
    </row>
    <row r="31" spans="4:12">
      <c r="D31" s="18" t="s">
        <v>40</v>
      </c>
      <c r="E31" s="18" t="s">
        <v>92</v>
      </c>
      <c r="F31" s="18" t="s">
        <v>41</v>
      </c>
      <c r="G31" s="18" t="s">
        <v>77</v>
      </c>
      <c r="H31" s="18" t="s">
        <v>24</v>
      </c>
      <c r="I31" s="18" t="s">
        <v>93</v>
      </c>
      <c r="J31" s="18" t="s">
        <v>97</v>
      </c>
      <c r="K31" s="18" t="s">
        <v>101</v>
      </c>
      <c r="L31" s="18" t="s">
        <v>89</v>
      </c>
    </row>
    <row r="32" spans="4:12">
      <c r="D32" s="18">
        <v>1</v>
      </c>
      <c r="E32" s="18">
        <v>0.5</v>
      </c>
      <c r="F32" s="18">
        <v>0.3</v>
      </c>
      <c r="G32" s="18">
        <f>F32-((H32*J32)/(H32-I32))</f>
        <v>3.8582348806539712E-2</v>
      </c>
      <c r="H32" s="18">
        <f>(8*(SIN(F32))*(EXP(-F32)))-1</f>
        <v>0.75141402939477686</v>
      </c>
      <c r="I32" s="18">
        <f>(8*(SIN(E32))*(EXP(-E32)))-1</f>
        <v>1.3262903057015349</v>
      </c>
      <c r="J32" s="18">
        <f>F32-E32</f>
        <v>-0.2</v>
      </c>
      <c r="K32" s="18">
        <f>ABS((F32-E32)/F32)</f>
        <v>0.66666666666666674</v>
      </c>
      <c r="L32" s="85">
        <f>K32</f>
        <v>0.66666666666666674</v>
      </c>
    </row>
    <row r="33" spans="4:14">
      <c r="D33" s="18">
        <f>D32+1</f>
        <v>2</v>
      </c>
      <c r="E33" s="18">
        <f>F32</f>
        <v>0.3</v>
      </c>
      <c r="F33" s="18">
        <f>G32</f>
        <v>3.8582348806539712E-2</v>
      </c>
      <c r="G33" s="18">
        <f>F33-((H33*J33)/(H33-I33))</f>
        <v>0.16494917811464235</v>
      </c>
      <c r="H33" s="18">
        <f>(8*(SIN(F33))*(EXP(-F33)))-1</f>
        <v>-0.7030968569213748</v>
      </c>
      <c r="I33" s="18">
        <f>(8*(SIN(E33))*(EXP(-E33)))-1</f>
        <v>0.75141402939477686</v>
      </c>
      <c r="J33" s="18">
        <f>F33-E33</f>
        <v>-0.26141765119346028</v>
      </c>
      <c r="K33" s="18">
        <f>ABS((F33-E33)/F33)</f>
        <v>6.7755763783139598</v>
      </c>
      <c r="L33" s="85">
        <f>K33</f>
        <v>6.7755763783139598</v>
      </c>
    </row>
    <row r="34" spans="4:14">
      <c r="D34" s="31">
        <f t="shared" ref="D34" si="3">D33+1</f>
        <v>3</v>
      </c>
      <c r="E34" s="31">
        <f t="shared" ref="E34:F34" si="4">F33</f>
        <v>3.8582348806539712E-2</v>
      </c>
      <c r="F34" s="31">
        <f t="shared" si="4"/>
        <v>0.16494917811464235</v>
      </c>
      <c r="G34" s="31">
        <f t="shared" ref="G34" si="5">F34-((H34*J34)/(H34-I34))</f>
        <v>0.14733669642733321</v>
      </c>
      <c r="H34" s="31">
        <f t="shared" ref="H34" si="6">(8*(SIN(F34))*(EXP(-F34)))-1</f>
        <v>0.11386469403605415</v>
      </c>
      <c r="I34" s="31">
        <f t="shared" ref="I34" si="7">(8*(SIN(E34))*(EXP(-E34)))-1</f>
        <v>-0.7030968569213748</v>
      </c>
      <c r="J34" s="31">
        <f t="shared" ref="J34" si="8">F34-E34</f>
        <v>0.12636682930810264</v>
      </c>
      <c r="K34" s="31">
        <f t="shared" ref="K34" si="9">ABS((F34-E34)/F34)</f>
        <v>0.76609553774360517</v>
      </c>
      <c r="L34" s="112">
        <f t="shared" ref="L34" si="10">K34</f>
        <v>0.76609553774360517</v>
      </c>
    </row>
    <row r="35" spans="4:14">
      <c r="D35" s="63"/>
      <c r="E35" s="63"/>
      <c r="F35" s="63"/>
      <c r="G35" s="63"/>
      <c r="H35" s="63"/>
      <c r="I35" s="63"/>
      <c r="J35" s="63"/>
      <c r="K35" s="63"/>
      <c r="L35" s="111"/>
    </row>
    <row r="36" spans="4:14">
      <c r="D36" s="63"/>
      <c r="E36" s="63"/>
      <c r="F36" s="63"/>
      <c r="G36" s="63"/>
      <c r="H36" s="63"/>
      <c r="I36" s="63"/>
      <c r="J36" s="63"/>
      <c r="K36" s="63"/>
      <c r="L36" s="111"/>
    </row>
    <row r="37" spans="4:14">
      <c r="D37" s="63" t="s">
        <v>105</v>
      </c>
      <c r="E37" s="63"/>
      <c r="F37" s="63"/>
      <c r="G37" s="63"/>
      <c r="H37" s="63"/>
      <c r="I37" s="63"/>
      <c r="J37" s="63"/>
      <c r="K37" s="63"/>
      <c r="L37" s="111"/>
    </row>
    <row r="38" spans="4:14">
      <c r="D38" s="63"/>
      <c r="E38" s="63"/>
      <c r="F38" s="63"/>
      <c r="G38" s="63"/>
      <c r="H38" s="63"/>
      <c r="I38" s="63"/>
      <c r="J38" s="63"/>
      <c r="K38" s="63"/>
      <c r="L38" s="111"/>
    </row>
    <row r="39" spans="4:14">
      <c r="D39" s="18" t="s">
        <v>40</v>
      </c>
      <c r="E39" s="8" t="s">
        <v>41</v>
      </c>
      <c r="F39" s="8" t="s">
        <v>99</v>
      </c>
      <c r="G39" s="8" t="s">
        <v>77</v>
      </c>
      <c r="H39" s="8" t="s">
        <v>44</v>
      </c>
      <c r="I39" s="8" t="s">
        <v>100</v>
      </c>
      <c r="J39" s="8" t="s">
        <v>101</v>
      </c>
      <c r="K39" s="8" t="s">
        <v>89</v>
      </c>
      <c r="M39" t="s">
        <v>102</v>
      </c>
      <c r="N39">
        <v>0.01</v>
      </c>
    </row>
    <row r="40" spans="4:14">
      <c r="D40" s="18">
        <v>1</v>
      </c>
      <c r="E40" s="18">
        <v>0.3</v>
      </c>
      <c r="F40" s="18">
        <f>E40+$N$39*E40</f>
        <v>0.30299999999999999</v>
      </c>
      <c r="G40" s="18">
        <f>E40-(($N$39*E40*H40)/(I40-H40))</f>
        <v>0.10700650115979368</v>
      </c>
      <c r="H40" s="18">
        <f t="shared" ref="H40:I42" si="11">(8*(SIN(E40))*(EXP(-E40)))-1</f>
        <v>0.75141402939477686</v>
      </c>
      <c r="I40" s="18">
        <f t="shared" si="11"/>
        <v>0.76309443366606677</v>
      </c>
      <c r="J40" s="18">
        <f>ABS((G40-F40)/G40)</f>
        <v>1.8316036569360175</v>
      </c>
      <c r="K40" s="108">
        <f>J40</f>
        <v>1.8316036569360175</v>
      </c>
    </row>
    <row r="41" spans="4:14">
      <c r="D41" s="110">
        <f>D40+1</f>
        <v>2</v>
      </c>
      <c r="E41" s="110">
        <f>G40</f>
        <v>0.10700650115979368</v>
      </c>
      <c r="F41" s="18">
        <f>E41+$N$39*E41</f>
        <v>0.10807656617139162</v>
      </c>
      <c r="G41" s="18">
        <f>E41-(($N$39*E41*H41)/(I41-H41))</f>
        <v>0.14346267972498319</v>
      </c>
      <c r="H41" s="18">
        <f t="shared" ref="H41" si="12">(8*(SIN(E41))*(EXP(-E41)))-1</f>
        <v>-0.23228735408833823</v>
      </c>
      <c r="I41" s="18">
        <f t="shared" ref="I41" si="13">(8*(SIN(F41))*(EXP(-F41)))-1</f>
        <v>-0.22546923490993553</v>
      </c>
      <c r="J41" s="18">
        <f>ABS((G41-F41)/G41)</f>
        <v>0.24665727436171184</v>
      </c>
      <c r="K41" s="108">
        <f>J41</f>
        <v>0.24665727436171184</v>
      </c>
    </row>
    <row r="42" spans="4:14">
      <c r="D42" s="31">
        <f t="shared" ref="D42:D44" si="14">D41+1</f>
        <v>3</v>
      </c>
      <c r="E42" s="110">
        <f>G41</f>
        <v>0.14346267972498319</v>
      </c>
      <c r="F42" s="18">
        <f>E42+$N$39*E42</f>
        <v>0.14489730652223304</v>
      </c>
      <c r="G42" s="18">
        <f>E42-(($N$39*E42*H42)/(I42-H42))</f>
        <v>0.14501459923864671</v>
      </c>
      <c r="H42" s="18">
        <f t="shared" ref="H42" si="15">(8*(SIN(E42))*(EXP(-E42)))-1</f>
        <v>-9.0925112406249342E-3</v>
      </c>
      <c r="I42" s="18">
        <f t="shared" ref="I42" si="16">(8*(SIN(F42))*(EXP(-F42)))-1</f>
        <v>-6.8720402897515243E-4</v>
      </c>
      <c r="J42" s="18">
        <f>ABS((G42-F42)/G42)</f>
        <v>8.0883384865715433E-4</v>
      </c>
      <c r="K42" s="108">
        <f>J42</f>
        <v>8.0883384865715433E-4</v>
      </c>
    </row>
    <row r="43" spans="4:14">
      <c r="D43" s="31">
        <f t="shared" si="14"/>
        <v>4</v>
      </c>
      <c r="E43" s="110">
        <f t="shared" ref="E43:E44" si="17">G42</f>
        <v>0.14501459923864671</v>
      </c>
      <c r="F43" s="18">
        <f t="shared" ref="F43:F44" si="18">E43+$N$39*E43</f>
        <v>0.14646474523103317</v>
      </c>
      <c r="G43" s="18">
        <f t="shared" ref="G43:G44" si="19">E43-(($N$39*E43*H43)/(I43-H43))</f>
        <v>0.14501481289566351</v>
      </c>
      <c r="H43" s="18">
        <f t="shared" ref="H43:H44" si="20">(8*(SIN(E43))*(EXP(-E43)))-1</f>
        <v>-1.2472270511931782E-6</v>
      </c>
      <c r="I43" s="18">
        <f t="shared" ref="I43:I44" si="21">(8*(SIN(F43))*(EXP(-F43)))-1</f>
        <v>8.4640086162568462E-3</v>
      </c>
      <c r="J43" s="18">
        <f t="shared" ref="J43:J44" si="22">ABS((G43-F43)/G43)</f>
        <v>9.9985119203848047E-3</v>
      </c>
      <c r="K43" s="108">
        <f t="shared" ref="K43:K44" si="23">J43</f>
        <v>9.9985119203848047E-3</v>
      </c>
    </row>
    <row r="44" spans="4:14">
      <c r="D44" s="31">
        <f t="shared" si="14"/>
        <v>5</v>
      </c>
      <c r="E44" s="110">
        <f t="shared" si="17"/>
        <v>0.14501481289566351</v>
      </c>
      <c r="F44" s="18">
        <f t="shared" si="18"/>
        <v>0.14646496102462014</v>
      </c>
      <c r="G44" s="18">
        <f t="shared" si="19"/>
        <v>0.14501481253248136</v>
      </c>
      <c r="H44" s="18">
        <f t="shared" si="20"/>
        <v>2.1200818878241989E-9</v>
      </c>
      <c r="I44" s="18">
        <f t="shared" si="21"/>
        <v>8.4652661748487734E-3</v>
      </c>
      <c r="J44" s="18">
        <f t="shared" si="22"/>
        <v>1.0000002529493136E-2</v>
      </c>
      <c r="K44" s="108">
        <f t="shared" si="23"/>
        <v>1.0000002529493136E-2</v>
      </c>
    </row>
    <row r="45" spans="4:14">
      <c r="D45" s="113"/>
      <c r="E45" s="113"/>
      <c r="F45" s="113"/>
      <c r="G45" s="113"/>
      <c r="H45" s="113"/>
      <c r="I45" s="113"/>
      <c r="J45" s="113"/>
      <c r="K45" s="114"/>
    </row>
    <row r="46" spans="4:14">
      <c r="D46" s="113"/>
      <c r="E46" s="113"/>
      <c r="F46" s="113"/>
      <c r="G46" s="113"/>
      <c r="H46" s="113"/>
      <c r="I46" s="113"/>
      <c r="J46" s="113"/>
      <c r="K46" s="114"/>
    </row>
    <row r="47" spans="4:14">
      <c r="D47" s="113"/>
      <c r="E47" s="113"/>
      <c r="F47" s="113"/>
      <c r="G47" s="113"/>
      <c r="H47" s="113"/>
      <c r="I47" s="113"/>
      <c r="J47" s="113"/>
      <c r="K47" s="114"/>
    </row>
    <row r="48" spans="4:14">
      <c r="D48" s="113"/>
      <c r="E48" s="113"/>
      <c r="F48" s="113"/>
      <c r="G48" s="113"/>
      <c r="H48" s="113"/>
      <c r="I48" s="113"/>
      <c r="J48" s="113"/>
      <c r="K48" s="114"/>
    </row>
    <row r="49" spans="4:11">
      <c r="D49" s="113"/>
      <c r="E49" s="113"/>
      <c r="F49" s="113"/>
      <c r="G49" s="113"/>
      <c r="H49" s="113"/>
      <c r="I49" s="113"/>
      <c r="J49" s="113"/>
      <c r="K49" s="114"/>
    </row>
    <row r="50" spans="4:11">
      <c r="D50" s="113"/>
      <c r="E50" s="113"/>
      <c r="F50" s="113"/>
      <c r="G50" s="113"/>
      <c r="H50" s="113"/>
      <c r="I50" s="113"/>
      <c r="J50" s="113"/>
      <c r="K50" s="114"/>
    </row>
    <row r="51" spans="4:11">
      <c r="D51" s="113"/>
      <c r="E51" s="113"/>
      <c r="F51" s="113"/>
      <c r="G51" s="113"/>
      <c r="H51" s="113"/>
      <c r="I51" s="113"/>
      <c r="J51" s="113"/>
      <c r="K51" s="114"/>
    </row>
    <row r="52" spans="4:11">
      <c r="D52" s="113"/>
      <c r="E52" s="113"/>
      <c r="F52" s="113"/>
      <c r="G52" s="113"/>
      <c r="H52" s="113"/>
      <c r="I52" s="113"/>
      <c r="J52" s="113"/>
      <c r="K52" s="114"/>
    </row>
    <row r="53" spans="4:11">
      <c r="D53" s="113"/>
      <c r="E53" s="113"/>
      <c r="F53" s="113"/>
      <c r="G53" s="113"/>
      <c r="H53" s="113"/>
      <c r="I53" s="113"/>
      <c r="J53" s="113"/>
      <c r="K53" s="114"/>
    </row>
    <row r="54" spans="4:11">
      <c r="D54" s="113"/>
      <c r="E54" s="113"/>
      <c r="F54" s="113"/>
      <c r="G54" s="113"/>
      <c r="H54" s="113"/>
      <c r="I54" s="113"/>
      <c r="J54" s="113"/>
      <c r="K54" s="114"/>
    </row>
    <row r="55" spans="4:11">
      <c r="D55" s="113"/>
      <c r="E55" s="113"/>
      <c r="F55" s="113"/>
      <c r="G55" s="113"/>
      <c r="H55" s="113"/>
      <c r="I55" s="113"/>
      <c r="J55" s="113"/>
      <c r="K55" s="114"/>
    </row>
    <row r="56" spans="4:11">
      <c r="D56" s="113"/>
      <c r="E56" s="113"/>
      <c r="F56" s="113"/>
      <c r="G56" s="113"/>
      <c r="H56" s="113"/>
      <c r="I56" s="113"/>
      <c r="J56" s="113"/>
      <c r="K56" s="114"/>
    </row>
    <row r="57" spans="4:11">
      <c r="D57" s="113"/>
      <c r="E57" s="113"/>
      <c r="F57" s="113"/>
      <c r="G57" s="113"/>
      <c r="H57" s="113"/>
      <c r="I57" s="113"/>
      <c r="J57" s="113"/>
      <c r="K57" s="114"/>
    </row>
    <row r="58" spans="4:11">
      <c r="D58" s="113"/>
      <c r="E58" s="113"/>
      <c r="F58" s="113"/>
      <c r="G58" s="113"/>
      <c r="H58" s="113"/>
      <c r="I58" s="113"/>
      <c r="J58" s="113"/>
      <c r="K58" s="114"/>
    </row>
    <row r="59" spans="4:11">
      <c r="D59" s="113"/>
      <c r="E59" s="113"/>
      <c r="F59" s="113"/>
      <c r="G59" s="113"/>
      <c r="H59" s="113"/>
      <c r="I59" s="113"/>
      <c r="J59" s="113"/>
      <c r="K59" s="114"/>
    </row>
    <row r="60" spans="4:11">
      <c r="D60" s="113"/>
      <c r="E60" s="113"/>
      <c r="F60" s="113"/>
      <c r="G60" s="113"/>
      <c r="H60" s="113"/>
      <c r="I60" s="113"/>
      <c r="J60" s="113"/>
      <c r="K60" s="114"/>
    </row>
    <row r="61" spans="4:11">
      <c r="D61" s="113"/>
      <c r="E61" s="113"/>
      <c r="F61" s="113"/>
      <c r="G61" s="113"/>
      <c r="H61" s="113"/>
      <c r="I61" s="113"/>
      <c r="J61" s="113"/>
      <c r="K61" s="114"/>
    </row>
    <row r="62" spans="4:11">
      <c r="D62" s="113"/>
      <c r="E62" s="113"/>
      <c r="F62" s="113"/>
      <c r="G62" s="113"/>
      <c r="H62" s="113"/>
      <c r="I62" s="113"/>
      <c r="J62" s="113"/>
      <c r="K62" s="114"/>
    </row>
    <row r="63" spans="4:11">
      <c r="D63" s="113"/>
      <c r="E63" s="113"/>
      <c r="F63" s="113"/>
      <c r="G63" s="113"/>
      <c r="H63" s="113"/>
      <c r="I63" s="113"/>
      <c r="J63" s="113"/>
      <c r="K63" s="114"/>
    </row>
    <row r="64" spans="4:11">
      <c r="D64" s="113"/>
      <c r="E64" s="113"/>
      <c r="F64" s="113"/>
      <c r="G64" s="113"/>
      <c r="H64" s="113"/>
      <c r="I64" s="113"/>
      <c r="J64" s="113"/>
      <c r="K64" s="114"/>
    </row>
    <row r="65" spans="4:11">
      <c r="D65" s="113"/>
      <c r="E65" s="113"/>
      <c r="F65" s="113"/>
      <c r="G65" s="113"/>
      <c r="H65" s="113"/>
      <c r="I65" s="113"/>
      <c r="J65" s="113"/>
      <c r="K65" s="114"/>
    </row>
    <row r="66" spans="4:11">
      <c r="D66" s="113"/>
      <c r="E66" s="113"/>
      <c r="F66" s="113"/>
      <c r="G66" s="113"/>
      <c r="H66" s="113"/>
      <c r="I66" s="113"/>
      <c r="J66" s="113"/>
      <c r="K66" s="114"/>
    </row>
    <row r="67" spans="4:11">
      <c r="D67" s="113"/>
      <c r="E67" s="113"/>
      <c r="F67" s="113"/>
      <c r="G67" s="113"/>
      <c r="H67" s="113"/>
      <c r="I67" s="113"/>
      <c r="J67" s="113"/>
      <c r="K67" s="114"/>
    </row>
    <row r="68" spans="4:11">
      <c r="D68" s="113"/>
      <c r="E68" s="113"/>
      <c r="F68" s="113"/>
      <c r="G68" s="113"/>
      <c r="H68" s="113"/>
      <c r="I68" s="113"/>
      <c r="J68" s="113"/>
      <c r="K68" s="114"/>
    </row>
    <row r="69" spans="4:11">
      <c r="D69" s="113"/>
      <c r="E69" s="113"/>
      <c r="F69" s="113"/>
      <c r="G69" s="113"/>
      <c r="H69" s="113"/>
      <c r="I69" s="113"/>
      <c r="J69" s="113"/>
      <c r="K69" s="114"/>
    </row>
    <row r="70" spans="4:11">
      <c r="D70" s="113"/>
      <c r="E70" s="113"/>
      <c r="F70" s="113"/>
      <c r="G70" s="113"/>
      <c r="H70" s="113"/>
      <c r="I70" s="113"/>
      <c r="J70" s="113"/>
      <c r="K70" s="114"/>
    </row>
    <row r="71" spans="4:11">
      <c r="D71" s="113"/>
      <c r="E71" s="113"/>
      <c r="F71" s="113"/>
      <c r="G71" s="113"/>
      <c r="H71" s="113"/>
      <c r="I71" s="113"/>
      <c r="J71" s="113"/>
      <c r="K71" s="114"/>
    </row>
    <row r="72" spans="4:11">
      <c r="D72" s="113"/>
      <c r="E72" s="113"/>
      <c r="F72" s="113"/>
      <c r="G72" s="113"/>
      <c r="H72" s="113"/>
      <c r="I72" s="113"/>
      <c r="J72" s="113"/>
      <c r="K72" s="114"/>
    </row>
    <row r="73" spans="4:11">
      <c r="D73" s="113"/>
      <c r="E73" s="113"/>
      <c r="F73" s="113"/>
      <c r="G73" s="113"/>
      <c r="H73" s="113"/>
      <c r="I73" s="113"/>
      <c r="J73" s="113"/>
      <c r="K73" s="114"/>
    </row>
    <row r="74" spans="4:11">
      <c r="D74" s="113"/>
      <c r="E74" s="113"/>
      <c r="F74" s="113"/>
      <c r="G74" s="113"/>
      <c r="H74" s="113"/>
      <c r="I74" s="113"/>
      <c r="J74" s="113"/>
      <c r="K74" s="114"/>
    </row>
    <row r="75" spans="4:11">
      <c r="D75" s="113"/>
      <c r="E75" s="113"/>
      <c r="F75" s="113"/>
      <c r="G75" s="113"/>
      <c r="H75" s="113"/>
      <c r="I75" s="113"/>
      <c r="J75" s="113"/>
      <c r="K75" s="114"/>
    </row>
    <row r="76" spans="4:11">
      <c r="D76" s="113"/>
      <c r="E76" s="113"/>
      <c r="F76" s="113"/>
      <c r="G76" s="113"/>
      <c r="H76" s="113"/>
      <c r="I76" s="113"/>
      <c r="J76" s="113"/>
      <c r="K76" s="114"/>
    </row>
    <row r="77" spans="4:11">
      <c r="D77" s="113"/>
      <c r="E77" s="113"/>
      <c r="F77" s="113"/>
      <c r="G77" s="113"/>
      <c r="H77" s="113"/>
      <c r="I77" s="113"/>
      <c r="J77" s="113"/>
      <c r="K77" s="114"/>
    </row>
    <row r="78" spans="4:11">
      <c r="D78" s="113"/>
      <c r="E78" s="113"/>
      <c r="F78" s="113"/>
      <c r="G78" s="113"/>
      <c r="H78" s="113"/>
      <c r="I78" s="113"/>
      <c r="J78" s="113"/>
      <c r="K78" s="114"/>
    </row>
    <row r="79" spans="4:11">
      <c r="D79" s="113"/>
      <c r="E79" s="113"/>
      <c r="F79" s="113"/>
      <c r="G79" s="113"/>
      <c r="H79" s="113"/>
      <c r="I79" s="113"/>
      <c r="J79" s="113"/>
      <c r="K79" s="114"/>
    </row>
    <row r="80" spans="4:11">
      <c r="D80" s="113"/>
      <c r="E80" s="113"/>
      <c r="F80" s="113"/>
      <c r="G80" s="113"/>
      <c r="H80" s="113"/>
      <c r="I80" s="113"/>
      <c r="J80" s="113"/>
      <c r="K80" s="114"/>
    </row>
    <row r="81" spans="4:11">
      <c r="D81" s="113"/>
      <c r="E81" s="113"/>
      <c r="F81" s="113"/>
      <c r="G81" s="113"/>
      <c r="H81" s="113"/>
      <c r="I81" s="113"/>
      <c r="J81" s="113"/>
      <c r="K81" s="114"/>
    </row>
    <row r="82" spans="4:11">
      <c r="D82" s="113"/>
      <c r="E82" s="113"/>
      <c r="F82" s="113"/>
      <c r="G82" s="113"/>
      <c r="H82" s="113"/>
      <c r="I82" s="113"/>
      <c r="J82" s="113"/>
      <c r="K82" s="114"/>
    </row>
    <row r="83" spans="4:11">
      <c r="D83" s="113"/>
      <c r="E83" s="113"/>
      <c r="F83" s="113"/>
      <c r="G83" s="113"/>
      <c r="H83" s="113"/>
      <c r="I83" s="113"/>
      <c r="J83" s="113"/>
      <c r="K83" s="114"/>
    </row>
    <row r="84" spans="4:11">
      <c r="D84" s="113"/>
      <c r="E84" s="113"/>
      <c r="F84" s="113"/>
      <c r="G84" s="113"/>
      <c r="H84" s="113"/>
      <c r="I84" s="113"/>
      <c r="J84" s="113"/>
      <c r="K84" s="114"/>
    </row>
    <row r="85" spans="4:11">
      <c r="D85" s="113"/>
      <c r="E85" s="113"/>
      <c r="F85" s="113"/>
      <c r="G85" s="113"/>
      <c r="H85" s="113"/>
      <c r="I85" s="113"/>
      <c r="J85" s="113"/>
      <c r="K85" s="114"/>
    </row>
    <row r="86" spans="4:11">
      <c r="D86" s="113"/>
      <c r="E86" s="113"/>
      <c r="F86" s="113"/>
      <c r="G86" s="113"/>
      <c r="H86" s="113"/>
      <c r="I86" s="113"/>
      <c r="J86" s="113"/>
      <c r="K86" s="114"/>
    </row>
    <row r="87" spans="4:11">
      <c r="D87" s="113"/>
      <c r="E87" s="113"/>
      <c r="F87" s="113"/>
      <c r="G87" s="113"/>
      <c r="H87" s="113"/>
      <c r="I87" s="113"/>
      <c r="J87" s="113"/>
      <c r="K87" s="114"/>
    </row>
    <row r="88" spans="4:11">
      <c r="D88" s="113"/>
      <c r="E88" s="113"/>
      <c r="F88" s="113"/>
      <c r="G88" s="113"/>
      <c r="H88" s="113"/>
      <c r="I88" s="113"/>
      <c r="J88" s="113"/>
      <c r="K88" s="114"/>
    </row>
    <row r="89" spans="4:11">
      <c r="D89" s="113"/>
      <c r="E89" s="113"/>
      <c r="F89" s="113"/>
      <c r="G89" s="113"/>
      <c r="H89" s="113"/>
      <c r="I89" s="113"/>
      <c r="J89" s="113"/>
      <c r="K89" s="114"/>
    </row>
    <row r="90" spans="4:11">
      <c r="D90" s="113"/>
      <c r="E90" s="113"/>
      <c r="F90" s="113"/>
      <c r="G90" s="113"/>
      <c r="H90" s="113"/>
      <c r="I90" s="113"/>
      <c r="J90" s="113"/>
      <c r="K90" s="114"/>
    </row>
    <row r="91" spans="4:11">
      <c r="D91" s="113"/>
      <c r="E91" s="113"/>
      <c r="F91" s="113"/>
      <c r="G91" s="113"/>
      <c r="H91" s="113"/>
      <c r="I91" s="113"/>
      <c r="J91" s="113"/>
      <c r="K91" s="114"/>
    </row>
    <row r="92" spans="4:11">
      <c r="D92" s="113"/>
      <c r="E92" s="113"/>
      <c r="F92" s="113"/>
      <c r="G92" s="113"/>
      <c r="H92" s="113"/>
      <c r="I92" s="113"/>
      <c r="J92" s="113"/>
      <c r="K92" s="114"/>
    </row>
    <row r="93" spans="4:11">
      <c r="D93" s="113"/>
      <c r="E93" s="113"/>
      <c r="F93" s="113"/>
      <c r="G93" s="113"/>
      <c r="H93" s="113"/>
      <c r="I93" s="113"/>
      <c r="J93" s="113"/>
      <c r="K93" s="114"/>
    </row>
    <row r="94" spans="4:11">
      <c r="D94" s="113"/>
      <c r="E94" s="113"/>
      <c r="F94" s="113"/>
      <c r="G94" s="113"/>
      <c r="H94" s="113"/>
      <c r="I94" s="113"/>
      <c r="J94" s="113"/>
      <c r="K94" s="114"/>
    </row>
    <row r="95" spans="4:11">
      <c r="D95" s="113"/>
      <c r="E95" s="113"/>
      <c r="F95" s="113"/>
      <c r="G95" s="113"/>
      <c r="H95" s="113"/>
      <c r="I95" s="113"/>
      <c r="J95" s="113"/>
      <c r="K95" s="114"/>
    </row>
    <row r="96" spans="4:11">
      <c r="D96" s="113"/>
      <c r="E96" s="113"/>
      <c r="F96" s="113"/>
      <c r="G96" s="113"/>
      <c r="H96" s="113"/>
      <c r="I96" s="113"/>
      <c r="J96" s="113"/>
      <c r="K96" s="114"/>
    </row>
    <row r="97" spans="4:11">
      <c r="D97" s="113"/>
      <c r="E97" s="113"/>
      <c r="F97" s="113"/>
      <c r="G97" s="113"/>
      <c r="H97" s="113"/>
      <c r="I97" s="113"/>
      <c r="J97" s="113"/>
      <c r="K97" s="114"/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Ejercicio 1</vt:lpstr>
      <vt:lpstr>Ejercicio 2</vt:lpstr>
      <vt:lpstr>LIBRO</vt:lpstr>
      <vt:lpstr>CLASE 4</vt:lpstr>
      <vt:lpstr>CLASE 5</vt:lpstr>
      <vt:lpstr>CLASE 6</vt:lpstr>
      <vt:lpstr>CLASE 7</vt:lpstr>
      <vt:lpstr>CLASE 8</vt:lpstr>
      <vt:lpstr>practica</vt:lpstr>
      <vt:lpstr>practica 2 - Newtom</vt:lpstr>
      <vt:lpstr>Método de la secante</vt:lpstr>
      <vt:lpstr>6.1 ejercicios</vt:lpstr>
      <vt:lpstr>ejercicios 6.2</vt:lpstr>
      <vt:lpstr>6.3 ejercicios</vt:lpstr>
      <vt:lpstr>6.4 ejercicios</vt:lpstr>
      <vt:lpstr>6.5 ejercicios</vt:lpstr>
      <vt:lpstr>6.6 ejercicios</vt:lpstr>
      <vt:lpstr>6.7 ejercicios</vt:lpstr>
      <vt:lpstr>6.8 ejercicios</vt:lpstr>
      <vt:lpstr>6.9 ejercicios</vt:lpstr>
      <vt:lpstr>6.10 ejercicios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2022-04-29T05:33:07Z</dcterms:created>
  <dcterms:modified xsi:type="dcterms:W3CDTF">2022-05-11T02:29:19Z</dcterms:modified>
</cp:coreProperties>
</file>