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codeName="ThisWorkbook" autoCompressPictures="0"/>
  <bookViews>
    <workbookView xWindow="0" yWindow="0" windowWidth="22420" windowHeight="11700" activeTab="4"/>
  </bookViews>
  <sheets>
    <sheet name="Part A" sheetId="6" r:id="rId1"/>
    <sheet name="Part C" sheetId="11" r:id="rId2"/>
    <sheet name="Part E" sheetId="10" r:id="rId3"/>
    <sheet name="Part F" sheetId="12" r:id="rId4"/>
    <sheet name="Part G" sheetId="9" r:id="rId5"/>
  </sheets>
  <definedNames>
    <definedName name="solver_adj" localSheetId="3" hidden="1">'Part F'!$D$14</definedName>
    <definedName name="solver_adj" localSheetId="4" hidden="1">'Part G'!$D$14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1</definedName>
    <definedName name="solver_eng" localSheetId="4" hidden="1">1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0</definedName>
    <definedName name="solver_num" localSheetId="4" hidden="1">0</definedName>
    <definedName name="solver_nwt" localSheetId="3" hidden="1">1</definedName>
    <definedName name="solver_nwt" localSheetId="4" hidden="1">1</definedName>
    <definedName name="solver_opt" localSheetId="3" hidden="1">'Part F'!$D$37</definedName>
    <definedName name="solver_opt" localSheetId="4" hidden="1">'Part G'!$D$37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3</definedName>
    <definedName name="solver_typ" localSheetId="4" hidden="1">3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3" i="12" l="1"/>
  <c r="K32" i="12"/>
  <c r="D32" i="12"/>
  <c r="D34" i="12"/>
  <c r="D36" i="12"/>
  <c r="K26" i="12"/>
  <c r="K31" i="12"/>
  <c r="J26" i="12"/>
  <c r="J31" i="12"/>
  <c r="I26" i="12"/>
  <c r="I31" i="12"/>
  <c r="H26" i="12"/>
  <c r="H31" i="12"/>
  <c r="G26" i="12"/>
  <c r="G31" i="12"/>
  <c r="F26" i="12"/>
  <c r="F31" i="12"/>
  <c r="E26" i="12"/>
  <c r="E31" i="12"/>
  <c r="K25" i="12"/>
  <c r="J25" i="12"/>
  <c r="I25" i="12"/>
  <c r="H25" i="12"/>
  <c r="G25" i="12"/>
  <c r="F25" i="12"/>
  <c r="E25" i="12"/>
  <c r="E20" i="12"/>
  <c r="F20" i="12"/>
  <c r="F22" i="12"/>
  <c r="E22" i="12"/>
  <c r="E21" i="12"/>
  <c r="G20" i="12"/>
  <c r="G21" i="12"/>
  <c r="F21" i="12"/>
  <c r="F23" i="12"/>
  <c r="F27" i="12"/>
  <c r="E23" i="12"/>
  <c r="E27" i="12"/>
  <c r="D5" i="12"/>
  <c r="D32" i="11"/>
  <c r="D34" i="11"/>
  <c r="D36" i="11"/>
  <c r="K33" i="11"/>
  <c r="K32" i="11"/>
  <c r="K26" i="11"/>
  <c r="K31" i="11"/>
  <c r="J26" i="11"/>
  <c r="J31" i="11"/>
  <c r="I26" i="11"/>
  <c r="I31" i="11"/>
  <c r="H26" i="11"/>
  <c r="H31" i="11"/>
  <c r="G26" i="11"/>
  <c r="G31" i="11"/>
  <c r="F26" i="11"/>
  <c r="F31" i="11"/>
  <c r="E26" i="11"/>
  <c r="E31" i="11"/>
  <c r="K25" i="11"/>
  <c r="J25" i="11"/>
  <c r="I25" i="11"/>
  <c r="H25" i="11"/>
  <c r="G25" i="11"/>
  <c r="F25" i="11"/>
  <c r="E25" i="11"/>
  <c r="E20" i="11"/>
  <c r="E21" i="11"/>
  <c r="E22" i="11"/>
  <c r="D5" i="11"/>
  <c r="K32" i="10"/>
  <c r="D32" i="10"/>
  <c r="D34" i="10"/>
  <c r="D36" i="10"/>
  <c r="K26" i="10"/>
  <c r="K31" i="10"/>
  <c r="J26" i="10"/>
  <c r="J31" i="10"/>
  <c r="I26" i="10"/>
  <c r="I31" i="10"/>
  <c r="H26" i="10"/>
  <c r="H31" i="10"/>
  <c r="G26" i="10"/>
  <c r="G31" i="10"/>
  <c r="F26" i="10"/>
  <c r="F31" i="10"/>
  <c r="E26" i="10"/>
  <c r="E31" i="10"/>
  <c r="E20" i="10"/>
  <c r="E22" i="10"/>
  <c r="E21" i="10"/>
  <c r="E23" i="10"/>
  <c r="E27" i="10"/>
  <c r="D5" i="10"/>
  <c r="K33" i="9"/>
  <c r="K32" i="9"/>
  <c r="D32" i="9"/>
  <c r="D34" i="9"/>
  <c r="D36" i="9"/>
  <c r="K26" i="9"/>
  <c r="K31" i="9"/>
  <c r="J26" i="9"/>
  <c r="J31" i="9"/>
  <c r="I26" i="9"/>
  <c r="I31" i="9"/>
  <c r="H26" i="9"/>
  <c r="H31" i="9"/>
  <c r="G26" i="9"/>
  <c r="G31" i="9"/>
  <c r="F26" i="9"/>
  <c r="F31" i="9"/>
  <c r="E26" i="9"/>
  <c r="E31" i="9"/>
  <c r="K25" i="9"/>
  <c r="J25" i="9"/>
  <c r="I25" i="9"/>
  <c r="H25" i="9"/>
  <c r="G25" i="9"/>
  <c r="F25" i="9"/>
  <c r="E25" i="9"/>
  <c r="E20" i="9"/>
  <c r="E22" i="9"/>
  <c r="E21" i="9"/>
  <c r="D5" i="9"/>
  <c r="K33" i="6"/>
  <c r="K32" i="6"/>
  <c r="E28" i="12"/>
  <c r="E29" i="12"/>
  <c r="E34" i="12"/>
  <c r="E36" i="12"/>
  <c r="F28" i="12"/>
  <c r="F29" i="12"/>
  <c r="F34" i="12"/>
  <c r="F36" i="12"/>
  <c r="H20" i="12"/>
  <c r="G22" i="12"/>
  <c r="G23" i="12"/>
  <c r="G27" i="12"/>
  <c r="F20" i="11"/>
  <c r="E23" i="11"/>
  <c r="E27" i="11"/>
  <c r="E28" i="10"/>
  <c r="E29" i="10"/>
  <c r="E34" i="10"/>
  <c r="E36" i="10"/>
  <c r="F20" i="10"/>
  <c r="E23" i="9"/>
  <c r="E27" i="9"/>
  <c r="E28" i="9"/>
  <c r="E29" i="9"/>
  <c r="E34" i="9"/>
  <c r="E36" i="9"/>
  <c r="F20" i="9"/>
  <c r="D32" i="6"/>
  <c r="D34" i="6"/>
  <c r="D36" i="6"/>
  <c r="F26" i="6"/>
  <c r="F31" i="6"/>
  <c r="G26" i="6"/>
  <c r="G31" i="6"/>
  <c r="H26" i="6"/>
  <c r="E20" i="6"/>
  <c r="F20" i="6"/>
  <c r="G20" i="6"/>
  <c r="H20" i="6"/>
  <c r="H21" i="6"/>
  <c r="H22" i="6"/>
  <c r="H23" i="6"/>
  <c r="H25" i="6"/>
  <c r="H27" i="6"/>
  <c r="I26" i="6"/>
  <c r="I31" i="6"/>
  <c r="J26" i="6"/>
  <c r="J31" i="6"/>
  <c r="K26" i="6"/>
  <c r="K31" i="6"/>
  <c r="E26" i="6"/>
  <c r="E21" i="6"/>
  <c r="E22" i="6"/>
  <c r="E23" i="6"/>
  <c r="E25" i="6"/>
  <c r="E27" i="6"/>
  <c r="G25" i="6"/>
  <c r="I25" i="6"/>
  <c r="J25" i="6"/>
  <c r="K25" i="6"/>
  <c r="F25" i="6"/>
  <c r="F21" i="6"/>
  <c r="F22" i="6"/>
  <c r="F23" i="6"/>
  <c r="G21" i="6"/>
  <c r="G22" i="6"/>
  <c r="G23" i="6"/>
  <c r="I20" i="6"/>
  <c r="I21" i="6"/>
  <c r="I22" i="6"/>
  <c r="I23" i="6"/>
  <c r="J20" i="6"/>
  <c r="J21" i="6"/>
  <c r="J22" i="6"/>
  <c r="J23" i="6"/>
  <c r="K20" i="6"/>
  <c r="K21" i="6"/>
  <c r="K22" i="6"/>
  <c r="K23" i="6"/>
  <c r="G28" i="12"/>
  <c r="G29" i="12"/>
  <c r="G34" i="12"/>
  <c r="G36" i="12"/>
  <c r="H22" i="12"/>
  <c r="H21" i="12"/>
  <c r="H23" i="12"/>
  <c r="H27" i="12"/>
  <c r="I20" i="12"/>
  <c r="E28" i="11"/>
  <c r="E29" i="11"/>
  <c r="E34" i="11"/>
  <c r="E36" i="11"/>
  <c r="F21" i="11"/>
  <c r="F22" i="11"/>
  <c r="F23" i="11"/>
  <c r="F27" i="11"/>
  <c r="G20" i="11"/>
  <c r="F21" i="10"/>
  <c r="F22" i="10"/>
  <c r="F23" i="10"/>
  <c r="F27" i="10"/>
  <c r="G20" i="10"/>
  <c r="F21" i="9"/>
  <c r="G20" i="9"/>
  <c r="F22" i="9"/>
  <c r="F23" i="9"/>
  <c r="F27" i="9"/>
  <c r="E28" i="6"/>
  <c r="E29" i="6"/>
  <c r="H28" i="6"/>
  <c r="H29" i="6"/>
  <c r="K27" i="6"/>
  <c r="G27" i="6"/>
  <c r="E31" i="6"/>
  <c r="H31" i="6"/>
  <c r="J27" i="6"/>
  <c r="F27" i="6"/>
  <c r="I27" i="6"/>
  <c r="D5" i="6"/>
  <c r="H28" i="12"/>
  <c r="H29" i="12"/>
  <c r="H34" i="12"/>
  <c r="H36" i="12"/>
  <c r="I21" i="12"/>
  <c r="I22" i="12"/>
  <c r="I23" i="12"/>
  <c r="I27" i="12"/>
  <c r="J20" i="12"/>
  <c r="G21" i="11"/>
  <c r="G22" i="11"/>
  <c r="G23" i="11"/>
  <c r="G27" i="11"/>
  <c r="H20" i="11"/>
  <c r="F28" i="11"/>
  <c r="F29" i="11"/>
  <c r="F34" i="11"/>
  <c r="F36" i="11"/>
  <c r="F28" i="10"/>
  <c r="F29" i="10"/>
  <c r="F34" i="10"/>
  <c r="F36" i="10"/>
  <c r="G21" i="10"/>
  <c r="G22" i="10"/>
  <c r="G23" i="10"/>
  <c r="G27" i="10"/>
  <c r="H20" i="10"/>
  <c r="G21" i="9"/>
  <c r="G22" i="9"/>
  <c r="G23" i="9"/>
  <c r="G27" i="9"/>
  <c r="H20" i="9"/>
  <c r="F28" i="9"/>
  <c r="F29" i="9"/>
  <c r="F34" i="9"/>
  <c r="F36" i="9"/>
  <c r="E34" i="6"/>
  <c r="E36" i="6"/>
  <c r="F28" i="6"/>
  <c r="F29" i="6"/>
  <c r="F34" i="6"/>
  <c r="F36" i="6"/>
  <c r="G28" i="6"/>
  <c r="G29" i="6"/>
  <c r="G34" i="6"/>
  <c r="G36" i="6"/>
  <c r="I28" i="6"/>
  <c r="I29" i="6"/>
  <c r="I34" i="6"/>
  <c r="I36" i="6"/>
  <c r="J28" i="6"/>
  <c r="J29" i="6"/>
  <c r="J34" i="6"/>
  <c r="J36" i="6"/>
  <c r="K28" i="6"/>
  <c r="K29" i="6"/>
  <c r="K34" i="6"/>
  <c r="K36" i="6"/>
  <c r="H34" i="6"/>
  <c r="H36" i="6"/>
  <c r="I28" i="12"/>
  <c r="I29" i="12"/>
  <c r="I34" i="12"/>
  <c r="I36" i="12"/>
  <c r="J22" i="12"/>
  <c r="J21" i="12"/>
  <c r="J23" i="12"/>
  <c r="J27" i="12"/>
  <c r="K20" i="12"/>
  <c r="G28" i="11"/>
  <c r="G29" i="11"/>
  <c r="G34" i="11"/>
  <c r="G36" i="11"/>
  <c r="H21" i="11"/>
  <c r="H22" i="11"/>
  <c r="H23" i="11"/>
  <c r="H27" i="11"/>
  <c r="I20" i="11"/>
  <c r="G28" i="10"/>
  <c r="G29" i="10"/>
  <c r="G34" i="10"/>
  <c r="G36" i="10"/>
  <c r="H22" i="10"/>
  <c r="H21" i="10"/>
  <c r="H23" i="10"/>
  <c r="H27" i="10"/>
  <c r="I20" i="10"/>
  <c r="H22" i="9"/>
  <c r="I20" i="9"/>
  <c r="H21" i="9"/>
  <c r="H23" i="9"/>
  <c r="H27" i="9"/>
  <c r="G28" i="9"/>
  <c r="G29" i="9"/>
  <c r="G34" i="9"/>
  <c r="G36" i="9"/>
  <c r="D37" i="6"/>
  <c r="J28" i="12"/>
  <c r="J29" i="12"/>
  <c r="J34" i="12"/>
  <c r="J36" i="12"/>
  <c r="K21" i="12"/>
  <c r="K22" i="12"/>
  <c r="K23" i="12"/>
  <c r="K27" i="12"/>
  <c r="H28" i="11"/>
  <c r="H29" i="11"/>
  <c r="H34" i="11"/>
  <c r="H36" i="11"/>
  <c r="I22" i="11"/>
  <c r="I21" i="11"/>
  <c r="I23" i="11"/>
  <c r="I27" i="11"/>
  <c r="J20" i="11"/>
  <c r="H28" i="10"/>
  <c r="H29" i="10"/>
  <c r="H34" i="10"/>
  <c r="H36" i="10"/>
  <c r="I21" i="10"/>
  <c r="I22" i="10"/>
  <c r="I23" i="10"/>
  <c r="I27" i="10"/>
  <c r="J20" i="10"/>
  <c r="H28" i="9"/>
  <c r="H29" i="9"/>
  <c r="H34" i="9"/>
  <c r="H36" i="9"/>
  <c r="J20" i="9"/>
  <c r="I21" i="9"/>
  <c r="I22" i="9"/>
  <c r="I23" i="9"/>
  <c r="I27" i="9"/>
  <c r="K28" i="12"/>
  <c r="K29" i="12"/>
  <c r="K34" i="12"/>
  <c r="K36" i="12"/>
  <c r="D37" i="12"/>
  <c r="I28" i="11"/>
  <c r="I29" i="11"/>
  <c r="I34" i="11"/>
  <c r="I36" i="11"/>
  <c r="J21" i="11"/>
  <c r="J22" i="11"/>
  <c r="J23" i="11"/>
  <c r="J27" i="11"/>
  <c r="K20" i="11"/>
  <c r="J22" i="10"/>
  <c r="J21" i="10"/>
  <c r="J23" i="10"/>
  <c r="J27" i="10"/>
  <c r="K20" i="10"/>
  <c r="I28" i="10"/>
  <c r="I29" i="10"/>
  <c r="I34" i="10"/>
  <c r="I36" i="10"/>
  <c r="J22" i="9"/>
  <c r="K20" i="9"/>
  <c r="J21" i="9"/>
  <c r="I28" i="9"/>
  <c r="I29" i="9"/>
  <c r="I34" i="9"/>
  <c r="I36" i="9"/>
  <c r="J28" i="11"/>
  <c r="J29" i="11"/>
  <c r="J34" i="11"/>
  <c r="J36" i="11"/>
  <c r="K21" i="11"/>
  <c r="K22" i="11"/>
  <c r="K23" i="11"/>
  <c r="K27" i="11"/>
  <c r="J28" i="10"/>
  <c r="J29" i="10"/>
  <c r="J34" i="10"/>
  <c r="J36" i="10"/>
  <c r="K21" i="10"/>
  <c r="K22" i="10"/>
  <c r="K23" i="10"/>
  <c r="K27" i="10"/>
  <c r="J23" i="9"/>
  <c r="J27" i="9"/>
  <c r="J28" i="9"/>
  <c r="J29" i="9"/>
  <c r="J34" i="9"/>
  <c r="J36" i="9"/>
  <c r="K21" i="9"/>
  <c r="K22" i="9"/>
  <c r="K28" i="11"/>
  <c r="K29" i="11"/>
  <c r="K34" i="11"/>
  <c r="K36" i="11"/>
  <c r="D37" i="11"/>
  <c r="K28" i="10"/>
  <c r="K29" i="10"/>
  <c r="K34" i="10"/>
  <c r="K36" i="10"/>
  <c r="D37" i="10"/>
  <c r="K23" i="9"/>
  <c r="K27" i="9"/>
  <c r="K28" i="9"/>
  <c r="K29" i="9"/>
  <c r="K34" i="9"/>
  <c r="K36" i="9"/>
  <c r="D37" i="9"/>
</calcChain>
</file>

<file path=xl/sharedStrings.xml><?xml version="1.0" encoding="utf-8"?>
<sst xmlns="http://schemas.openxmlformats.org/spreadsheetml/2006/main" count="180" uniqueCount="33">
  <si>
    <t>Tax rate</t>
  </si>
  <si>
    <t>Revenues</t>
  </si>
  <si>
    <t>Depreciation</t>
  </si>
  <si>
    <t xml:space="preserve">Year </t>
  </si>
  <si>
    <t>Expenses</t>
  </si>
  <si>
    <t>Machine cost</t>
  </si>
  <si>
    <t>Salvage value</t>
  </si>
  <si>
    <t>Corporate discount rate</t>
  </si>
  <si>
    <t>Annual depreciation</t>
  </si>
  <si>
    <t>Taxable Income</t>
  </si>
  <si>
    <t xml:space="preserve">Tax </t>
  </si>
  <si>
    <t>Installation cost</t>
  </si>
  <si>
    <t>Depreciated straight line over 7 years</t>
  </si>
  <si>
    <t>NPV</t>
  </si>
  <si>
    <t>Interest rate on loan</t>
  </si>
  <si>
    <t>Loan size</t>
  </si>
  <si>
    <t>EBITDA</t>
  </si>
  <si>
    <t>Net Income</t>
  </si>
  <si>
    <t>Depreciation add-back</t>
  </si>
  <si>
    <t>Free cash flow</t>
  </si>
  <si>
    <t>Loan maturity</t>
  </si>
  <si>
    <t>(years)</t>
  </si>
  <si>
    <t>Loan principal payments</t>
  </si>
  <si>
    <t>Loan interest</t>
  </si>
  <si>
    <t>Capex &amp; Salvage</t>
  </si>
  <si>
    <t>PV of free cash flow</t>
  </si>
  <si>
    <t>E[Revenue growth]</t>
  </si>
  <si>
    <t>($ '000)</t>
  </si>
  <si>
    <t>ASSUMPTIONS TABLE</t>
  </si>
  <si>
    <t>NPV TABLE</t>
  </si>
  <si>
    <t>COGS</t>
  </si>
  <si>
    <t>% of revenues</t>
  </si>
  <si>
    <t xml:space="preserve">SG&amp;A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</si>
</sst>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Border="1"/>
    <xf numFmtId="3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3" fillId="0" borderId="0" xfId="0" applyNumberFormat="1" applyFont="1" applyBorder="1"/>
    <xf numFmtId="9" fontId="3" fillId="0" borderId="0" xfId="0" applyNumberFormat="1" applyFont="1" applyBorder="1"/>
    <xf numFmtId="0" fontId="3" fillId="0" borderId="0" xfId="0" applyFont="1" applyBorder="1"/>
    <xf numFmtId="3" fontId="3" fillId="0" borderId="8" xfId="0" applyNumberFormat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/>
    <xf numFmtId="0" fontId="0" fillId="0" borderId="1" xfId="0" applyBorder="1"/>
    <xf numFmtId="0" fontId="0" fillId="0" borderId="11" xfId="0" applyBorder="1"/>
    <xf numFmtId="2" fontId="0" fillId="0" borderId="0" xfId="0" applyNumberFormat="1" applyBorder="1"/>
    <xf numFmtId="0" fontId="5" fillId="0" borderId="0" xfId="0" applyFont="1"/>
    <xf numFmtId="0" fontId="5" fillId="0" borderId="6" xfId="0" applyFont="1" applyBorder="1"/>
    <xf numFmtId="164" fontId="0" fillId="0" borderId="0" xfId="1" applyFont="1"/>
    <xf numFmtId="164" fontId="1" fillId="0" borderId="1" xfId="1" applyFont="1" applyBorder="1"/>
    <xf numFmtId="164" fontId="1" fillId="0" borderId="0" xfId="1" applyFont="1" applyBorder="1"/>
    <xf numFmtId="164" fontId="0" fillId="0" borderId="1" xfId="1" applyFont="1" applyBorder="1"/>
    <xf numFmtId="164" fontId="4" fillId="0" borderId="2" xfId="1" applyFont="1" applyBorder="1"/>
    <xf numFmtId="164" fontId="4" fillId="0" borderId="0" xfId="1" applyFont="1"/>
    <xf numFmtId="164" fontId="5" fillId="0" borderId="0" xfId="1" applyFont="1"/>
    <xf numFmtId="164" fontId="5" fillId="0" borderId="3" xfId="1" applyFont="1" applyBorder="1"/>
    <xf numFmtId="164" fontId="0" fillId="0" borderId="3" xfId="1" applyFont="1" applyBorder="1"/>
    <xf numFmtId="164" fontId="4" fillId="0" borderId="4" xfId="1" applyFont="1" applyBorder="1"/>
    <xf numFmtId="3" fontId="5" fillId="0" borderId="0" xfId="0" applyNumberFormat="1" applyFont="1" applyBorder="1"/>
    <xf numFmtId="10" fontId="3" fillId="0" borderId="1" xfId="0" applyNumberFormat="1" applyFont="1" applyBorder="1"/>
    <xf numFmtId="0" fontId="0" fillId="0" borderId="0" xfId="0" applyFill="1" applyBorder="1"/>
    <xf numFmtId="0" fontId="6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C1:N50"/>
  <sheetViews>
    <sheetView topLeftCell="A13" workbookViewId="0">
      <selection activeCell="D5" sqref="D5"/>
    </sheetView>
  </sheetViews>
  <sheetFormatPr baseColWidth="10" defaultColWidth="8.83203125" defaultRowHeight="12" x14ac:dyDescent="0"/>
  <cols>
    <col min="3" max="3" width="21" customWidth="1"/>
    <col min="4" max="4" width="11.6640625" bestFit="1" customWidth="1"/>
    <col min="5" max="11" width="11" bestFit="1" customWidth="1"/>
    <col min="13" max="14" width="9" style="2" customWidth="1"/>
  </cols>
  <sheetData>
    <row r="1" spans="3:13">
      <c r="C1" s="1" t="s">
        <v>28</v>
      </c>
      <c r="L1" s="32"/>
      <c r="M1" s="32"/>
    </row>
    <row r="2" spans="3:13">
      <c r="C2" s="4" t="s">
        <v>5</v>
      </c>
      <c r="D2" s="10">
        <v>70000</v>
      </c>
      <c r="E2" s="11"/>
      <c r="F2" s="11"/>
      <c r="G2" s="12"/>
      <c r="L2" s="32"/>
      <c r="M2" s="32"/>
    </row>
    <row r="3" spans="3:13">
      <c r="C3" s="5" t="s">
        <v>11</v>
      </c>
      <c r="D3" s="7">
        <v>35000</v>
      </c>
      <c r="E3" s="2"/>
      <c r="F3" s="2"/>
      <c r="G3" s="13"/>
      <c r="L3" s="32"/>
      <c r="M3" s="32"/>
    </row>
    <row r="4" spans="3:13">
      <c r="C4" s="5" t="s">
        <v>6</v>
      </c>
      <c r="D4" s="7">
        <v>6000</v>
      </c>
      <c r="E4" s="2"/>
      <c r="F4" s="2"/>
      <c r="G4" s="13"/>
      <c r="L4" s="32"/>
      <c r="M4" s="32"/>
    </row>
    <row r="5" spans="3:13">
      <c r="C5" s="5" t="s">
        <v>8</v>
      </c>
      <c r="D5" s="17">
        <f>(D2-D4)/7</f>
        <v>9142.8571428571431</v>
      </c>
      <c r="E5" s="14" t="s">
        <v>12</v>
      </c>
      <c r="F5" s="2"/>
      <c r="G5" s="13"/>
      <c r="L5" s="32"/>
      <c r="M5" s="32"/>
    </row>
    <row r="6" spans="3:13">
      <c r="C6" s="5" t="s">
        <v>15</v>
      </c>
      <c r="D6" s="30">
        <v>70000</v>
      </c>
      <c r="E6" s="2"/>
      <c r="F6" s="2"/>
      <c r="G6" s="13"/>
      <c r="L6" s="32"/>
      <c r="M6" s="32"/>
    </row>
    <row r="7" spans="3:13">
      <c r="C7" s="5" t="s">
        <v>20</v>
      </c>
      <c r="D7" s="7">
        <v>7</v>
      </c>
      <c r="E7" s="14" t="s">
        <v>21</v>
      </c>
      <c r="F7" s="2"/>
      <c r="G7" s="13"/>
      <c r="L7" s="32"/>
      <c r="M7" s="32"/>
    </row>
    <row r="8" spans="3:13">
      <c r="C8" s="5" t="s">
        <v>14</v>
      </c>
      <c r="D8" s="8">
        <v>0.08</v>
      </c>
      <c r="E8" s="2"/>
      <c r="F8" s="2"/>
      <c r="G8" s="13"/>
      <c r="L8" s="32"/>
      <c r="M8" s="32"/>
    </row>
    <row r="9" spans="3:13">
      <c r="C9" s="5" t="s">
        <v>1</v>
      </c>
      <c r="D9" s="9">
        <v>155000</v>
      </c>
      <c r="E9" s="2"/>
      <c r="F9" s="2"/>
      <c r="G9" s="13"/>
      <c r="L9" s="32"/>
      <c r="M9" s="32"/>
    </row>
    <row r="10" spans="3:13">
      <c r="C10" s="5" t="s">
        <v>26</v>
      </c>
      <c r="D10" s="8">
        <v>0.05</v>
      </c>
      <c r="E10" s="2"/>
      <c r="F10" s="2"/>
      <c r="G10" s="13"/>
      <c r="L10" s="32"/>
      <c r="M10" s="32"/>
    </row>
    <row r="11" spans="3:13">
      <c r="C11" s="19" t="s">
        <v>30</v>
      </c>
      <c r="D11" s="8">
        <v>0.45</v>
      </c>
      <c r="E11" s="14" t="s">
        <v>31</v>
      </c>
      <c r="F11" s="2"/>
      <c r="G11" s="13"/>
      <c r="L11" s="32"/>
      <c r="M11" s="32"/>
    </row>
    <row r="12" spans="3:13">
      <c r="C12" s="19" t="s">
        <v>32</v>
      </c>
      <c r="D12" s="8">
        <v>0.4</v>
      </c>
      <c r="E12" s="14" t="s">
        <v>31</v>
      </c>
      <c r="F12" s="2"/>
      <c r="G12" s="13"/>
      <c r="L12" s="32"/>
      <c r="M12" s="32"/>
    </row>
    <row r="13" spans="3:13">
      <c r="C13" s="5" t="s">
        <v>0</v>
      </c>
      <c r="D13" s="8">
        <v>0.34</v>
      </c>
      <c r="E13" s="2"/>
      <c r="F13" s="2"/>
      <c r="G13" s="13"/>
      <c r="L13" s="32"/>
      <c r="M13" s="32"/>
    </row>
    <row r="14" spans="3:13">
      <c r="C14" s="6" t="s">
        <v>7</v>
      </c>
      <c r="D14" s="31">
        <v>0.15</v>
      </c>
      <c r="E14" s="15"/>
      <c r="F14" s="15"/>
      <c r="G14" s="16"/>
      <c r="L14" s="32"/>
      <c r="M14" s="32"/>
    </row>
    <row r="15" spans="3:13">
      <c r="L15" s="32"/>
      <c r="M15" s="32"/>
    </row>
    <row r="16" spans="3:13">
      <c r="L16" s="32"/>
      <c r="M16" s="32"/>
    </row>
    <row r="17" spans="3:13">
      <c r="C17" s="1" t="s">
        <v>29</v>
      </c>
      <c r="L17" s="32"/>
      <c r="M17" s="32"/>
    </row>
    <row r="18" spans="3:13">
      <c r="C18" t="s">
        <v>27</v>
      </c>
      <c r="L18" s="32"/>
      <c r="M18" s="32"/>
    </row>
    <row r="19" spans="3:13">
      <c r="C19" t="s">
        <v>3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 s="32"/>
      <c r="M19" s="32"/>
    </row>
    <row r="20" spans="3:13">
      <c r="C20" t="s">
        <v>1</v>
      </c>
      <c r="D20" s="20"/>
      <c r="E20" s="20">
        <f>D9</f>
        <v>155000</v>
      </c>
      <c r="F20" s="20">
        <f>E20*(1+D10)</f>
        <v>162750</v>
      </c>
      <c r="G20" s="20">
        <f>F20*(1+D10)</f>
        <v>170887.5</v>
      </c>
      <c r="H20" s="20">
        <f>G20*(1+D10)</f>
        <v>179431.875</v>
      </c>
      <c r="I20" s="20">
        <f>H20*(1+D10)</f>
        <v>188403.46875</v>
      </c>
      <c r="J20" s="20">
        <f>I20*(1+D10)</f>
        <v>197823.64218749999</v>
      </c>
      <c r="K20" s="20">
        <f>J20*(1+D10)</f>
        <v>207714.82429687501</v>
      </c>
      <c r="L20" s="32"/>
      <c r="M20" s="32"/>
    </row>
    <row r="21" spans="3:13">
      <c r="C21" s="18" t="s">
        <v>30</v>
      </c>
      <c r="D21" s="20"/>
      <c r="E21" s="20">
        <f>E20*$D$11</f>
        <v>69750</v>
      </c>
      <c r="F21" s="20">
        <f t="shared" ref="F21:K21" si="0">F20*$D$11</f>
        <v>73237.5</v>
      </c>
      <c r="G21" s="20">
        <f t="shared" si="0"/>
        <v>76899.375</v>
      </c>
      <c r="H21" s="20">
        <f t="shared" si="0"/>
        <v>80744.34375</v>
      </c>
      <c r="I21" s="20">
        <f t="shared" si="0"/>
        <v>84781.560937500006</v>
      </c>
      <c r="J21" s="20">
        <f t="shared" si="0"/>
        <v>89020.638984374993</v>
      </c>
      <c r="K21" s="20">
        <f t="shared" si="0"/>
        <v>93471.670933593763</v>
      </c>
      <c r="L21" s="32"/>
      <c r="M21" s="32"/>
    </row>
    <row r="22" spans="3:13">
      <c r="C22" t="s">
        <v>4</v>
      </c>
      <c r="D22" s="20"/>
      <c r="E22" s="21">
        <f>E20*$D$12</f>
        <v>62000</v>
      </c>
      <c r="F22" s="21">
        <f t="shared" ref="F22:K22" si="1">F20*$D$12</f>
        <v>65100</v>
      </c>
      <c r="G22" s="21">
        <f t="shared" si="1"/>
        <v>68355</v>
      </c>
      <c r="H22" s="21">
        <f t="shared" si="1"/>
        <v>71772.75</v>
      </c>
      <c r="I22" s="21">
        <f t="shared" si="1"/>
        <v>75361.387499999997</v>
      </c>
      <c r="J22" s="21">
        <f t="shared" si="1"/>
        <v>79129.456875000003</v>
      </c>
      <c r="K22" s="21">
        <f t="shared" si="1"/>
        <v>83085.929718750005</v>
      </c>
      <c r="L22" s="32"/>
      <c r="M22" s="32"/>
    </row>
    <row r="23" spans="3:13">
      <c r="C23" t="s">
        <v>16</v>
      </c>
      <c r="D23" s="20"/>
      <c r="E23" s="21">
        <f>E20-E21-E22</f>
        <v>23250</v>
      </c>
      <c r="F23" s="21">
        <f t="shared" ref="F23:K23" si="2">F20-F21-F22</f>
        <v>24412.5</v>
      </c>
      <c r="G23" s="21">
        <f t="shared" si="2"/>
        <v>25633.125</v>
      </c>
      <c r="H23" s="21">
        <f t="shared" si="2"/>
        <v>26914.78125</v>
      </c>
      <c r="I23" s="21">
        <f t="shared" si="2"/>
        <v>28260.520312499997</v>
      </c>
      <c r="J23" s="21">
        <f t="shared" si="2"/>
        <v>29673.546328124998</v>
      </c>
      <c r="K23" s="21">
        <f t="shared" si="2"/>
        <v>31157.223644531245</v>
      </c>
      <c r="L23" s="32"/>
      <c r="M23" s="32"/>
    </row>
    <row r="24" spans="3:13">
      <c r="D24" s="20"/>
      <c r="E24" s="22"/>
      <c r="F24" s="22"/>
      <c r="G24" s="22"/>
      <c r="H24" s="22"/>
      <c r="I24" s="22"/>
      <c r="J24" s="22"/>
      <c r="K24" s="22"/>
      <c r="L24" s="33"/>
      <c r="M24" s="32"/>
    </row>
    <row r="25" spans="3:13">
      <c r="C25" t="s">
        <v>23</v>
      </c>
      <c r="D25" s="20"/>
      <c r="E25" s="22">
        <f>$D$6*$D$8</f>
        <v>5600</v>
      </c>
      <c r="F25" s="22">
        <f>$D$6*$D$8</f>
        <v>5600</v>
      </c>
      <c r="G25" s="22">
        <f t="shared" ref="G25:K25" si="3">$D$6*$D$8</f>
        <v>5600</v>
      </c>
      <c r="H25" s="22">
        <f t="shared" si="3"/>
        <v>5600</v>
      </c>
      <c r="I25" s="22">
        <f t="shared" si="3"/>
        <v>5600</v>
      </c>
      <c r="J25" s="22">
        <f t="shared" si="3"/>
        <v>5600</v>
      </c>
      <c r="K25" s="22">
        <f t="shared" si="3"/>
        <v>5600</v>
      </c>
      <c r="L25" s="33"/>
      <c r="M25" s="32"/>
    </row>
    <row r="26" spans="3:13">
      <c r="C26" t="s">
        <v>2</v>
      </c>
      <c r="D26" s="20"/>
      <c r="E26" s="23">
        <f>($D$2-$D$4)/$D$7</f>
        <v>9142.8571428571431</v>
      </c>
      <c r="F26" s="23">
        <f t="shared" ref="F26:K26" si="4">($D$2-$D$4)/$D$7</f>
        <v>9142.8571428571431</v>
      </c>
      <c r="G26" s="23">
        <f t="shared" si="4"/>
        <v>9142.8571428571431</v>
      </c>
      <c r="H26" s="23">
        <f t="shared" si="4"/>
        <v>9142.8571428571431</v>
      </c>
      <c r="I26" s="23">
        <f t="shared" si="4"/>
        <v>9142.8571428571431</v>
      </c>
      <c r="J26" s="23">
        <f t="shared" si="4"/>
        <v>9142.8571428571431</v>
      </c>
      <c r="K26" s="23">
        <f t="shared" si="4"/>
        <v>9142.8571428571431</v>
      </c>
      <c r="L26" s="33"/>
      <c r="M26" s="32"/>
    </row>
    <row r="27" spans="3:13">
      <c r="C27" t="s">
        <v>9</v>
      </c>
      <c r="D27" s="20"/>
      <c r="E27" s="20">
        <f>E23-E25-E26</f>
        <v>8507.1428571428569</v>
      </c>
      <c r="F27" s="20">
        <f t="shared" ref="F27:K27" si="5">F23-F25-F26</f>
        <v>9669.6428571428569</v>
      </c>
      <c r="G27" s="20">
        <f t="shared" si="5"/>
        <v>10890.267857142857</v>
      </c>
      <c r="H27" s="20">
        <f t="shared" si="5"/>
        <v>12171.924107142857</v>
      </c>
      <c r="I27" s="20">
        <f t="shared" si="5"/>
        <v>13517.663169642854</v>
      </c>
      <c r="J27" s="20">
        <f t="shared" si="5"/>
        <v>14930.689185267855</v>
      </c>
      <c r="K27" s="20">
        <f t="shared" si="5"/>
        <v>16414.3665016741</v>
      </c>
      <c r="L27" s="32"/>
      <c r="M27" s="32"/>
    </row>
    <row r="28" spans="3:13">
      <c r="C28" t="s">
        <v>10</v>
      </c>
      <c r="D28" s="20"/>
      <c r="E28" s="23">
        <f>E27*$D$13</f>
        <v>2892.4285714285716</v>
      </c>
      <c r="F28" s="23">
        <f t="shared" ref="F28:K28" si="6">F27*$D$13</f>
        <v>3287.6785714285716</v>
      </c>
      <c r="G28" s="23">
        <f t="shared" si="6"/>
        <v>3702.6910714285718</v>
      </c>
      <c r="H28" s="23">
        <f t="shared" si="6"/>
        <v>4138.4541964285718</v>
      </c>
      <c r="I28" s="23">
        <f t="shared" si="6"/>
        <v>4596.005477678571</v>
      </c>
      <c r="J28" s="23">
        <f t="shared" si="6"/>
        <v>5076.434322991071</v>
      </c>
      <c r="K28" s="23">
        <f t="shared" si="6"/>
        <v>5580.8846105691946</v>
      </c>
      <c r="L28" s="33"/>
      <c r="M28" s="32"/>
    </row>
    <row r="29" spans="3:13" ht="13" thickBot="1">
      <c r="C29" s="1" t="s">
        <v>17</v>
      </c>
      <c r="D29" s="20"/>
      <c r="E29" s="24">
        <f>E27-E28</f>
        <v>5614.7142857142853</v>
      </c>
      <c r="F29" s="24">
        <f t="shared" ref="F29:K29" si="7">F27-F28</f>
        <v>6381.9642857142853</v>
      </c>
      <c r="G29" s="24">
        <f t="shared" si="7"/>
        <v>7187.5767857142855</v>
      </c>
      <c r="H29" s="24">
        <f t="shared" si="7"/>
        <v>8033.4699107142851</v>
      </c>
      <c r="I29" s="24">
        <f t="shared" si="7"/>
        <v>8921.657691964283</v>
      </c>
      <c r="J29" s="24">
        <f t="shared" si="7"/>
        <v>9854.2548622767827</v>
      </c>
      <c r="K29" s="24">
        <f t="shared" si="7"/>
        <v>10833.481891104904</v>
      </c>
      <c r="L29" s="33"/>
      <c r="M29" s="32"/>
    </row>
    <row r="30" spans="3:13" ht="13" thickTop="1">
      <c r="D30" s="20"/>
      <c r="E30" s="25"/>
      <c r="F30" s="25"/>
      <c r="G30" s="25"/>
      <c r="H30" s="25"/>
      <c r="I30" s="25"/>
      <c r="J30" s="25"/>
      <c r="K30" s="25"/>
      <c r="L30" s="32"/>
      <c r="M30" s="32"/>
    </row>
    <row r="31" spans="3:13">
      <c r="C31" t="s">
        <v>18</v>
      </c>
      <c r="D31" s="20"/>
      <c r="E31" s="26">
        <f>E26</f>
        <v>9142.8571428571431</v>
      </c>
      <c r="F31" s="26">
        <f t="shared" ref="F31:K31" si="8">F26</f>
        <v>9142.8571428571431</v>
      </c>
      <c r="G31" s="26">
        <f t="shared" si="8"/>
        <v>9142.8571428571431</v>
      </c>
      <c r="H31" s="26">
        <f t="shared" si="8"/>
        <v>9142.8571428571431</v>
      </c>
      <c r="I31" s="26">
        <f t="shared" si="8"/>
        <v>9142.8571428571431</v>
      </c>
      <c r="J31" s="26">
        <f t="shared" si="8"/>
        <v>9142.8571428571431</v>
      </c>
      <c r="K31" s="26">
        <f t="shared" si="8"/>
        <v>9142.8571428571431</v>
      </c>
      <c r="L31" s="32"/>
      <c r="M31" s="32"/>
    </row>
    <row r="32" spans="3:13">
      <c r="C32" t="s">
        <v>24</v>
      </c>
      <c r="D32" s="20">
        <f>(D2+D3)*-1</f>
        <v>-105000</v>
      </c>
      <c r="E32" s="26"/>
      <c r="F32" s="26"/>
      <c r="G32" s="26"/>
      <c r="H32" s="26"/>
      <c r="I32" s="26"/>
      <c r="J32" s="26"/>
      <c r="K32" s="26">
        <f>D4</f>
        <v>6000</v>
      </c>
      <c r="L32" s="32"/>
      <c r="M32" s="32"/>
    </row>
    <row r="33" spans="3:13" ht="13" thickBot="1">
      <c r="C33" t="s">
        <v>22</v>
      </c>
      <c r="D33" s="28">
        <v>70000</v>
      </c>
      <c r="E33" s="27"/>
      <c r="F33" s="27"/>
      <c r="G33" s="27"/>
      <c r="H33" s="27"/>
      <c r="I33" s="27"/>
      <c r="J33" s="27"/>
      <c r="K33" s="27">
        <f>-D33</f>
        <v>-70000</v>
      </c>
      <c r="L33" s="32"/>
      <c r="M33" s="32"/>
    </row>
    <row r="34" spans="3:13" ht="13" thickTop="1">
      <c r="C34" s="1" t="s">
        <v>19</v>
      </c>
      <c r="D34" s="25">
        <f>D32+D33</f>
        <v>-35000</v>
      </c>
      <c r="E34" s="25">
        <f>E31+E29</f>
        <v>14757.571428571428</v>
      </c>
      <c r="F34" s="25">
        <f t="shared" ref="F34:J34" si="9">F31+F29</f>
        <v>15524.821428571428</v>
      </c>
      <c r="G34" s="25">
        <f t="shared" si="9"/>
        <v>16330.433928571429</v>
      </c>
      <c r="H34" s="25">
        <f t="shared" si="9"/>
        <v>17176.327053571429</v>
      </c>
      <c r="I34" s="25">
        <f t="shared" si="9"/>
        <v>18064.514834821428</v>
      </c>
      <c r="J34" s="25">
        <f t="shared" si="9"/>
        <v>18997.112005133924</v>
      </c>
      <c r="K34" s="25">
        <f>K31+K29+K32+K33</f>
        <v>-44023.660966037954</v>
      </c>
      <c r="L34" s="32"/>
      <c r="M34" s="32"/>
    </row>
    <row r="35" spans="3:13">
      <c r="D35" s="20"/>
      <c r="E35" s="20"/>
      <c r="F35" s="20"/>
      <c r="G35" s="20"/>
      <c r="H35" s="20"/>
      <c r="I35" s="20"/>
      <c r="J35" s="20"/>
      <c r="K35" s="20"/>
      <c r="L35" s="32"/>
      <c r="M35" s="32"/>
    </row>
    <row r="36" spans="3:13" ht="13" thickBot="1">
      <c r="C36" t="s">
        <v>25</v>
      </c>
      <c r="D36" s="20">
        <f>D34</f>
        <v>-35000</v>
      </c>
      <c r="E36" s="20">
        <f>E34/(1+$D$14)^1</f>
        <v>12832.670807453416</v>
      </c>
      <c r="F36" s="20">
        <f>F34/(1+$D$14)^2</f>
        <v>11738.995409127736</v>
      </c>
      <c r="G36" s="20">
        <f>G34/(1+$D$14)^3</f>
        <v>10737.5253906938</v>
      </c>
      <c r="H36" s="20">
        <f>H34/(1+$D$14)^4</f>
        <v>9820.6207402468881</v>
      </c>
      <c r="I36" s="20">
        <f>I34/(1+$D$14)^5</f>
        <v>8981.2565103240431</v>
      </c>
      <c r="J36" s="20">
        <f>J34/(1+$D$14)^6</f>
        <v>8212.9757624421163</v>
      </c>
      <c r="K36" s="20">
        <f>K34/(1+$D$14)^7</f>
        <v>-16550.124790150108</v>
      </c>
      <c r="L36" s="32"/>
      <c r="M36" s="32"/>
    </row>
    <row r="37" spans="3:13" ht="13" thickBot="1">
      <c r="C37" s="1" t="s">
        <v>13</v>
      </c>
      <c r="D37" s="29">
        <f>SUM(D36:K36)</f>
        <v>10773.919830137896</v>
      </c>
      <c r="E37" s="25"/>
      <c r="F37" s="25"/>
      <c r="G37" s="25"/>
      <c r="H37" s="25"/>
      <c r="I37" s="25"/>
      <c r="J37" s="25"/>
      <c r="K37" s="20"/>
      <c r="L37" s="32"/>
      <c r="M37" s="32"/>
    </row>
    <row r="38" spans="3:13">
      <c r="D38" s="20"/>
      <c r="E38" s="25"/>
      <c r="F38" s="25"/>
      <c r="G38" s="25"/>
      <c r="H38" s="25"/>
      <c r="I38" s="25"/>
      <c r="J38" s="25"/>
      <c r="K38" s="25"/>
      <c r="L38" s="32"/>
      <c r="M38" s="32"/>
    </row>
    <row r="39" spans="3:13">
      <c r="D39" s="20"/>
      <c r="E39" s="20"/>
      <c r="F39" s="20"/>
      <c r="G39" s="20"/>
      <c r="H39" s="20"/>
      <c r="I39" s="20"/>
      <c r="J39" s="20"/>
      <c r="K39" s="20"/>
      <c r="L39" s="32"/>
      <c r="M39" s="32"/>
    </row>
    <row r="40" spans="3:13">
      <c r="C40" s="2"/>
      <c r="D40" s="2"/>
      <c r="E40" s="3"/>
      <c r="F40" s="3"/>
      <c r="G40" s="3"/>
      <c r="H40" s="3"/>
      <c r="I40" s="3"/>
      <c r="J40" s="3"/>
      <c r="K40" s="3"/>
      <c r="L40" s="32"/>
      <c r="M40" s="32"/>
    </row>
    <row r="41" spans="3:13">
      <c r="E41" s="2"/>
      <c r="F41" s="2"/>
      <c r="G41" s="2"/>
      <c r="H41" s="2"/>
      <c r="I41" s="2"/>
      <c r="J41" s="2"/>
      <c r="K41" s="2"/>
      <c r="L41" s="2"/>
    </row>
    <row r="42" spans="3:13">
      <c r="C42" s="2"/>
      <c r="D42" s="2"/>
      <c r="E42" s="3"/>
      <c r="F42" s="3"/>
      <c r="G42" s="3"/>
      <c r="H42" s="3"/>
      <c r="I42" s="3"/>
      <c r="J42" s="3"/>
      <c r="K42" s="3"/>
      <c r="L42" s="2"/>
    </row>
    <row r="43" spans="3:13">
      <c r="C43" s="2"/>
      <c r="D43" s="2"/>
      <c r="E43" s="3"/>
      <c r="F43" s="3"/>
      <c r="G43" s="3"/>
      <c r="H43" s="3"/>
      <c r="I43" s="3"/>
      <c r="J43" s="3"/>
      <c r="K43" s="3"/>
      <c r="L43" s="2"/>
    </row>
    <row r="44" spans="3:13">
      <c r="C44" s="2"/>
      <c r="D44" s="3"/>
      <c r="E44" s="2"/>
      <c r="F44" s="2"/>
      <c r="G44" s="2"/>
      <c r="H44" s="2"/>
      <c r="I44" s="2"/>
      <c r="J44" s="2"/>
      <c r="K44" s="2"/>
      <c r="L44" s="2"/>
    </row>
    <row r="45" spans="3:13">
      <c r="C45" s="2"/>
      <c r="D45" s="2"/>
      <c r="E45" s="2"/>
      <c r="F45" s="2"/>
      <c r="G45" s="2"/>
      <c r="H45" s="2"/>
      <c r="I45" s="2"/>
      <c r="J45" s="2"/>
      <c r="K45" s="3"/>
      <c r="L45" s="2"/>
    </row>
    <row r="46" spans="3:13">
      <c r="C46" s="2"/>
      <c r="D46" s="2"/>
      <c r="E46" s="3"/>
      <c r="F46" s="3"/>
      <c r="G46" s="3"/>
      <c r="H46" s="3"/>
      <c r="I46" s="3"/>
      <c r="J46" s="3"/>
      <c r="K46" s="3"/>
      <c r="L46" s="2"/>
    </row>
    <row r="47" spans="3:13"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3:13">
      <c r="C48" s="2"/>
      <c r="D48" s="2"/>
      <c r="E48" s="3"/>
      <c r="F48" s="3"/>
      <c r="G48" s="3"/>
      <c r="H48" s="3"/>
      <c r="I48" s="3"/>
      <c r="J48" s="3"/>
      <c r="K48" s="3"/>
      <c r="L48" s="2"/>
    </row>
    <row r="49" spans="3:12">
      <c r="C49" s="2"/>
      <c r="D49" s="2"/>
      <c r="E49" s="3"/>
      <c r="F49" s="3"/>
      <c r="G49" s="3"/>
      <c r="H49" s="3"/>
      <c r="I49" s="3"/>
      <c r="J49" s="3"/>
      <c r="K49" s="3"/>
      <c r="L49" s="2"/>
    </row>
    <row r="50" spans="3:12">
      <c r="C50" s="2"/>
      <c r="D50" s="3"/>
      <c r="E50" s="3"/>
      <c r="F50" s="3"/>
      <c r="G50" s="3"/>
      <c r="H50" s="3"/>
      <c r="I50" s="3"/>
      <c r="J50" s="3"/>
      <c r="K50" s="3"/>
    </row>
  </sheetData>
  <phoneticPr fontId="2" type="noConversion"/>
  <pageMargins left="0.75" right="0.75" top="1" bottom="1" header="0.5" footer="0.5"/>
  <pageSetup scale="96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C1:N50"/>
  <sheetViews>
    <sheetView topLeftCell="A17" workbookViewId="0">
      <selection activeCell="D4" sqref="D4"/>
    </sheetView>
  </sheetViews>
  <sheetFormatPr baseColWidth="10" defaultColWidth="8.83203125" defaultRowHeight="12" x14ac:dyDescent="0"/>
  <cols>
    <col min="3" max="3" width="21" customWidth="1"/>
    <col min="4" max="4" width="11.6640625" bestFit="1" customWidth="1"/>
    <col min="5" max="11" width="11" bestFit="1" customWidth="1"/>
    <col min="13" max="14" width="9" style="2" customWidth="1"/>
  </cols>
  <sheetData>
    <row r="1" spans="3:13">
      <c r="C1" s="1" t="s">
        <v>28</v>
      </c>
      <c r="L1" s="32"/>
      <c r="M1" s="32"/>
    </row>
    <row r="2" spans="3:13">
      <c r="C2" s="4" t="s">
        <v>5</v>
      </c>
      <c r="D2" s="10">
        <v>70000</v>
      </c>
      <c r="E2" s="11"/>
      <c r="F2" s="11"/>
      <c r="G2" s="12"/>
      <c r="L2" s="32"/>
      <c r="M2" s="32"/>
    </row>
    <row r="3" spans="3:13">
      <c r="C3" s="5" t="s">
        <v>11</v>
      </c>
      <c r="D3" s="7">
        <v>35000</v>
      </c>
      <c r="E3" s="2"/>
      <c r="F3" s="2"/>
      <c r="G3" s="13"/>
      <c r="L3" s="32"/>
      <c r="M3" s="32"/>
    </row>
    <row r="4" spans="3:13">
      <c r="C4" s="5" t="s">
        <v>6</v>
      </c>
      <c r="D4" s="7">
        <v>10000</v>
      </c>
      <c r="E4" s="2"/>
      <c r="F4" s="2"/>
      <c r="G4" s="13"/>
      <c r="L4" s="32"/>
      <c r="M4" s="32"/>
    </row>
    <row r="5" spans="3:13">
      <c r="C5" s="5" t="s">
        <v>8</v>
      </c>
      <c r="D5" s="17">
        <f>(D2-D4)/7</f>
        <v>8571.4285714285706</v>
      </c>
      <c r="E5" s="14" t="s">
        <v>12</v>
      </c>
      <c r="F5" s="2"/>
      <c r="G5" s="13"/>
      <c r="L5" s="32"/>
      <c r="M5" s="32"/>
    </row>
    <row r="6" spans="3:13">
      <c r="C6" s="5" t="s">
        <v>15</v>
      </c>
      <c r="D6" s="30">
        <v>70000</v>
      </c>
      <c r="E6" s="2"/>
      <c r="F6" s="2"/>
      <c r="G6" s="13"/>
      <c r="L6" s="32"/>
      <c r="M6" s="32"/>
    </row>
    <row r="7" spans="3:13">
      <c r="C7" s="5" t="s">
        <v>20</v>
      </c>
      <c r="D7" s="7">
        <v>7</v>
      </c>
      <c r="E7" s="14" t="s">
        <v>21</v>
      </c>
      <c r="F7" s="2"/>
      <c r="G7" s="13"/>
      <c r="L7" s="32"/>
      <c r="M7" s="32"/>
    </row>
    <row r="8" spans="3:13">
      <c r="C8" s="5" t="s">
        <v>14</v>
      </c>
      <c r="D8" s="8">
        <v>0.08</v>
      </c>
      <c r="E8" s="2"/>
      <c r="F8" s="2"/>
      <c r="G8" s="13"/>
      <c r="L8" s="32"/>
      <c r="M8" s="32"/>
    </row>
    <row r="9" spans="3:13">
      <c r="C9" s="5" t="s">
        <v>1</v>
      </c>
      <c r="D9" s="9">
        <v>155000</v>
      </c>
      <c r="E9" s="2"/>
      <c r="F9" s="2"/>
      <c r="G9" s="13"/>
      <c r="L9" s="32"/>
      <c r="M9" s="32"/>
    </row>
    <row r="10" spans="3:13">
      <c r="C10" s="5" t="s">
        <v>26</v>
      </c>
      <c r="D10" s="8">
        <v>0.05</v>
      </c>
      <c r="E10" s="2"/>
      <c r="F10" s="2"/>
      <c r="G10" s="13"/>
      <c r="L10" s="32"/>
      <c r="M10" s="32"/>
    </row>
    <row r="11" spans="3:13">
      <c r="C11" s="19" t="s">
        <v>30</v>
      </c>
      <c r="D11" s="8">
        <v>0.45</v>
      </c>
      <c r="E11" s="14" t="s">
        <v>31</v>
      </c>
      <c r="F11" s="2"/>
      <c r="G11" s="13"/>
      <c r="L11" s="32"/>
      <c r="M11" s="32"/>
    </row>
    <row r="12" spans="3:13">
      <c r="C12" s="19" t="s">
        <v>32</v>
      </c>
      <c r="D12" s="8">
        <v>0.4</v>
      </c>
      <c r="E12" s="14" t="s">
        <v>31</v>
      </c>
      <c r="F12" s="2"/>
      <c r="G12" s="13"/>
      <c r="L12" s="32"/>
      <c r="M12" s="32"/>
    </row>
    <row r="13" spans="3:13">
      <c r="C13" s="5" t="s">
        <v>0</v>
      </c>
      <c r="D13" s="8">
        <v>0.34</v>
      </c>
      <c r="E13" s="2"/>
      <c r="F13" s="2"/>
      <c r="G13" s="13"/>
      <c r="L13" s="32"/>
      <c r="M13" s="32"/>
    </row>
    <row r="14" spans="3:13">
      <c r="C14" s="6" t="s">
        <v>7</v>
      </c>
      <c r="D14" s="31">
        <v>0.15</v>
      </c>
      <c r="E14" s="15"/>
      <c r="F14" s="15"/>
      <c r="G14" s="16"/>
      <c r="L14" s="32"/>
      <c r="M14" s="32"/>
    </row>
    <row r="15" spans="3:13">
      <c r="L15" s="32"/>
      <c r="M15" s="32"/>
    </row>
    <row r="16" spans="3:13">
      <c r="L16" s="32"/>
      <c r="M16" s="32"/>
    </row>
    <row r="17" spans="3:13">
      <c r="C17" s="1" t="s">
        <v>29</v>
      </c>
      <c r="L17" s="32"/>
      <c r="M17" s="32"/>
    </row>
    <row r="18" spans="3:13">
      <c r="C18" t="s">
        <v>27</v>
      </c>
      <c r="L18" s="32"/>
      <c r="M18" s="32"/>
    </row>
    <row r="19" spans="3:13">
      <c r="C19" t="s">
        <v>3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 s="32"/>
      <c r="M19" s="32"/>
    </row>
    <row r="20" spans="3:13">
      <c r="C20" t="s">
        <v>1</v>
      </c>
      <c r="D20" s="20"/>
      <c r="E20" s="20">
        <f>D9</f>
        <v>155000</v>
      </c>
      <c r="F20" s="20">
        <f>E20*(1+D10)</f>
        <v>162750</v>
      </c>
      <c r="G20" s="20">
        <f>F20*(1+D10)</f>
        <v>170887.5</v>
      </c>
      <c r="H20" s="20">
        <f>G20*(1+D10)</f>
        <v>179431.875</v>
      </c>
      <c r="I20" s="20">
        <f>H20*(1+D10)</f>
        <v>188403.46875</v>
      </c>
      <c r="J20" s="20">
        <f>I20*(1+D10)</f>
        <v>197823.64218749999</v>
      </c>
      <c r="K20" s="20">
        <f>J20*(1+D10)</f>
        <v>207714.82429687501</v>
      </c>
      <c r="L20" s="32"/>
      <c r="M20" s="32"/>
    </row>
    <row r="21" spans="3:13">
      <c r="C21" s="18" t="s">
        <v>30</v>
      </c>
      <c r="D21" s="20"/>
      <c r="E21" s="20">
        <f>E20*$D$11</f>
        <v>69750</v>
      </c>
      <c r="F21" s="20">
        <f t="shared" ref="F21:K21" si="0">F20*$D$11</f>
        <v>73237.5</v>
      </c>
      <c r="G21" s="20">
        <f t="shared" si="0"/>
        <v>76899.375</v>
      </c>
      <c r="H21" s="20">
        <f t="shared" si="0"/>
        <v>80744.34375</v>
      </c>
      <c r="I21" s="20">
        <f t="shared" si="0"/>
        <v>84781.560937500006</v>
      </c>
      <c r="J21" s="20">
        <f t="shared" si="0"/>
        <v>89020.638984374993</v>
      </c>
      <c r="K21" s="20">
        <f t="shared" si="0"/>
        <v>93471.670933593763</v>
      </c>
      <c r="L21" s="32"/>
      <c r="M21" s="32"/>
    </row>
    <row r="22" spans="3:13">
      <c r="C22" t="s">
        <v>4</v>
      </c>
      <c r="D22" s="20"/>
      <c r="E22" s="21">
        <f>E20*$D$12</f>
        <v>62000</v>
      </c>
      <c r="F22" s="21">
        <f t="shared" ref="F22:K22" si="1">F20*$D$12</f>
        <v>65100</v>
      </c>
      <c r="G22" s="21">
        <f t="shared" si="1"/>
        <v>68355</v>
      </c>
      <c r="H22" s="21">
        <f t="shared" si="1"/>
        <v>71772.75</v>
      </c>
      <c r="I22" s="21">
        <f t="shared" si="1"/>
        <v>75361.387499999997</v>
      </c>
      <c r="J22" s="21">
        <f t="shared" si="1"/>
        <v>79129.456875000003</v>
      </c>
      <c r="K22" s="21">
        <f t="shared" si="1"/>
        <v>83085.929718750005</v>
      </c>
      <c r="L22" s="32"/>
      <c r="M22" s="32"/>
    </row>
    <row r="23" spans="3:13">
      <c r="C23" t="s">
        <v>16</v>
      </c>
      <c r="D23" s="20"/>
      <c r="E23" s="21">
        <f>E20-E21-E22</f>
        <v>23250</v>
      </c>
      <c r="F23" s="21">
        <f t="shared" ref="F23:K23" si="2">F20-F21-F22</f>
        <v>24412.5</v>
      </c>
      <c r="G23" s="21">
        <f t="shared" si="2"/>
        <v>25633.125</v>
      </c>
      <c r="H23" s="21">
        <f t="shared" si="2"/>
        <v>26914.78125</v>
      </c>
      <c r="I23" s="21">
        <f t="shared" si="2"/>
        <v>28260.520312499997</v>
      </c>
      <c r="J23" s="21">
        <f t="shared" si="2"/>
        <v>29673.546328124998</v>
      </c>
      <c r="K23" s="21">
        <f t="shared" si="2"/>
        <v>31157.223644531245</v>
      </c>
      <c r="L23" s="32"/>
      <c r="M23" s="32"/>
    </row>
    <row r="24" spans="3:13">
      <c r="D24" s="20"/>
      <c r="E24" s="22"/>
      <c r="F24" s="22"/>
      <c r="G24" s="22"/>
      <c r="H24" s="22"/>
      <c r="I24" s="22"/>
      <c r="J24" s="22"/>
      <c r="K24" s="22"/>
      <c r="L24" s="33"/>
      <c r="M24" s="32"/>
    </row>
    <row r="25" spans="3:13">
      <c r="C25" t="s">
        <v>23</v>
      </c>
      <c r="D25" s="20"/>
      <c r="E25" s="22">
        <f>$D$6*$D$8</f>
        <v>5600</v>
      </c>
      <c r="F25" s="22">
        <f>$D$6*$D$8</f>
        <v>5600</v>
      </c>
      <c r="G25" s="22">
        <f t="shared" ref="G25:K25" si="3">$D$6*$D$8</f>
        <v>5600</v>
      </c>
      <c r="H25" s="22">
        <f t="shared" si="3"/>
        <v>5600</v>
      </c>
      <c r="I25" s="22">
        <f t="shared" si="3"/>
        <v>5600</v>
      </c>
      <c r="J25" s="22">
        <f t="shared" si="3"/>
        <v>5600</v>
      </c>
      <c r="K25" s="22">
        <f t="shared" si="3"/>
        <v>5600</v>
      </c>
      <c r="L25" s="33"/>
      <c r="M25" s="32"/>
    </row>
    <row r="26" spans="3:13">
      <c r="C26" t="s">
        <v>2</v>
      </c>
      <c r="D26" s="20"/>
      <c r="E26" s="23">
        <f>($D$2-$D$4)/$D$7</f>
        <v>8571.4285714285706</v>
      </c>
      <c r="F26" s="23">
        <f t="shared" ref="F26:K26" si="4">($D$2-$D$4)/$D$7</f>
        <v>8571.4285714285706</v>
      </c>
      <c r="G26" s="23">
        <f t="shared" si="4"/>
        <v>8571.4285714285706</v>
      </c>
      <c r="H26" s="23">
        <f t="shared" si="4"/>
        <v>8571.4285714285706</v>
      </c>
      <c r="I26" s="23">
        <f t="shared" si="4"/>
        <v>8571.4285714285706</v>
      </c>
      <c r="J26" s="23">
        <f t="shared" si="4"/>
        <v>8571.4285714285706</v>
      </c>
      <c r="K26" s="23">
        <f t="shared" si="4"/>
        <v>8571.4285714285706</v>
      </c>
      <c r="L26" s="33"/>
      <c r="M26" s="32"/>
    </row>
    <row r="27" spans="3:13">
      <c r="C27" t="s">
        <v>9</v>
      </c>
      <c r="D27" s="20"/>
      <c r="E27" s="20">
        <f>E23-E25-E26</f>
        <v>9078.5714285714294</v>
      </c>
      <c r="F27" s="20">
        <f t="shared" ref="F27:K27" si="5">F23-F25-F26</f>
        <v>10241.071428571429</v>
      </c>
      <c r="G27" s="20">
        <f t="shared" si="5"/>
        <v>11461.696428571429</v>
      </c>
      <c r="H27" s="20">
        <f t="shared" si="5"/>
        <v>12743.352678571429</v>
      </c>
      <c r="I27" s="20">
        <f t="shared" si="5"/>
        <v>14089.091741071426</v>
      </c>
      <c r="J27" s="20">
        <f t="shared" si="5"/>
        <v>15502.117756696427</v>
      </c>
      <c r="K27" s="20">
        <f t="shared" si="5"/>
        <v>16985.795073102672</v>
      </c>
      <c r="L27" s="32"/>
      <c r="M27" s="32"/>
    </row>
    <row r="28" spans="3:13">
      <c r="C28" t="s">
        <v>10</v>
      </c>
      <c r="D28" s="20"/>
      <c r="E28" s="23">
        <f>E27*$D$13</f>
        <v>3086.7142857142862</v>
      </c>
      <c r="F28" s="23">
        <f t="shared" ref="F28:K28" si="6">F27*$D$13</f>
        <v>3481.9642857142862</v>
      </c>
      <c r="G28" s="23">
        <f t="shared" si="6"/>
        <v>3896.9767857142861</v>
      </c>
      <c r="H28" s="23">
        <f t="shared" si="6"/>
        <v>4332.7399107142865</v>
      </c>
      <c r="I28" s="23">
        <f t="shared" si="6"/>
        <v>4790.2911919642856</v>
      </c>
      <c r="J28" s="23">
        <f t="shared" si="6"/>
        <v>5270.7200372767857</v>
      </c>
      <c r="K28" s="23">
        <f t="shared" si="6"/>
        <v>5775.1703248549093</v>
      </c>
      <c r="L28" s="33"/>
      <c r="M28" s="32"/>
    </row>
    <row r="29" spans="3:13" ht="13" thickBot="1">
      <c r="C29" s="1" t="s">
        <v>17</v>
      </c>
      <c r="D29" s="20"/>
      <c r="E29" s="24">
        <f>E27-E28</f>
        <v>5991.8571428571431</v>
      </c>
      <c r="F29" s="24">
        <f t="shared" ref="F29:K29" si="7">F27-F28</f>
        <v>6759.1071428571431</v>
      </c>
      <c r="G29" s="24">
        <f t="shared" si="7"/>
        <v>7564.7196428571433</v>
      </c>
      <c r="H29" s="24">
        <f t="shared" si="7"/>
        <v>8410.6127678571429</v>
      </c>
      <c r="I29" s="24">
        <f t="shared" si="7"/>
        <v>9298.8005491071417</v>
      </c>
      <c r="J29" s="24">
        <f t="shared" si="7"/>
        <v>10231.397719419641</v>
      </c>
      <c r="K29" s="24">
        <f t="shared" si="7"/>
        <v>11210.624748247763</v>
      </c>
      <c r="L29" s="33"/>
      <c r="M29" s="32"/>
    </row>
    <row r="30" spans="3:13" ht="13" thickTop="1">
      <c r="D30" s="20"/>
      <c r="E30" s="25"/>
      <c r="F30" s="25"/>
      <c r="G30" s="25"/>
      <c r="H30" s="25"/>
      <c r="I30" s="25"/>
      <c r="J30" s="25"/>
      <c r="K30" s="25"/>
      <c r="L30" s="32"/>
      <c r="M30" s="32"/>
    </row>
    <row r="31" spans="3:13">
      <c r="C31" t="s">
        <v>18</v>
      </c>
      <c r="D31" s="20"/>
      <c r="E31" s="26">
        <f>E26</f>
        <v>8571.4285714285706</v>
      </c>
      <c r="F31" s="26">
        <f t="shared" ref="F31:K31" si="8">F26</f>
        <v>8571.4285714285706</v>
      </c>
      <c r="G31" s="26">
        <f t="shared" si="8"/>
        <v>8571.4285714285706</v>
      </c>
      <c r="H31" s="26">
        <f t="shared" si="8"/>
        <v>8571.4285714285706</v>
      </c>
      <c r="I31" s="26">
        <f t="shared" si="8"/>
        <v>8571.4285714285706</v>
      </c>
      <c r="J31" s="26">
        <f t="shared" si="8"/>
        <v>8571.4285714285706</v>
      </c>
      <c r="K31" s="26">
        <f t="shared" si="8"/>
        <v>8571.4285714285706</v>
      </c>
      <c r="L31" s="32"/>
      <c r="M31" s="32"/>
    </row>
    <row r="32" spans="3:13">
      <c r="C32" t="s">
        <v>24</v>
      </c>
      <c r="D32" s="20">
        <f>(D2+D3)*-1</f>
        <v>-105000</v>
      </c>
      <c r="E32" s="26"/>
      <c r="F32" s="26"/>
      <c r="G32" s="26"/>
      <c r="H32" s="26"/>
      <c r="I32" s="26"/>
      <c r="J32" s="26"/>
      <c r="K32" s="26">
        <f>D4</f>
        <v>10000</v>
      </c>
      <c r="L32" s="32"/>
      <c r="M32" s="32"/>
    </row>
    <row r="33" spans="3:13" ht="13" thickBot="1">
      <c r="C33" t="s">
        <v>22</v>
      </c>
      <c r="D33" s="28">
        <v>70000</v>
      </c>
      <c r="E33" s="27"/>
      <c r="F33" s="27"/>
      <c r="G33" s="27"/>
      <c r="H33" s="27"/>
      <c r="I33" s="27"/>
      <c r="J33" s="27"/>
      <c r="K33" s="27">
        <f>-D33</f>
        <v>-70000</v>
      </c>
      <c r="L33" s="32"/>
      <c r="M33" s="32"/>
    </row>
    <row r="34" spans="3:13" ht="13" thickTop="1">
      <c r="C34" s="1" t="s">
        <v>19</v>
      </c>
      <c r="D34" s="25">
        <f>D32+D33</f>
        <v>-35000</v>
      </c>
      <c r="E34" s="25">
        <f>E31+E29</f>
        <v>14563.285714285714</v>
      </c>
      <c r="F34" s="25">
        <f t="shared" ref="F34:J34" si="9">F31+F29</f>
        <v>15330.535714285714</v>
      </c>
      <c r="G34" s="25">
        <f t="shared" si="9"/>
        <v>16136.148214285713</v>
      </c>
      <c r="H34" s="25">
        <f t="shared" si="9"/>
        <v>16982.041339285715</v>
      </c>
      <c r="I34" s="25">
        <f t="shared" si="9"/>
        <v>17870.229120535711</v>
      </c>
      <c r="J34" s="25">
        <f t="shared" si="9"/>
        <v>18802.826290848214</v>
      </c>
      <c r="K34" s="25">
        <f>K31+K29+K32+K33</f>
        <v>-40217.946680323665</v>
      </c>
      <c r="L34" s="32"/>
      <c r="M34" s="32"/>
    </row>
    <row r="35" spans="3:13">
      <c r="D35" s="20"/>
      <c r="E35" s="20"/>
      <c r="F35" s="20"/>
      <c r="G35" s="20"/>
      <c r="H35" s="20"/>
      <c r="I35" s="20"/>
      <c r="J35" s="20"/>
      <c r="K35" s="20"/>
      <c r="L35" s="32"/>
      <c r="M35" s="32"/>
    </row>
    <row r="36" spans="3:13" ht="13" thickBot="1">
      <c r="C36" t="s">
        <v>25</v>
      </c>
      <c r="D36" s="20">
        <f>D34</f>
        <v>-35000</v>
      </c>
      <c r="E36" s="20">
        <f>E34/(1+$D$14)^1</f>
        <v>12663.726708074535</v>
      </c>
      <c r="F36" s="20">
        <f>F34/(1+$D$14)^2</f>
        <v>11592.087496624361</v>
      </c>
      <c r="G36" s="20">
        <f>G34/(1+$D$14)^3</f>
        <v>10609.779379821299</v>
      </c>
      <c r="H36" s="20">
        <f>H34/(1+$D$14)^4</f>
        <v>9709.5372525316707</v>
      </c>
      <c r="I36" s="20">
        <f>I34/(1+$D$14)^5</f>
        <v>8884.6621731803752</v>
      </c>
      <c r="J36" s="20">
        <f>J34/(1+$D$14)^6</f>
        <v>8128.9806866650169</v>
      </c>
      <c r="K36" s="20">
        <f>K34/(1+$D$14)^7</f>
        <v>-15119.415826785649</v>
      </c>
      <c r="L36" s="32"/>
      <c r="M36" s="32"/>
    </row>
    <row r="37" spans="3:13" ht="13" thickBot="1">
      <c r="C37" s="1" t="s">
        <v>13</v>
      </c>
      <c r="D37" s="29">
        <f>SUM(D36:K36)</f>
        <v>11469.357870111611</v>
      </c>
      <c r="E37" s="25"/>
      <c r="F37" s="25"/>
      <c r="G37" s="25"/>
      <c r="H37" s="25"/>
      <c r="I37" s="25"/>
      <c r="J37" s="25"/>
      <c r="K37" s="20"/>
      <c r="L37" s="32"/>
      <c r="M37" s="32"/>
    </row>
    <row r="38" spans="3:13">
      <c r="D38" s="20"/>
      <c r="E38" s="25"/>
      <c r="F38" s="25"/>
      <c r="G38" s="25"/>
      <c r="H38" s="25"/>
      <c r="I38" s="25"/>
      <c r="J38" s="25"/>
      <c r="K38" s="25"/>
      <c r="L38" s="32"/>
      <c r="M38" s="32"/>
    </row>
    <row r="39" spans="3:13">
      <c r="D39" s="20"/>
      <c r="E39" s="20"/>
      <c r="F39" s="20"/>
      <c r="G39" s="20"/>
      <c r="H39" s="20"/>
      <c r="I39" s="20"/>
      <c r="J39" s="20"/>
      <c r="K39" s="20"/>
      <c r="L39" s="32"/>
      <c r="M39" s="32"/>
    </row>
    <row r="40" spans="3:13">
      <c r="C40" s="2"/>
      <c r="D40" s="2"/>
      <c r="E40" s="3"/>
      <c r="F40" s="3"/>
      <c r="G40" s="3"/>
      <c r="H40" s="3"/>
      <c r="I40" s="3"/>
      <c r="J40" s="3"/>
      <c r="K40" s="3"/>
      <c r="L40" s="32"/>
      <c r="M40" s="32"/>
    </row>
    <row r="41" spans="3:13">
      <c r="E41" s="2"/>
      <c r="F41" s="2"/>
      <c r="G41" s="2"/>
      <c r="H41" s="2"/>
      <c r="I41" s="2"/>
      <c r="J41" s="2"/>
      <c r="K41" s="2"/>
      <c r="L41" s="2"/>
    </row>
    <row r="42" spans="3:13">
      <c r="C42" s="2"/>
      <c r="D42" s="2"/>
      <c r="E42" s="3"/>
      <c r="F42" s="3"/>
      <c r="G42" s="3"/>
      <c r="H42" s="3"/>
      <c r="I42" s="3"/>
      <c r="J42" s="3"/>
      <c r="K42" s="3"/>
      <c r="L42" s="2"/>
    </row>
    <row r="43" spans="3:13">
      <c r="C43" s="2"/>
      <c r="D43" s="2"/>
      <c r="E43" s="3"/>
      <c r="F43" s="3"/>
      <c r="G43" s="3"/>
      <c r="H43" s="3"/>
      <c r="I43" s="3"/>
      <c r="J43" s="3"/>
      <c r="K43" s="3"/>
      <c r="L43" s="2"/>
    </row>
    <row r="44" spans="3:13">
      <c r="C44" s="2"/>
      <c r="D44" s="3"/>
      <c r="E44" s="2"/>
      <c r="F44" s="2"/>
      <c r="G44" s="2"/>
      <c r="H44" s="2"/>
      <c r="I44" s="2"/>
      <c r="J44" s="2"/>
      <c r="K44" s="2"/>
      <c r="L44" s="2"/>
    </row>
    <row r="45" spans="3:13">
      <c r="C45" s="2"/>
      <c r="D45" s="2"/>
      <c r="E45" s="2"/>
      <c r="F45" s="2"/>
      <c r="G45" s="2"/>
      <c r="H45" s="2"/>
      <c r="I45" s="2"/>
      <c r="J45" s="2"/>
      <c r="K45" s="3"/>
      <c r="L45" s="2"/>
    </row>
    <row r="46" spans="3:13">
      <c r="C46" s="2"/>
      <c r="D46" s="2"/>
      <c r="E46" s="3"/>
      <c r="F46" s="3"/>
      <c r="G46" s="3"/>
      <c r="H46" s="3"/>
      <c r="I46" s="3"/>
      <c r="J46" s="3"/>
      <c r="K46" s="3"/>
      <c r="L46" s="2"/>
    </row>
    <row r="47" spans="3:13"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3:13">
      <c r="C48" s="2"/>
      <c r="D48" s="2"/>
      <c r="E48" s="3"/>
      <c r="F48" s="3"/>
      <c r="G48" s="3"/>
      <c r="H48" s="3"/>
      <c r="I48" s="3"/>
      <c r="J48" s="3"/>
      <c r="K48" s="3"/>
      <c r="L48" s="2"/>
    </row>
    <row r="49" spans="3:12">
      <c r="C49" s="2"/>
      <c r="D49" s="2"/>
      <c r="E49" s="3"/>
      <c r="F49" s="3"/>
      <c r="G49" s="3"/>
      <c r="H49" s="3"/>
      <c r="I49" s="3"/>
      <c r="J49" s="3"/>
      <c r="K49" s="3"/>
      <c r="L49" s="2"/>
    </row>
    <row r="50" spans="3:12">
      <c r="C50" s="2"/>
      <c r="D50" s="3"/>
      <c r="E50" s="3"/>
      <c r="F50" s="3"/>
      <c r="G50" s="3"/>
      <c r="H50" s="3"/>
      <c r="I50" s="3"/>
      <c r="J50" s="3"/>
      <c r="K50" s="3"/>
    </row>
  </sheetData>
  <phoneticPr fontId="2" type="noConversion"/>
  <pageMargins left="0.75" right="0.75" top="1" bottom="1" header="0.5" footer="0.5"/>
  <pageSetup scale="89" orientation="landscape"/>
  <headerFooter alignWithMargins="0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C1:N50"/>
  <sheetViews>
    <sheetView topLeftCell="B19" zoomScale="145" zoomScaleNormal="145" zoomScalePageLayoutView="145" workbookViewId="0">
      <selection activeCell="D8" sqref="D8"/>
    </sheetView>
  </sheetViews>
  <sheetFormatPr baseColWidth="10" defaultColWidth="8.83203125" defaultRowHeight="12" x14ac:dyDescent="0"/>
  <cols>
    <col min="3" max="3" width="21" customWidth="1"/>
    <col min="4" max="4" width="11.6640625" bestFit="1" customWidth="1"/>
    <col min="5" max="11" width="11" bestFit="1" customWidth="1"/>
    <col min="13" max="14" width="9" style="2" customWidth="1"/>
  </cols>
  <sheetData>
    <row r="1" spans="3:13">
      <c r="C1" s="1" t="s">
        <v>28</v>
      </c>
      <c r="L1" s="32"/>
      <c r="M1" s="32"/>
    </row>
    <row r="2" spans="3:13">
      <c r="C2" s="4" t="s">
        <v>5</v>
      </c>
      <c r="D2" s="10">
        <v>70000</v>
      </c>
      <c r="E2" s="11"/>
      <c r="F2" s="11"/>
      <c r="G2" s="12"/>
      <c r="L2" s="32"/>
      <c r="M2" s="32"/>
    </row>
    <row r="3" spans="3:13">
      <c r="C3" s="5" t="s">
        <v>11</v>
      </c>
      <c r="D3" s="7">
        <v>35000</v>
      </c>
      <c r="E3" s="2"/>
      <c r="F3" s="2"/>
      <c r="G3" s="13"/>
      <c r="L3" s="32"/>
      <c r="M3" s="32"/>
    </row>
    <row r="4" spans="3:13">
      <c r="C4" s="5" t="s">
        <v>6</v>
      </c>
      <c r="D4" s="7">
        <v>6000</v>
      </c>
      <c r="E4" s="2"/>
      <c r="F4" s="2"/>
      <c r="G4" s="13"/>
      <c r="L4" s="32"/>
      <c r="M4" s="32"/>
    </row>
    <row r="5" spans="3:13">
      <c r="C5" s="5" t="s">
        <v>8</v>
      </c>
      <c r="D5" s="17">
        <f>(D2-D4)/7</f>
        <v>9142.8571428571431</v>
      </c>
      <c r="E5" s="14" t="s">
        <v>12</v>
      </c>
      <c r="F5" s="2"/>
      <c r="G5" s="13"/>
      <c r="L5" s="32"/>
      <c r="M5" s="32"/>
    </row>
    <row r="6" spans="3:13">
      <c r="C6" s="5" t="s">
        <v>15</v>
      </c>
      <c r="D6" s="30">
        <v>70000</v>
      </c>
      <c r="E6" s="2"/>
      <c r="F6" s="2"/>
      <c r="G6" s="13"/>
      <c r="L6" s="32"/>
      <c r="M6" s="32"/>
    </row>
    <row r="7" spans="3:13">
      <c r="C7" s="5" t="s">
        <v>20</v>
      </c>
      <c r="D7" s="7">
        <v>7</v>
      </c>
      <c r="E7" s="14" t="s">
        <v>21</v>
      </c>
      <c r="F7" s="2"/>
      <c r="G7" s="13"/>
      <c r="L7" s="32"/>
      <c r="M7" s="32"/>
    </row>
    <row r="8" spans="3:13">
      <c r="C8" s="5" t="s">
        <v>14</v>
      </c>
      <c r="D8" s="8">
        <v>0.08</v>
      </c>
      <c r="E8" s="2"/>
      <c r="F8" s="2"/>
      <c r="G8" s="13"/>
      <c r="L8" s="32"/>
      <c r="M8" s="32"/>
    </row>
    <row r="9" spans="3:13">
      <c r="C9" s="5" t="s">
        <v>1</v>
      </c>
      <c r="D9" s="9">
        <v>155000</v>
      </c>
      <c r="E9" s="2"/>
      <c r="F9" s="2"/>
      <c r="G9" s="13"/>
      <c r="L9" s="32"/>
      <c r="M9" s="32"/>
    </row>
    <row r="10" spans="3:13">
      <c r="C10" s="5" t="s">
        <v>26</v>
      </c>
      <c r="D10" s="8">
        <v>0.05</v>
      </c>
      <c r="E10" s="2"/>
      <c r="F10" s="2"/>
      <c r="G10" s="13"/>
      <c r="L10" s="32"/>
      <c r="M10" s="32"/>
    </row>
    <row r="11" spans="3:13">
      <c r="C11" s="19" t="s">
        <v>30</v>
      </c>
      <c r="D11" s="8">
        <v>0.45</v>
      </c>
      <c r="E11" s="14" t="s">
        <v>31</v>
      </c>
      <c r="F11" s="2"/>
      <c r="G11" s="13"/>
      <c r="L11" s="32"/>
      <c r="M11" s="32"/>
    </row>
    <row r="12" spans="3:13">
      <c r="C12" s="19" t="s">
        <v>32</v>
      </c>
      <c r="D12" s="8">
        <v>0.4</v>
      </c>
      <c r="E12" s="14" t="s">
        <v>31</v>
      </c>
      <c r="F12" s="2"/>
      <c r="G12" s="13"/>
      <c r="L12" s="32"/>
      <c r="M12" s="32"/>
    </row>
    <row r="13" spans="3:13">
      <c r="C13" s="5" t="s">
        <v>0</v>
      </c>
      <c r="D13" s="8">
        <v>0.34</v>
      </c>
      <c r="E13" s="2"/>
      <c r="F13" s="2"/>
      <c r="G13" s="13"/>
      <c r="L13" s="32"/>
      <c r="M13" s="32"/>
    </row>
    <row r="14" spans="3:13">
      <c r="C14" s="6" t="s">
        <v>7</v>
      </c>
      <c r="D14" s="31">
        <v>0.15</v>
      </c>
      <c r="E14" s="15"/>
      <c r="F14" s="15"/>
      <c r="G14" s="16"/>
      <c r="L14" s="32"/>
      <c r="M14" s="32"/>
    </row>
    <row r="15" spans="3:13">
      <c r="L15" s="32"/>
      <c r="M15" s="32"/>
    </row>
    <row r="16" spans="3:13">
      <c r="L16" s="32"/>
      <c r="M16" s="32"/>
    </row>
    <row r="17" spans="3:13">
      <c r="C17" s="1" t="s">
        <v>29</v>
      </c>
      <c r="L17" s="32"/>
      <c r="M17" s="32"/>
    </row>
    <row r="18" spans="3:13">
      <c r="C18" t="s">
        <v>27</v>
      </c>
      <c r="L18" s="32"/>
      <c r="M18" s="32"/>
    </row>
    <row r="19" spans="3:13">
      <c r="C19" t="s">
        <v>3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 s="32"/>
      <c r="M19" s="32"/>
    </row>
    <row r="20" spans="3:13">
      <c r="C20" t="s">
        <v>1</v>
      </c>
      <c r="D20" s="20"/>
      <c r="E20" s="20">
        <f>D9</f>
        <v>155000</v>
      </c>
      <c r="F20" s="20">
        <f>E20*(1+D10)</f>
        <v>162750</v>
      </c>
      <c r="G20" s="20">
        <f>F20*(1+D10)</f>
        <v>170887.5</v>
      </c>
      <c r="H20" s="20">
        <f>G20*(1+D10)</f>
        <v>179431.875</v>
      </c>
      <c r="I20" s="20">
        <f>H20*(1+D10)</f>
        <v>188403.46875</v>
      </c>
      <c r="J20" s="20">
        <f>I20*(1+D10)</f>
        <v>197823.64218749999</v>
      </c>
      <c r="K20" s="20">
        <f>J20*(1+D10)</f>
        <v>207714.82429687501</v>
      </c>
      <c r="L20" s="32"/>
      <c r="M20" s="32"/>
    </row>
    <row r="21" spans="3:13">
      <c r="C21" s="18" t="s">
        <v>30</v>
      </c>
      <c r="D21" s="20"/>
      <c r="E21" s="20">
        <f>E20*$D$11</f>
        <v>69750</v>
      </c>
      <c r="F21" s="20">
        <f t="shared" ref="F21:K21" si="0">F20*$D$11</f>
        <v>73237.5</v>
      </c>
      <c r="G21" s="20">
        <f t="shared" si="0"/>
        <v>76899.375</v>
      </c>
      <c r="H21" s="20">
        <f t="shared" si="0"/>
        <v>80744.34375</v>
      </c>
      <c r="I21" s="20">
        <f t="shared" si="0"/>
        <v>84781.560937500006</v>
      </c>
      <c r="J21" s="20">
        <f t="shared" si="0"/>
        <v>89020.638984374993</v>
      </c>
      <c r="K21" s="20">
        <f t="shared" si="0"/>
        <v>93471.670933593763</v>
      </c>
      <c r="L21" s="32"/>
      <c r="M21" s="32"/>
    </row>
    <row r="22" spans="3:13">
      <c r="C22" t="s">
        <v>4</v>
      </c>
      <c r="D22" s="20"/>
      <c r="E22" s="21">
        <f>E20*$D$12</f>
        <v>62000</v>
      </c>
      <c r="F22" s="21">
        <f t="shared" ref="F22:K22" si="1">F20*$D$12</f>
        <v>65100</v>
      </c>
      <c r="G22" s="21">
        <f t="shared" si="1"/>
        <v>68355</v>
      </c>
      <c r="H22" s="21">
        <f t="shared" si="1"/>
        <v>71772.75</v>
      </c>
      <c r="I22" s="21">
        <f t="shared" si="1"/>
        <v>75361.387499999997</v>
      </c>
      <c r="J22" s="21">
        <f t="shared" si="1"/>
        <v>79129.456875000003</v>
      </c>
      <c r="K22" s="21">
        <f t="shared" si="1"/>
        <v>83085.929718750005</v>
      </c>
      <c r="L22" s="32"/>
      <c r="M22" s="32"/>
    </row>
    <row r="23" spans="3:13">
      <c r="C23" t="s">
        <v>16</v>
      </c>
      <c r="D23" s="20"/>
      <c r="E23" s="21">
        <f>E20-E21-E22</f>
        <v>23250</v>
      </c>
      <c r="F23" s="21">
        <f t="shared" ref="F23:K23" si="2">F20-F21-F22</f>
        <v>24412.5</v>
      </c>
      <c r="G23" s="21">
        <f t="shared" si="2"/>
        <v>25633.125</v>
      </c>
      <c r="H23" s="21">
        <f t="shared" si="2"/>
        <v>26914.78125</v>
      </c>
      <c r="I23" s="21">
        <f t="shared" si="2"/>
        <v>28260.520312499997</v>
      </c>
      <c r="J23" s="21">
        <f t="shared" si="2"/>
        <v>29673.546328124998</v>
      </c>
      <c r="K23" s="21">
        <f t="shared" si="2"/>
        <v>31157.223644531245</v>
      </c>
      <c r="L23" s="32"/>
      <c r="M23" s="32"/>
    </row>
    <row r="24" spans="3:13">
      <c r="D24" s="20"/>
      <c r="E24" s="22"/>
      <c r="F24" s="22"/>
      <c r="G24" s="22"/>
      <c r="H24" s="22"/>
      <c r="I24" s="22"/>
      <c r="J24" s="22"/>
      <c r="K24" s="22"/>
      <c r="L24" s="33"/>
      <c r="M24" s="32"/>
    </row>
    <row r="25" spans="3:13">
      <c r="C25" t="s">
        <v>23</v>
      </c>
      <c r="D25" s="20"/>
      <c r="E25" s="22"/>
      <c r="F25" s="22"/>
      <c r="G25" s="22"/>
      <c r="H25" s="22"/>
      <c r="I25" s="22"/>
      <c r="J25" s="22"/>
      <c r="K25" s="22"/>
      <c r="L25" s="33"/>
      <c r="M25" s="32"/>
    </row>
    <row r="26" spans="3:13">
      <c r="C26" t="s">
        <v>2</v>
      </c>
      <c r="D26" s="20"/>
      <c r="E26" s="23">
        <f>($D$2-$D$4)/$D$7</f>
        <v>9142.8571428571431</v>
      </c>
      <c r="F26" s="23">
        <f t="shared" ref="F26:K26" si="3">($D$2-$D$4)/$D$7</f>
        <v>9142.8571428571431</v>
      </c>
      <c r="G26" s="23">
        <f t="shared" si="3"/>
        <v>9142.8571428571431</v>
      </c>
      <c r="H26" s="23">
        <f t="shared" si="3"/>
        <v>9142.8571428571431</v>
      </c>
      <c r="I26" s="23">
        <f t="shared" si="3"/>
        <v>9142.8571428571431</v>
      </c>
      <c r="J26" s="23">
        <f t="shared" si="3"/>
        <v>9142.8571428571431</v>
      </c>
      <c r="K26" s="23">
        <f t="shared" si="3"/>
        <v>9142.8571428571431</v>
      </c>
      <c r="L26" s="33"/>
      <c r="M26" s="32"/>
    </row>
    <row r="27" spans="3:13">
      <c r="C27" t="s">
        <v>9</v>
      </c>
      <c r="D27" s="20"/>
      <c r="E27" s="20">
        <f>E23-E25-E26</f>
        <v>14107.142857142857</v>
      </c>
      <c r="F27" s="20">
        <f t="shared" ref="F27:K27" si="4">F23-F25-F26</f>
        <v>15269.642857142857</v>
      </c>
      <c r="G27" s="20">
        <f t="shared" si="4"/>
        <v>16490.267857142855</v>
      </c>
      <c r="H27" s="20">
        <f t="shared" si="4"/>
        <v>17771.924107142855</v>
      </c>
      <c r="I27" s="20">
        <f t="shared" si="4"/>
        <v>19117.663169642852</v>
      </c>
      <c r="J27" s="20">
        <f t="shared" si="4"/>
        <v>20530.689185267853</v>
      </c>
      <c r="K27" s="20">
        <f t="shared" si="4"/>
        <v>22014.3665016741</v>
      </c>
      <c r="L27" s="32"/>
      <c r="M27" s="32"/>
    </row>
    <row r="28" spans="3:13">
      <c r="C28" t="s">
        <v>10</v>
      </c>
      <c r="D28" s="20"/>
      <c r="E28" s="23">
        <f>E27*$D$13</f>
        <v>4796.4285714285716</v>
      </c>
      <c r="F28" s="23">
        <f t="shared" ref="F28:K28" si="5">F27*$D$13</f>
        <v>5191.6785714285716</v>
      </c>
      <c r="G28" s="23">
        <f t="shared" si="5"/>
        <v>5606.6910714285714</v>
      </c>
      <c r="H28" s="23">
        <f t="shared" si="5"/>
        <v>6042.4541964285709</v>
      </c>
      <c r="I28" s="23">
        <f t="shared" si="5"/>
        <v>6500.0054776785701</v>
      </c>
      <c r="J28" s="23">
        <f t="shared" si="5"/>
        <v>6980.4343229910701</v>
      </c>
      <c r="K28" s="23">
        <f t="shared" si="5"/>
        <v>7484.8846105691946</v>
      </c>
      <c r="L28" s="33"/>
      <c r="M28" s="32"/>
    </row>
    <row r="29" spans="3:13" ht="13" thickBot="1">
      <c r="C29" s="1" t="s">
        <v>17</v>
      </c>
      <c r="D29" s="20"/>
      <c r="E29" s="24">
        <f>E27-E28</f>
        <v>9310.7142857142862</v>
      </c>
      <c r="F29" s="24">
        <f t="shared" ref="F29:K29" si="6">F27-F28</f>
        <v>10077.964285714286</v>
      </c>
      <c r="G29" s="24">
        <f t="shared" si="6"/>
        <v>10883.576785714284</v>
      </c>
      <c r="H29" s="24">
        <f t="shared" si="6"/>
        <v>11729.469910714284</v>
      </c>
      <c r="I29" s="24">
        <f t="shared" si="6"/>
        <v>12617.657691964283</v>
      </c>
      <c r="J29" s="24">
        <f t="shared" si="6"/>
        <v>13550.254862276783</v>
      </c>
      <c r="K29" s="24">
        <f t="shared" si="6"/>
        <v>14529.481891104904</v>
      </c>
      <c r="L29" s="33"/>
      <c r="M29" s="32"/>
    </row>
    <row r="30" spans="3:13" ht="13" thickTop="1">
      <c r="D30" s="20"/>
      <c r="E30" s="25"/>
      <c r="F30" s="25"/>
      <c r="G30" s="25"/>
      <c r="H30" s="25"/>
      <c r="I30" s="25"/>
      <c r="J30" s="25"/>
      <c r="K30" s="25"/>
      <c r="L30" s="32"/>
      <c r="M30" s="32"/>
    </row>
    <row r="31" spans="3:13">
      <c r="C31" t="s">
        <v>18</v>
      </c>
      <c r="D31" s="20"/>
      <c r="E31" s="26">
        <f>E26</f>
        <v>9142.8571428571431</v>
      </c>
      <c r="F31" s="26">
        <f t="shared" ref="F31:K31" si="7">F26</f>
        <v>9142.8571428571431</v>
      </c>
      <c r="G31" s="26">
        <f t="shared" si="7"/>
        <v>9142.8571428571431</v>
      </c>
      <c r="H31" s="26">
        <f t="shared" si="7"/>
        <v>9142.8571428571431</v>
      </c>
      <c r="I31" s="26">
        <f t="shared" si="7"/>
        <v>9142.8571428571431</v>
      </c>
      <c r="J31" s="26">
        <f t="shared" si="7"/>
        <v>9142.8571428571431</v>
      </c>
      <c r="K31" s="26">
        <f t="shared" si="7"/>
        <v>9142.8571428571431</v>
      </c>
      <c r="L31" s="32"/>
      <c r="M31" s="32"/>
    </row>
    <row r="32" spans="3:13">
      <c r="C32" t="s">
        <v>24</v>
      </c>
      <c r="D32" s="20">
        <f>(D2+D3)*-1</f>
        <v>-105000</v>
      </c>
      <c r="E32" s="26"/>
      <c r="F32" s="26"/>
      <c r="G32" s="26"/>
      <c r="H32" s="26"/>
      <c r="I32" s="26"/>
      <c r="J32" s="26"/>
      <c r="K32" s="26">
        <f>D4</f>
        <v>6000</v>
      </c>
      <c r="L32" s="32"/>
      <c r="M32" s="32"/>
    </row>
    <row r="33" spans="3:13" ht="13" thickBot="1">
      <c r="C33" t="s">
        <v>22</v>
      </c>
      <c r="D33" s="28"/>
      <c r="E33" s="27"/>
      <c r="F33" s="27"/>
      <c r="G33" s="27"/>
      <c r="H33" s="27"/>
      <c r="I33" s="27"/>
      <c r="J33" s="27"/>
      <c r="K33" s="27"/>
      <c r="L33" s="32"/>
      <c r="M33" s="32"/>
    </row>
    <row r="34" spans="3:13" ht="13" thickTop="1">
      <c r="C34" s="1" t="s">
        <v>19</v>
      </c>
      <c r="D34" s="25">
        <f>D32+D33</f>
        <v>-105000</v>
      </c>
      <c r="E34" s="25">
        <f>E31+E29</f>
        <v>18453.571428571428</v>
      </c>
      <c r="F34" s="25">
        <f t="shared" ref="F34:J34" si="8">F31+F29</f>
        <v>19220.821428571428</v>
      </c>
      <c r="G34" s="25">
        <f t="shared" si="8"/>
        <v>20026.433928571427</v>
      </c>
      <c r="H34" s="25">
        <f t="shared" si="8"/>
        <v>20872.327053571425</v>
      </c>
      <c r="I34" s="25">
        <f t="shared" si="8"/>
        <v>21760.514834821428</v>
      </c>
      <c r="J34" s="25">
        <f t="shared" si="8"/>
        <v>22693.112005133924</v>
      </c>
      <c r="K34" s="25">
        <f>K31+K29+K32+K33</f>
        <v>29672.339033962046</v>
      </c>
      <c r="L34" s="32"/>
      <c r="M34" s="32"/>
    </row>
    <row r="35" spans="3:13">
      <c r="D35" s="20"/>
      <c r="E35" s="20"/>
      <c r="F35" s="20"/>
      <c r="G35" s="20"/>
      <c r="H35" s="20"/>
      <c r="I35" s="20"/>
      <c r="J35" s="20"/>
      <c r="K35" s="20"/>
      <c r="L35" s="32"/>
      <c r="M35" s="32"/>
    </row>
    <row r="36" spans="3:13" ht="13" thickBot="1">
      <c r="C36" t="s">
        <v>25</v>
      </c>
      <c r="D36" s="20">
        <f>D34</f>
        <v>-105000</v>
      </c>
      <c r="E36" s="20">
        <f>E34/(1+$D$14)^1</f>
        <v>16046.583850931678</v>
      </c>
      <c r="F36" s="20">
        <f>F34/(1+$D$14)^2</f>
        <v>14533.702403456658</v>
      </c>
      <c r="G36" s="20">
        <f>G34/(1+$D$14)^3</f>
        <v>13167.705385762429</v>
      </c>
      <c r="H36" s="20">
        <f>H34/(1+$D$14)^4</f>
        <v>11933.820735958738</v>
      </c>
      <c r="I36" s="20">
        <f>I34/(1+$D$14)^5</f>
        <v>10818.821723986523</v>
      </c>
      <c r="J36" s="20">
        <f>J34/(1+$D$14)^6</f>
        <v>9810.858556931229</v>
      </c>
      <c r="K36" s="20">
        <f>K34/(1+$D$14)^7</f>
        <v>11154.93130402213</v>
      </c>
      <c r="L36" s="32"/>
      <c r="M36" s="32"/>
    </row>
    <row r="37" spans="3:13" ht="13" thickBot="1">
      <c r="C37" s="1" t="s">
        <v>13</v>
      </c>
      <c r="D37" s="29">
        <f>SUM(D36:K36)</f>
        <v>-17533.576038950618</v>
      </c>
      <c r="E37" s="25"/>
      <c r="F37" s="25"/>
      <c r="G37" s="25"/>
      <c r="H37" s="25"/>
      <c r="I37" s="25"/>
      <c r="J37" s="25"/>
      <c r="K37" s="20"/>
      <c r="L37" s="32"/>
      <c r="M37" s="32"/>
    </row>
    <row r="38" spans="3:13">
      <c r="D38" s="20"/>
      <c r="E38" s="25"/>
      <c r="F38" s="25"/>
      <c r="G38" s="25"/>
      <c r="H38" s="25"/>
      <c r="I38" s="25"/>
      <c r="J38" s="25"/>
      <c r="K38" s="25"/>
      <c r="L38" s="32"/>
      <c r="M38" s="32"/>
    </row>
    <row r="39" spans="3:13">
      <c r="D39" s="20"/>
      <c r="E39" s="20"/>
      <c r="F39" s="20"/>
      <c r="G39" s="20"/>
      <c r="H39" s="20"/>
      <c r="I39" s="20"/>
      <c r="J39" s="20"/>
      <c r="K39" s="20"/>
      <c r="L39" s="32"/>
      <c r="M39" s="32"/>
    </row>
    <row r="40" spans="3:13">
      <c r="C40" s="2"/>
      <c r="D40" s="2"/>
      <c r="E40" s="3"/>
      <c r="F40" s="3"/>
      <c r="G40" s="3"/>
      <c r="H40" s="3"/>
      <c r="I40" s="3"/>
      <c r="J40" s="3"/>
      <c r="K40" s="3"/>
      <c r="L40" s="32"/>
      <c r="M40" s="32"/>
    </row>
    <row r="41" spans="3:13">
      <c r="E41" s="2"/>
      <c r="F41" s="2"/>
      <c r="G41" s="2"/>
      <c r="H41" s="2"/>
      <c r="I41" s="2"/>
      <c r="J41" s="2"/>
      <c r="K41" s="2"/>
      <c r="L41" s="2"/>
    </row>
    <row r="42" spans="3:13">
      <c r="C42" s="2"/>
      <c r="D42" s="2"/>
      <c r="E42" s="3"/>
      <c r="F42" s="3"/>
      <c r="G42" s="3"/>
      <c r="H42" s="3"/>
      <c r="I42" s="3"/>
      <c r="J42" s="3"/>
      <c r="K42" s="3"/>
      <c r="L42" s="2"/>
    </row>
    <row r="43" spans="3:13">
      <c r="C43" s="2"/>
      <c r="D43" s="2"/>
      <c r="E43" s="3"/>
      <c r="F43" s="3"/>
      <c r="G43" s="3"/>
      <c r="H43" s="3"/>
      <c r="I43" s="3"/>
      <c r="J43" s="3"/>
      <c r="K43" s="3"/>
      <c r="L43" s="2"/>
    </row>
    <row r="44" spans="3:13">
      <c r="C44" s="2"/>
      <c r="D44" s="3"/>
      <c r="E44" s="2"/>
      <c r="F44" s="2"/>
      <c r="G44" s="2"/>
      <c r="H44" s="2"/>
      <c r="I44" s="2"/>
      <c r="J44" s="2"/>
      <c r="K44" s="2"/>
      <c r="L44" s="2"/>
    </row>
    <row r="45" spans="3:13">
      <c r="C45" s="2"/>
      <c r="D45" s="2"/>
      <c r="E45" s="2"/>
      <c r="F45" s="2"/>
      <c r="G45" s="2"/>
      <c r="H45" s="2"/>
      <c r="I45" s="2"/>
      <c r="J45" s="2"/>
      <c r="K45" s="3"/>
      <c r="L45" s="2"/>
    </row>
    <row r="46" spans="3:13">
      <c r="C46" s="2"/>
      <c r="D46" s="2"/>
      <c r="E46" s="3"/>
      <c r="F46" s="3"/>
      <c r="G46" s="3"/>
      <c r="H46" s="3"/>
      <c r="I46" s="3"/>
      <c r="J46" s="3"/>
      <c r="K46" s="3"/>
      <c r="L46" s="2"/>
    </row>
    <row r="47" spans="3:13"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3:13">
      <c r="C48" s="2"/>
      <c r="D48" s="2"/>
      <c r="E48" s="3"/>
      <c r="F48" s="3"/>
      <c r="G48" s="3"/>
      <c r="H48" s="3"/>
      <c r="I48" s="3"/>
      <c r="J48" s="3"/>
      <c r="K48" s="3"/>
      <c r="L48" s="2"/>
    </row>
    <row r="49" spans="3:12">
      <c r="C49" s="2"/>
      <c r="D49" s="2"/>
      <c r="E49" s="3"/>
      <c r="F49" s="3"/>
      <c r="G49" s="3"/>
      <c r="H49" s="3"/>
      <c r="I49" s="3"/>
      <c r="J49" s="3"/>
      <c r="K49" s="3"/>
      <c r="L49" s="2"/>
    </row>
    <row r="50" spans="3:12">
      <c r="C50" s="2"/>
      <c r="D50" s="3"/>
      <c r="E50" s="3"/>
      <c r="F50" s="3"/>
      <c r="G50" s="3"/>
      <c r="H50" s="3"/>
      <c r="I50" s="3"/>
      <c r="J50" s="3"/>
      <c r="K50" s="3"/>
    </row>
  </sheetData>
  <phoneticPr fontId="2" type="noConversion"/>
  <pageMargins left="0.75" right="0.75" top="1" bottom="1" header="0.5" footer="0.5"/>
  <pageSetup scale="89" orientation="landscape"/>
  <headerFooter alignWithMargins="0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C1:N50"/>
  <sheetViews>
    <sheetView topLeftCell="A10" workbookViewId="0">
      <selection activeCell="D5" sqref="D5"/>
    </sheetView>
  </sheetViews>
  <sheetFormatPr baseColWidth="10" defaultColWidth="8.83203125" defaultRowHeight="12" x14ac:dyDescent="0"/>
  <cols>
    <col min="3" max="3" width="21" customWidth="1"/>
    <col min="4" max="4" width="11.6640625" bestFit="1" customWidth="1"/>
    <col min="5" max="11" width="11" bestFit="1" customWidth="1"/>
    <col min="13" max="14" width="9" style="2" customWidth="1"/>
  </cols>
  <sheetData>
    <row r="1" spans="3:13">
      <c r="C1" s="1" t="s">
        <v>28</v>
      </c>
      <c r="L1" s="32"/>
      <c r="M1" s="32"/>
    </row>
    <row r="2" spans="3:13">
      <c r="C2" s="4" t="s">
        <v>5</v>
      </c>
      <c r="D2" s="10">
        <v>70000</v>
      </c>
      <c r="E2" s="11"/>
      <c r="F2" s="11"/>
      <c r="G2" s="12"/>
      <c r="L2" s="32"/>
      <c r="M2" s="32"/>
    </row>
    <row r="3" spans="3:13">
      <c r="C3" s="5" t="s">
        <v>11</v>
      </c>
      <c r="D3" s="7">
        <v>35000</v>
      </c>
      <c r="E3" s="2"/>
      <c r="F3" s="2"/>
      <c r="G3" s="13"/>
      <c r="L3" s="32"/>
      <c r="M3" s="32"/>
    </row>
    <row r="4" spans="3:13">
      <c r="C4" s="5" t="s">
        <v>6</v>
      </c>
      <c r="D4" s="7">
        <v>6000</v>
      </c>
      <c r="E4" s="2"/>
      <c r="F4" s="2"/>
      <c r="G4" s="13"/>
      <c r="L4" s="32"/>
      <c r="M4" s="32"/>
    </row>
    <row r="5" spans="3:13">
      <c r="C5" s="5" t="s">
        <v>8</v>
      </c>
      <c r="D5" s="17">
        <f>(D2-D4)/7</f>
        <v>9142.8571428571431</v>
      </c>
      <c r="E5" s="14" t="s">
        <v>12</v>
      </c>
      <c r="F5" s="2"/>
      <c r="G5" s="13"/>
      <c r="L5" s="32"/>
      <c r="M5" s="32"/>
    </row>
    <row r="6" spans="3:13">
      <c r="C6" s="5" t="s">
        <v>15</v>
      </c>
      <c r="D6" s="30">
        <v>70000</v>
      </c>
      <c r="E6" s="2"/>
      <c r="F6" s="2"/>
      <c r="G6" s="13"/>
      <c r="L6" s="32"/>
      <c r="M6" s="32"/>
    </row>
    <row r="7" spans="3:13">
      <c r="C7" s="5" t="s">
        <v>20</v>
      </c>
      <c r="D7" s="7">
        <v>7</v>
      </c>
      <c r="E7" s="14" t="s">
        <v>21</v>
      </c>
      <c r="F7" s="2"/>
      <c r="G7" s="13"/>
      <c r="L7" s="32"/>
      <c r="M7" s="32"/>
    </row>
    <row r="8" spans="3:13">
      <c r="C8" s="5" t="s">
        <v>14</v>
      </c>
      <c r="D8" s="8">
        <v>0.08</v>
      </c>
      <c r="E8" s="2"/>
      <c r="F8" s="2"/>
      <c r="G8" s="13"/>
      <c r="L8" s="32"/>
      <c r="M8" s="32"/>
    </row>
    <row r="9" spans="3:13">
      <c r="C9" s="5" t="s">
        <v>1</v>
      </c>
      <c r="D9" s="9">
        <v>155000</v>
      </c>
      <c r="E9" s="2"/>
      <c r="F9" s="2"/>
      <c r="G9" s="13"/>
      <c r="L9" s="32"/>
      <c r="M9" s="32"/>
    </row>
    <row r="10" spans="3:13">
      <c r="C10" s="5" t="s">
        <v>26</v>
      </c>
      <c r="D10" s="8">
        <v>0.05</v>
      </c>
      <c r="E10" s="2"/>
      <c r="F10" s="2"/>
      <c r="G10" s="13"/>
      <c r="L10" s="32"/>
      <c r="M10" s="32"/>
    </row>
    <row r="11" spans="3:13">
      <c r="C11" s="19" t="s">
        <v>30</v>
      </c>
      <c r="D11" s="8">
        <v>0.45</v>
      </c>
      <c r="E11" s="14" t="s">
        <v>31</v>
      </c>
      <c r="F11" s="2"/>
      <c r="G11" s="13"/>
      <c r="L11" s="32"/>
      <c r="M11" s="32"/>
    </row>
    <row r="12" spans="3:13">
      <c r="C12" s="19" t="s">
        <v>32</v>
      </c>
      <c r="D12" s="8">
        <v>0.4</v>
      </c>
      <c r="E12" s="14" t="s">
        <v>31</v>
      </c>
      <c r="F12" s="2"/>
      <c r="G12" s="13"/>
      <c r="L12" s="32"/>
      <c r="M12" s="32"/>
    </row>
    <row r="13" spans="3:13">
      <c r="C13" s="5" t="s">
        <v>0</v>
      </c>
      <c r="D13" s="8">
        <v>0.34</v>
      </c>
      <c r="E13" s="2"/>
      <c r="F13" s="2"/>
      <c r="G13" s="13"/>
      <c r="L13" s="32"/>
      <c r="M13" s="32"/>
    </row>
    <row r="14" spans="3:13">
      <c r="C14" s="6" t="s">
        <v>7</v>
      </c>
      <c r="D14" s="31">
        <v>0.31356307134146311</v>
      </c>
      <c r="E14" s="15"/>
      <c r="F14" s="15"/>
      <c r="G14" s="16"/>
      <c r="L14" s="32"/>
      <c r="M14" s="32"/>
    </row>
    <row r="15" spans="3:13">
      <c r="L15" s="32"/>
      <c r="M15" s="32"/>
    </row>
    <row r="16" spans="3:13">
      <c r="L16" s="32"/>
      <c r="M16" s="32"/>
    </row>
    <row r="17" spans="3:13">
      <c r="C17" s="1" t="s">
        <v>29</v>
      </c>
      <c r="L17" s="32"/>
      <c r="M17" s="32"/>
    </row>
    <row r="18" spans="3:13">
      <c r="C18" t="s">
        <v>27</v>
      </c>
      <c r="L18" s="32"/>
      <c r="M18" s="32"/>
    </row>
    <row r="19" spans="3:13">
      <c r="C19" t="s">
        <v>3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 s="32"/>
      <c r="M19" s="32"/>
    </row>
    <row r="20" spans="3:13">
      <c r="C20" t="s">
        <v>1</v>
      </c>
      <c r="D20" s="20"/>
      <c r="E20" s="20">
        <f>D9</f>
        <v>155000</v>
      </c>
      <c r="F20" s="20">
        <f>E20*(1+D10)</f>
        <v>162750</v>
      </c>
      <c r="G20" s="20">
        <f>F20*(1+D10)</f>
        <v>170887.5</v>
      </c>
      <c r="H20" s="20">
        <f>G20*(1+D10)</f>
        <v>179431.875</v>
      </c>
      <c r="I20" s="20">
        <f>H20*(1+D10)</f>
        <v>188403.46875</v>
      </c>
      <c r="J20" s="20">
        <f>I20*(1+D10)</f>
        <v>197823.64218749999</v>
      </c>
      <c r="K20" s="20">
        <f>J20*(1+D10)</f>
        <v>207714.82429687501</v>
      </c>
      <c r="L20" s="32"/>
      <c r="M20" s="32"/>
    </row>
    <row r="21" spans="3:13">
      <c r="C21" s="18" t="s">
        <v>30</v>
      </c>
      <c r="D21" s="20"/>
      <c r="E21" s="20">
        <f>E20*$D$11</f>
        <v>69750</v>
      </c>
      <c r="F21" s="20">
        <f t="shared" ref="F21:K21" si="0">F20*$D$11</f>
        <v>73237.5</v>
      </c>
      <c r="G21" s="20">
        <f t="shared" si="0"/>
        <v>76899.375</v>
      </c>
      <c r="H21" s="20">
        <f t="shared" si="0"/>
        <v>80744.34375</v>
      </c>
      <c r="I21" s="20">
        <f t="shared" si="0"/>
        <v>84781.560937500006</v>
      </c>
      <c r="J21" s="20">
        <f t="shared" si="0"/>
        <v>89020.638984374993</v>
      </c>
      <c r="K21" s="20">
        <f t="shared" si="0"/>
        <v>93471.670933593763</v>
      </c>
      <c r="L21" s="32"/>
      <c r="M21" s="32"/>
    </row>
    <row r="22" spans="3:13">
      <c r="C22" t="s">
        <v>4</v>
      </c>
      <c r="D22" s="20"/>
      <c r="E22" s="21">
        <f>E20*$D$12</f>
        <v>62000</v>
      </c>
      <c r="F22" s="21">
        <f t="shared" ref="F22:K22" si="1">F20*$D$12</f>
        <v>65100</v>
      </c>
      <c r="G22" s="21">
        <f t="shared" si="1"/>
        <v>68355</v>
      </c>
      <c r="H22" s="21">
        <f t="shared" si="1"/>
        <v>71772.75</v>
      </c>
      <c r="I22" s="21">
        <f t="shared" si="1"/>
        <v>75361.387499999997</v>
      </c>
      <c r="J22" s="21">
        <f t="shared" si="1"/>
        <v>79129.456875000003</v>
      </c>
      <c r="K22" s="21">
        <f t="shared" si="1"/>
        <v>83085.929718750005</v>
      </c>
      <c r="L22" s="32"/>
      <c r="M22" s="32"/>
    </row>
    <row r="23" spans="3:13">
      <c r="C23" t="s">
        <v>16</v>
      </c>
      <c r="D23" s="20"/>
      <c r="E23" s="21">
        <f>E20-E21-E22</f>
        <v>23250</v>
      </c>
      <c r="F23" s="21">
        <f t="shared" ref="F23:K23" si="2">F20-F21-F22</f>
        <v>24412.5</v>
      </c>
      <c r="G23" s="21">
        <f t="shared" si="2"/>
        <v>25633.125</v>
      </c>
      <c r="H23" s="21">
        <f t="shared" si="2"/>
        <v>26914.78125</v>
      </c>
      <c r="I23" s="21">
        <f t="shared" si="2"/>
        <v>28260.520312499997</v>
      </c>
      <c r="J23" s="21">
        <f t="shared" si="2"/>
        <v>29673.546328124998</v>
      </c>
      <c r="K23" s="21">
        <f t="shared" si="2"/>
        <v>31157.223644531245</v>
      </c>
      <c r="L23" s="32"/>
      <c r="M23" s="32"/>
    </row>
    <row r="24" spans="3:13">
      <c r="D24" s="20"/>
      <c r="E24" s="22"/>
      <c r="F24" s="22"/>
      <c r="G24" s="22"/>
      <c r="H24" s="22"/>
      <c r="I24" s="22"/>
      <c r="J24" s="22"/>
      <c r="K24" s="22"/>
      <c r="L24" s="33"/>
      <c r="M24" s="32"/>
    </row>
    <row r="25" spans="3:13">
      <c r="C25" t="s">
        <v>23</v>
      </c>
      <c r="D25" s="20"/>
      <c r="E25" s="22">
        <f>$D$6*$D$8</f>
        <v>5600</v>
      </c>
      <c r="F25" s="22">
        <f>$D$6*$D$8</f>
        <v>5600</v>
      </c>
      <c r="G25" s="22">
        <f t="shared" ref="G25:K25" si="3">$D$6*$D$8</f>
        <v>5600</v>
      </c>
      <c r="H25" s="22">
        <f t="shared" si="3"/>
        <v>5600</v>
      </c>
      <c r="I25" s="22">
        <f t="shared" si="3"/>
        <v>5600</v>
      </c>
      <c r="J25" s="22">
        <f t="shared" si="3"/>
        <v>5600</v>
      </c>
      <c r="K25" s="22">
        <f t="shared" si="3"/>
        <v>5600</v>
      </c>
      <c r="L25" s="33"/>
      <c r="M25" s="32"/>
    </row>
    <row r="26" spans="3:13">
      <c r="C26" t="s">
        <v>2</v>
      </c>
      <c r="D26" s="20"/>
      <c r="E26" s="23">
        <f>($D$2-$D$4)/$D$7</f>
        <v>9142.8571428571431</v>
      </c>
      <c r="F26" s="23">
        <f t="shared" ref="F26:K26" si="4">($D$2-$D$4)/$D$7</f>
        <v>9142.8571428571431</v>
      </c>
      <c r="G26" s="23">
        <f t="shared" si="4"/>
        <v>9142.8571428571431</v>
      </c>
      <c r="H26" s="23">
        <f t="shared" si="4"/>
        <v>9142.8571428571431</v>
      </c>
      <c r="I26" s="23">
        <f t="shared" si="4"/>
        <v>9142.8571428571431</v>
      </c>
      <c r="J26" s="23">
        <f t="shared" si="4"/>
        <v>9142.8571428571431</v>
      </c>
      <c r="K26" s="23">
        <f t="shared" si="4"/>
        <v>9142.8571428571431</v>
      </c>
      <c r="L26" s="33"/>
      <c r="M26" s="32"/>
    </row>
    <row r="27" spans="3:13">
      <c r="C27" t="s">
        <v>9</v>
      </c>
      <c r="D27" s="20"/>
      <c r="E27" s="20">
        <f>E23-E25-E26</f>
        <v>8507.1428571428569</v>
      </c>
      <c r="F27" s="20">
        <f t="shared" ref="F27:K27" si="5">F23-F25-F26</f>
        <v>9669.6428571428569</v>
      </c>
      <c r="G27" s="20">
        <f t="shared" si="5"/>
        <v>10890.267857142857</v>
      </c>
      <c r="H27" s="20">
        <f t="shared" si="5"/>
        <v>12171.924107142857</v>
      </c>
      <c r="I27" s="20">
        <f t="shared" si="5"/>
        <v>13517.663169642854</v>
      </c>
      <c r="J27" s="20">
        <f t="shared" si="5"/>
        <v>14930.689185267855</v>
      </c>
      <c r="K27" s="20">
        <f t="shared" si="5"/>
        <v>16414.3665016741</v>
      </c>
      <c r="L27" s="32"/>
      <c r="M27" s="32"/>
    </row>
    <row r="28" spans="3:13">
      <c r="C28" t="s">
        <v>10</v>
      </c>
      <c r="D28" s="20"/>
      <c r="E28" s="23">
        <f>E27*$D$13</f>
        <v>2892.4285714285716</v>
      </c>
      <c r="F28" s="23">
        <f t="shared" ref="F28:K28" si="6">F27*$D$13</f>
        <v>3287.6785714285716</v>
      </c>
      <c r="G28" s="23">
        <f t="shared" si="6"/>
        <v>3702.6910714285718</v>
      </c>
      <c r="H28" s="23">
        <f t="shared" si="6"/>
        <v>4138.4541964285718</v>
      </c>
      <c r="I28" s="23">
        <f t="shared" si="6"/>
        <v>4596.005477678571</v>
      </c>
      <c r="J28" s="23">
        <f t="shared" si="6"/>
        <v>5076.434322991071</v>
      </c>
      <c r="K28" s="23">
        <f t="shared" si="6"/>
        <v>5580.8846105691946</v>
      </c>
      <c r="L28" s="33"/>
      <c r="M28" s="32"/>
    </row>
    <row r="29" spans="3:13" ht="13" thickBot="1">
      <c r="C29" s="1" t="s">
        <v>17</v>
      </c>
      <c r="D29" s="20"/>
      <c r="E29" s="24">
        <f>E27-E28</f>
        <v>5614.7142857142853</v>
      </c>
      <c r="F29" s="24">
        <f t="shared" ref="F29:K29" si="7">F27-F28</f>
        <v>6381.9642857142853</v>
      </c>
      <c r="G29" s="24">
        <f t="shared" si="7"/>
        <v>7187.5767857142855</v>
      </c>
      <c r="H29" s="24">
        <f t="shared" si="7"/>
        <v>8033.4699107142851</v>
      </c>
      <c r="I29" s="24">
        <f t="shared" si="7"/>
        <v>8921.657691964283</v>
      </c>
      <c r="J29" s="24">
        <f t="shared" si="7"/>
        <v>9854.2548622767827</v>
      </c>
      <c r="K29" s="24">
        <f t="shared" si="7"/>
        <v>10833.481891104904</v>
      </c>
      <c r="L29" s="33"/>
      <c r="M29" s="32"/>
    </row>
    <row r="30" spans="3:13" ht="13" thickTop="1">
      <c r="D30" s="20"/>
      <c r="E30" s="25"/>
      <c r="F30" s="25"/>
      <c r="G30" s="25"/>
      <c r="H30" s="25"/>
      <c r="I30" s="25"/>
      <c r="J30" s="25"/>
      <c r="K30" s="25"/>
      <c r="L30" s="32"/>
      <c r="M30" s="32"/>
    </row>
    <row r="31" spans="3:13">
      <c r="C31" t="s">
        <v>18</v>
      </c>
      <c r="D31" s="20"/>
      <c r="E31" s="26">
        <f>E26</f>
        <v>9142.8571428571431</v>
      </c>
      <c r="F31" s="26">
        <f t="shared" ref="F31:K31" si="8">F26</f>
        <v>9142.8571428571431</v>
      </c>
      <c r="G31" s="26">
        <f t="shared" si="8"/>
        <v>9142.8571428571431</v>
      </c>
      <c r="H31" s="26">
        <f t="shared" si="8"/>
        <v>9142.8571428571431</v>
      </c>
      <c r="I31" s="26">
        <f t="shared" si="8"/>
        <v>9142.8571428571431</v>
      </c>
      <c r="J31" s="26">
        <f t="shared" si="8"/>
        <v>9142.8571428571431</v>
      </c>
      <c r="K31" s="26">
        <f t="shared" si="8"/>
        <v>9142.8571428571431</v>
      </c>
      <c r="L31" s="32"/>
      <c r="M31" s="32"/>
    </row>
    <row r="32" spans="3:13">
      <c r="C32" t="s">
        <v>24</v>
      </c>
      <c r="D32" s="20">
        <f>(D2+D3)*-1</f>
        <v>-105000</v>
      </c>
      <c r="E32" s="26"/>
      <c r="F32" s="26"/>
      <c r="G32" s="26"/>
      <c r="H32" s="26"/>
      <c r="I32" s="26"/>
      <c r="J32" s="26"/>
      <c r="K32" s="26">
        <f>D4</f>
        <v>6000</v>
      </c>
      <c r="L32" s="32"/>
      <c r="M32" s="32"/>
    </row>
    <row r="33" spans="3:13" ht="13" thickBot="1">
      <c r="C33" t="s">
        <v>22</v>
      </c>
      <c r="D33" s="28">
        <v>70000</v>
      </c>
      <c r="E33" s="27"/>
      <c r="F33" s="27"/>
      <c r="G33" s="27"/>
      <c r="H33" s="27"/>
      <c r="I33" s="27"/>
      <c r="J33" s="27"/>
      <c r="K33" s="27">
        <f>-D33</f>
        <v>-70000</v>
      </c>
      <c r="L33" s="32"/>
      <c r="M33" s="32"/>
    </row>
    <row r="34" spans="3:13" ht="13" thickTop="1">
      <c r="C34" s="1" t="s">
        <v>19</v>
      </c>
      <c r="D34" s="25">
        <f>D32+D33</f>
        <v>-35000</v>
      </c>
      <c r="E34" s="25">
        <f>E31+E29</f>
        <v>14757.571428571428</v>
      </c>
      <c r="F34" s="25">
        <f t="shared" ref="F34:J34" si="9">F31+F29</f>
        <v>15524.821428571428</v>
      </c>
      <c r="G34" s="25">
        <f t="shared" si="9"/>
        <v>16330.433928571429</v>
      </c>
      <c r="H34" s="25">
        <f t="shared" si="9"/>
        <v>17176.327053571429</v>
      </c>
      <c r="I34" s="25">
        <f t="shared" si="9"/>
        <v>18064.514834821428</v>
      </c>
      <c r="J34" s="25">
        <f t="shared" si="9"/>
        <v>18997.112005133924</v>
      </c>
      <c r="K34" s="25">
        <f>K31+K29+K32+K33</f>
        <v>-44023.660966037954</v>
      </c>
      <c r="L34" s="32"/>
      <c r="M34" s="32"/>
    </row>
    <row r="35" spans="3:13">
      <c r="D35" s="20"/>
      <c r="E35" s="20"/>
      <c r="F35" s="20"/>
      <c r="G35" s="20"/>
      <c r="H35" s="20"/>
      <c r="I35" s="20"/>
      <c r="J35" s="20"/>
      <c r="K35" s="20"/>
      <c r="L35" s="32"/>
      <c r="M35" s="32"/>
    </row>
    <row r="36" spans="3:13" ht="13" thickBot="1">
      <c r="C36" t="s">
        <v>25</v>
      </c>
      <c r="D36" s="20">
        <f>D34</f>
        <v>-35000</v>
      </c>
      <c r="E36" s="20">
        <f>E34/(1+$D$14)^1</f>
        <v>11234.764245846531</v>
      </c>
      <c r="F36" s="20">
        <f>F34/(1+$D$14)^2</f>
        <v>8997.5600231955432</v>
      </c>
      <c r="G36" s="20">
        <f>G34/(1+$D$14)^3</f>
        <v>7205.1816358217247</v>
      </c>
      <c r="H36" s="20">
        <f>H34/(1+$D$14)^4</f>
        <v>5769.3459160794146</v>
      </c>
      <c r="I36" s="20">
        <f>I34/(1+$D$14)^5</f>
        <v>4619.2519379685791</v>
      </c>
      <c r="J36" s="20">
        <f>J34/(1+$D$14)^6</f>
        <v>3698.1285238275864</v>
      </c>
      <c r="K36" s="20">
        <f>K34/(1+$D$14)^7</f>
        <v>-6524.2356937052291</v>
      </c>
      <c r="L36" s="32"/>
      <c r="M36" s="32"/>
    </row>
    <row r="37" spans="3:13" ht="13" thickBot="1">
      <c r="C37" s="1" t="s">
        <v>13</v>
      </c>
      <c r="D37" s="29">
        <f>SUM(D36:K36)</f>
        <v>-3.4109658508896246E-3</v>
      </c>
      <c r="E37" s="25"/>
      <c r="F37" s="25"/>
      <c r="G37" s="25"/>
      <c r="H37" s="25"/>
      <c r="I37" s="25"/>
      <c r="J37" s="25"/>
      <c r="K37" s="20"/>
      <c r="L37" s="32"/>
      <c r="M37" s="32"/>
    </row>
    <row r="38" spans="3:13">
      <c r="D38" s="20"/>
      <c r="E38" s="25"/>
      <c r="F38" s="25"/>
      <c r="G38" s="25"/>
      <c r="H38" s="25"/>
      <c r="I38" s="25"/>
      <c r="J38" s="25"/>
      <c r="K38" s="25"/>
      <c r="L38" s="32"/>
      <c r="M38" s="32"/>
    </row>
    <row r="39" spans="3:13">
      <c r="D39" s="20"/>
      <c r="E39" s="20"/>
      <c r="F39" s="20"/>
      <c r="G39" s="20"/>
      <c r="H39" s="20"/>
      <c r="I39" s="20"/>
      <c r="J39" s="20"/>
      <c r="K39" s="20"/>
      <c r="L39" s="32"/>
      <c r="M39" s="32"/>
    </row>
    <row r="40" spans="3:13">
      <c r="C40" s="2"/>
      <c r="D40" s="2"/>
      <c r="E40" s="3"/>
      <c r="F40" s="3"/>
      <c r="G40" s="3"/>
      <c r="H40" s="3"/>
      <c r="I40" s="3"/>
      <c r="J40" s="3"/>
      <c r="K40" s="3"/>
      <c r="L40" s="32"/>
      <c r="M40" s="32"/>
    </row>
    <row r="41" spans="3:13">
      <c r="E41" s="2"/>
      <c r="F41" s="2"/>
      <c r="G41" s="2"/>
      <c r="H41" s="2"/>
      <c r="I41" s="2"/>
      <c r="J41" s="2"/>
      <c r="K41" s="2"/>
      <c r="L41" s="2"/>
    </row>
    <row r="42" spans="3:13">
      <c r="C42" s="2"/>
      <c r="D42" s="2"/>
      <c r="E42" s="3"/>
      <c r="F42" s="3"/>
      <c r="G42" s="3"/>
      <c r="H42" s="3"/>
      <c r="I42" s="3"/>
      <c r="J42" s="3"/>
      <c r="K42" s="3"/>
      <c r="L42" s="2"/>
    </row>
    <row r="43" spans="3:13">
      <c r="C43" s="2"/>
      <c r="D43" s="2"/>
      <c r="E43" s="3"/>
      <c r="F43" s="3"/>
      <c r="G43" s="3"/>
      <c r="H43" s="3"/>
      <c r="I43" s="3"/>
      <c r="J43" s="3"/>
      <c r="K43" s="3"/>
      <c r="L43" s="2"/>
    </row>
    <row r="44" spans="3:13">
      <c r="C44" s="2"/>
      <c r="D44" s="3"/>
      <c r="E44" s="2"/>
      <c r="F44" s="2"/>
      <c r="G44" s="2"/>
      <c r="H44" s="2"/>
      <c r="I44" s="2"/>
      <c r="J44" s="2"/>
      <c r="K44" s="2"/>
      <c r="L44" s="2"/>
    </row>
    <row r="45" spans="3:13">
      <c r="C45" s="2"/>
      <c r="D45" s="2"/>
      <c r="E45" s="2"/>
      <c r="F45" s="2"/>
      <c r="G45" s="2"/>
      <c r="H45" s="2"/>
      <c r="I45" s="2"/>
      <c r="J45" s="2"/>
      <c r="K45" s="3"/>
      <c r="L45" s="2"/>
    </row>
    <row r="46" spans="3:13">
      <c r="C46" s="2"/>
      <c r="D46" s="2"/>
      <c r="E46" s="3"/>
      <c r="F46" s="3"/>
      <c r="G46" s="3"/>
      <c r="H46" s="3"/>
      <c r="I46" s="3"/>
      <c r="J46" s="3"/>
      <c r="K46" s="3"/>
      <c r="L46" s="2"/>
    </row>
    <row r="47" spans="3:13"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3:13">
      <c r="C48" s="2"/>
      <c r="D48" s="2"/>
      <c r="E48" s="3"/>
      <c r="F48" s="3"/>
      <c r="G48" s="3"/>
      <c r="H48" s="3"/>
      <c r="I48" s="3"/>
      <c r="J48" s="3"/>
      <c r="K48" s="3"/>
      <c r="L48" s="2"/>
    </row>
    <row r="49" spans="3:12">
      <c r="C49" s="2"/>
      <c r="D49" s="2"/>
      <c r="E49" s="3"/>
      <c r="F49" s="3"/>
      <c r="G49" s="3"/>
      <c r="H49" s="3"/>
      <c r="I49" s="3"/>
      <c r="J49" s="3"/>
      <c r="K49" s="3"/>
      <c r="L49" s="2"/>
    </row>
    <row r="50" spans="3:12">
      <c r="C50" s="2"/>
      <c r="D50" s="3"/>
      <c r="E50" s="3"/>
      <c r="F50" s="3"/>
      <c r="G50" s="3"/>
      <c r="H50" s="3"/>
      <c r="I50" s="3"/>
      <c r="J50" s="3"/>
      <c r="K50" s="3"/>
    </row>
  </sheetData>
  <phoneticPr fontId="2" type="noConversion"/>
  <pageMargins left="0.75" right="0.75" top="1" bottom="1" header="0.5" footer="0.5"/>
  <pageSetup scale="89" orientation="landscape" horizontalDpi="4294967292" verticalDpi="4294967292"/>
  <headerFooter alignWithMargins="0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C1:N50"/>
  <sheetViews>
    <sheetView tabSelected="1" topLeftCell="B26" zoomScale="145" zoomScaleNormal="145" zoomScalePageLayoutView="145" workbookViewId="0">
      <selection activeCell="D37" sqref="D37"/>
    </sheetView>
  </sheetViews>
  <sheetFormatPr baseColWidth="10" defaultColWidth="8.83203125" defaultRowHeight="12" x14ac:dyDescent="0"/>
  <cols>
    <col min="3" max="3" width="21" customWidth="1"/>
    <col min="4" max="4" width="11.6640625" bestFit="1" customWidth="1"/>
    <col min="5" max="11" width="11" bestFit="1" customWidth="1"/>
    <col min="13" max="14" width="9" style="2" customWidth="1"/>
  </cols>
  <sheetData>
    <row r="1" spans="3:13">
      <c r="C1" s="1" t="s">
        <v>28</v>
      </c>
      <c r="L1" s="32"/>
      <c r="M1" s="32"/>
    </row>
    <row r="2" spans="3:13">
      <c r="C2" s="4" t="s">
        <v>5</v>
      </c>
      <c r="D2" s="10">
        <v>70000</v>
      </c>
      <c r="E2" s="11"/>
      <c r="F2" s="11"/>
      <c r="G2" s="12"/>
      <c r="L2" s="32"/>
      <c r="M2" s="32"/>
    </row>
    <row r="3" spans="3:13">
      <c r="C3" s="5" t="s">
        <v>11</v>
      </c>
      <c r="D3" s="7">
        <v>35000</v>
      </c>
      <c r="E3" s="2"/>
      <c r="F3" s="2"/>
      <c r="G3" s="13"/>
      <c r="L3" s="32"/>
      <c r="M3" s="32"/>
    </row>
    <row r="4" spans="3:13">
      <c r="C4" s="5" t="s">
        <v>6</v>
      </c>
      <c r="D4" s="7">
        <v>6000</v>
      </c>
      <c r="E4" s="2"/>
      <c r="F4" s="2"/>
      <c r="G4" s="13"/>
      <c r="L4" s="32"/>
      <c r="M4" s="32"/>
    </row>
    <row r="5" spans="3:13">
      <c r="C5" s="5" t="s">
        <v>8</v>
      </c>
      <c r="D5" s="17">
        <f>(D2-D4)/7</f>
        <v>9142.8571428571431</v>
      </c>
      <c r="E5" s="14" t="s">
        <v>12</v>
      </c>
      <c r="F5" s="2"/>
      <c r="G5" s="13"/>
      <c r="L5" s="32"/>
      <c r="M5" s="32"/>
    </row>
    <row r="6" spans="3:13">
      <c r="C6" s="5" t="s">
        <v>15</v>
      </c>
      <c r="D6" s="30">
        <v>70000</v>
      </c>
      <c r="E6" s="2"/>
      <c r="F6" s="2"/>
      <c r="G6" s="13"/>
      <c r="L6" s="32"/>
      <c r="M6" s="32"/>
    </row>
    <row r="7" spans="3:13">
      <c r="C7" s="5" t="s">
        <v>20</v>
      </c>
      <c r="D7" s="7">
        <v>7</v>
      </c>
      <c r="E7" s="14" t="s">
        <v>21</v>
      </c>
      <c r="F7" s="2"/>
      <c r="G7" s="13"/>
      <c r="L7" s="32"/>
      <c r="M7" s="32"/>
    </row>
    <row r="8" spans="3:13">
      <c r="C8" s="5" t="s">
        <v>14</v>
      </c>
      <c r="D8" s="8">
        <v>0.08</v>
      </c>
      <c r="E8" s="2"/>
      <c r="F8" s="2"/>
      <c r="G8" s="13"/>
      <c r="L8" s="32"/>
      <c r="M8" s="32"/>
    </row>
    <row r="9" spans="3:13">
      <c r="C9" s="5" t="s">
        <v>1</v>
      </c>
      <c r="D9" s="9">
        <v>155000</v>
      </c>
      <c r="E9" s="2"/>
      <c r="F9" s="2"/>
      <c r="G9" s="13"/>
      <c r="L9" s="32"/>
      <c r="M9" s="32"/>
    </row>
    <row r="10" spans="3:13">
      <c r="C10" s="5" t="s">
        <v>26</v>
      </c>
      <c r="D10" s="8">
        <v>0.05</v>
      </c>
      <c r="E10" s="2"/>
      <c r="F10" s="2"/>
      <c r="G10" s="13"/>
      <c r="L10" s="32"/>
      <c r="M10" s="32"/>
    </row>
    <row r="11" spans="3:13">
      <c r="C11" s="19" t="s">
        <v>30</v>
      </c>
      <c r="D11" s="8">
        <v>0.45</v>
      </c>
      <c r="E11" s="14" t="s">
        <v>31</v>
      </c>
      <c r="F11" s="2"/>
      <c r="G11" s="13"/>
      <c r="L11" s="32"/>
      <c r="M11" s="32"/>
    </row>
    <row r="12" spans="3:13">
      <c r="C12" s="19" t="s">
        <v>32</v>
      </c>
      <c r="D12" s="8">
        <v>0.42</v>
      </c>
      <c r="E12" s="14" t="s">
        <v>31</v>
      </c>
      <c r="F12" s="2"/>
      <c r="G12" s="13"/>
      <c r="L12" s="32"/>
      <c r="M12" s="32"/>
    </row>
    <row r="13" spans="3:13">
      <c r="C13" s="5" t="s">
        <v>0</v>
      </c>
      <c r="D13" s="8">
        <v>0.34</v>
      </c>
      <c r="E13" s="2"/>
      <c r="F13" s="2"/>
      <c r="G13" s="13"/>
      <c r="L13" s="32"/>
      <c r="M13" s="32"/>
    </row>
    <row r="14" spans="3:13">
      <c r="C14" s="6" t="s">
        <v>7</v>
      </c>
      <c r="D14" s="31">
        <v>0.17521235019724204</v>
      </c>
      <c r="E14" s="15"/>
      <c r="F14" s="15"/>
      <c r="G14" s="16"/>
      <c r="L14" s="32"/>
      <c r="M14" s="32"/>
    </row>
    <row r="15" spans="3:13">
      <c r="L15" s="32"/>
      <c r="M15" s="32"/>
    </row>
    <row r="16" spans="3:13">
      <c r="L16" s="32"/>
      <c r="M16" s="32"/>
    </row>
    <row r="17" spans="3:13">
      <c r="C17" s="1" t="s">
        <v>29</v>
      </c>
      <c r="L17" s="32"/>
      <c r="M17" s="32"/>
    </row>
    <row r="18" spans="3:13">
      <c r="C18" t="s">
        <v>27</v>
      </c>
      <c r="L18" s="32"/>
      <c r="M18" s="32"/>
    </row>
    <row r="19" spans="3:13">
      <c r="C19" t="s">
        <v>3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 s="32"/>
      <c r="M19" s="32"/>
    </row>
    <row r="20" spans="3:13">
      <c r="C20" t="s">
        <v>1</v>
      </c>
      <c r="D20" s="20"/>
      <c r="E20" s="20">
        <f>D9</f>
        <v>155000</v>
      </c>
      <c r="F20" s="20">
        <f>E20*(1+D10)</f>
        <v>162750</v>
      </c>
      <c r="G20" s="20">
        <f>F20*(1+D10)</f>
        <v>170887.5</v>
      </c>
      <c r="H20" s="20">
        <f>G20*(1+D10)</f>
        <v>179431.875</v>
      </c>
      <c r="I20" s="20">
        <f>H20*(1+D10)</f>
        <v>188403.46875</v>
      </c>
      <c r="J20" s="20">
        <f>I20*(1+D10)</f>
        <v>197823.64218749999</v>
      </c>
      <c r="K20" s="20">
        <f>J20*(1+D10)</f>
        <v>207714.82429687501</v>
      </c>
      <c r="L20" s="32"/>
      <c r="M20" s="32"/>
    </row>
    <row r="21" spans="3:13">
      <c r="C21" s="18" t="s">
        <v>30</v>
      </c>
      <c r="D21" s="20"/>
      <c r="E21" s="20">
        <f>E20*$D$11</f>
        <v>69750</v>
      </c>
      <c r="F21" s="20">
        <f t="shared" ref="F21:K21" si="0">F20*$D$11</f>
        <v>73237.5</v>
      </c>
      <c r="G21" s="20">
        <f t="shared" si="0"/>
        <v>76899.375</v>
      </c>
      <c r="H21" s="20">
        <f t="shared" si="0"/>
        <v>80744.34375</v>
      </c>
      <c r="I21" s="20">
        <f t="shared" si="0"/>
        <v>84781.560937500006</v>
      </c>
      <c r="J21" s="20">
        <f t="shared" si="0"/>
        <v>89020.638984374993</v>
      </c>
      <c r="K21" s="20">
        <f t="shared" si="0"/>
        <v>93471.670933593763</v>
      </c>
      <c r="L21" s="32"/>
      <c r="M21" s="32"/>
    </row>
    <row r="22" spans="3:13">
      <c r="C22" t="s">
        <v>4</v>
      </c>
      <c r="D22" s="20"/>
      <c r="E22" s="21">
        <f>E20*$D$12</f>
        <v>65100</v>
      </c>
      <c r="F22" s="21">
        <f t="shared" ref="F22:K22" si="1">F20*$D$12</f>
        <v>68355</v>
      </c>
      <c r="G22" s="21">
        <f t="shared" si="1"/>
        <v>71772.75</v>
      </c>
      <c r="H22" s="21">
        <f t="shared" si="1"/>
        <v>75361.387499999997</v>
      </c>
      <c r="I22" s="21">
        <f t="shared" si="1"/>
        <v>79129.456875000003</v>
      </c>
      <c r="J22" s="21">
        <f t="shared" si="1"/>
        <v>83085.929718749991</v>
      </c>
      <c r="K22" s="21">
        <f t="shared" si="1"/>
        <v>87240.226204687497</v>
      </c>
      <c r="L22" s="32"/>
      <c r="M22" s="32"/>
    </row>
    <row r="23" spans="3:13">
      <c r="C23" t="s">
        <v>16</v>
      </c>
      <c r="D23" s="20"/>
      <c r="E23" s="21">
        <f>E20-E21-E22</f>
        <v>20150</v>
      </c>
      <c r="F23" s="21">
        <f t="shared" ref="F23:K23" si="2">F20-F21-F22</f>
        <v>21157.5</v>
      </c>
      <c r="G23" s="21">
        <f t="shared" si="2"/>
        <v>22215.375</v>
      </c>
      <c r="H23" s="21">
        <f t="shared" si="2"/>
        <v>23326.143750000003</v>
      </c>
      <c r="I23" s="21">
        <f t="shared" si="2"/>
        <v>24492.450937499991</v>
      </c>
      <c r="J23" s="21">
        <f t="shared" si="2"/>
        <v>25717.073484375011</v>
      </c>
      <c r="K23" s="21">
        <f t="shared" si="2"/>
        <v>27002.927158593753</v>
      </c>
      <c r="L23" s="32"/>
      <c r="M23" s="32"/>
    </row>
    <row r="24" spans="3:13">
      <c r="D24" s="20"/>
      <c r="E24" s="22"/>
      <c r="F24" s="22"/>
      <c r="G24" s="22"/>
      <c r="H24" s="22"/>
      <c r="I24" s="22"/>
      <c r="J24" s="22"/>
      <c r="K24" s="22"/>
      <c r="L24" s="33"/>
      <c r="M24" s="32"/>
    </row>
    <row r="25" spans="3:13">
      <c r="C25" t="s">
        <v>23</v>
      </c>
      <c r="D25" s="20"/>
      <c r="E25" s="22">
        <f>$D$6*$D$8</f>
        <v>5600</v>
      </c>
      <c r="F25" s="22">
        <f>$D$6*$D$8</f>
        <v>5600</v>
      </c>
      <c r="G25" s="22">
        <f t="shared" ref="G25:K25" si="3">$D$6*$D$8</f>
        <v>5600</v>
      </c>
      <c r="H25" s="22">
        <f t="shared" si="3"/>
        <v>5600</v>
      </c>
      <c r="I25" s="22">
        <f t="shared" si="3"/>
        <v>5600</v>
      </c>
      <c r="J25" s="22">
        <f t="shared" si="3"/>
        <v>5600</v>
      </c>
      <c r="K25" s="22">
        <f t="shared" si="3"/>
        <v>5600</v>
      </c>
      <c r="L25" s="33"/>
      <c r="M25" s="32"/>
    </row>
    <row r="26" spans="3:13">
      <c r="C26" t="s">
        <v>2</v>
      </c>
      <c r="D26" s="20"/>
      <c r="E26" s="23">
        <f>($D$2-$D$4)/$D$7</f>
        <v>9142.8571428571431</v>
      </c>
      <c r="F26" s="23">
        <f t="shared" ref="F26:K26" si="4">($D$2-$D$4)/$D$7</f>
        <v>9142.8571428571431</v>
      </c>
      <c r="G26" s="23">
        <f t="shared" si="4"/>
        <v>9142.8571428571431</v>
      </c>
      <c r="H26" s="23">
        <f t="shared" si="4"/>
        <v>9142.8571428571431</v>
      </c>
      <c r="I26" s="23">
        <f t="shared" si="4"/>
        <v>9142.8571428571431</v>
      </c>
      <c r="J26" s="23">
        <f t="shared" si="4"/>
        <v>9142.8571428571431</v>
      </c>
      <c r="K26" s="23">
        <f t="shared" si="4"/>
        <v>9142.8571428571431</v>
      </c>
      <c r="L26" s="33"/>
      <c r="M26" s="32"/>
    </row>
    <row r="27" spans="3:13">
      <c r="C27" t="s">
        <v>9</v>
      </c>
      <c r="D27" s="20"/>
      <c r="E27" s="20">
        <f>E23-E25-E26</f>
        <v>5407.1428571428569</v>
      </c>
      <c r="F27" s="20">
        <f t="shared" ref="F27:K27" si="5">F23-F25-F26</f>
        <v>6414.6428571428569</v>
      </c>
      <c r="G27" s="20">
        <f t="shared" si="5"/>
        <v>7472.5178571428569</v>
      </c>
      <c r="H27" s="20">
        <f t="shared" si="5"/>
        <v>8583.2866071428598</v>
      </c>
      <c r="I27" s="20">
        <f t="shared" si="5"/>
        <v>9749.5937946428476</v>
      </c>
      <c r="J27" s="20">
        <f t="shared" si="5"/>
        <v>10974.216341517867</v>
      </c>
      <c r="K27" s="20">
        <f t="shared" si="5"/>
        <v>12260.07001573661</v>
      </c>
      <c r="L27" s="32"/>
      <c r="M27" s="32"/>
    </row>
    <row r="28" spans="3:13">
      <c r="C28" t="s">
        <v>10</v>
      </c>
      <c r="D28" s="20"/>
      <c r="E28" s="23">
        <f>E27*$D$13</f>
        <v>1838.4285714285716</v>
      </c>
      <c r="F28" s="23">
        <f t="shared" ref="F28:K28" si="6">F27*$D$13</f>
        <v>2180.9785714285713</v>
      </c>
      <c r="G28" s="23">
        <f t="shared" si="6"/>
        <v>2540.6560714285715</v>
      </c>
      <c r="H28" s="23">
        <f t="shared" si="6"/>
        <v>2918.3174464285726</v>
      </c>
      <c r="I28" s="23">
        <f t="shared" si="6"/>
        <v>3314.8618901785685</v>
      </c>
      <c r="J28" s="23">
        <f t="shared" si="6"/>
        <v>3731.2335561160753</v>
      </c>
      <c r="K28" s="23">
        <f t="shared" si="6"/>
        <v>4168.4238053504478</v>
      </c>
      <c r="L28" s="33"/>
      <c r="M28" s="32"/>
    </row>
    <row r="29" spans="3:13" ht="13" thickBot="1">
      <c r="C29" s="1" t="s">
        <v>17</v>
      </c>
      <c r="D29" s="20"/>
      <c r="E29" s="24">
        <f>E27-E28</f>
        <v>3568.7142857142853</v>
      </c>
      <c r="F29" s="24">
        <f t="shared" ref="F29:K29" si="7">F27-F28</f>
        <v>4233.6642857142851</v>
      </c>
      <c r="G29" s="24">
        <f t="shared" si="7"/>
        <v>4931.8617857142854</v>
      </c>
      <c r="H29" s="24">
        <f t="shared" si="7"/>
        <v>5664.9691607142868</v>
      </c>
      <c r="I29" s="24">
        <f t="shared" si="7"/>
        <v>6434.7319044642791</v>
      </c>
      <c r="J29" s="24">
        <f t="shared" si="7"/>
        <v>7242.9827854017922</v>
      </c>
      <c r="K29" s="24">
        <f t="shared" si="7"/>
        <v>8091.6462103861622</v>
      </c>
      <c r="L29" s="33"/>
      <c r="M29" s="32"/>
    </row>
    <row r="30" spans="3:13" ht="13" thickTop="1">
      <c r="D30" s="20"/>
      <c r="E30" s="25"/>
      <c r="F30" s="25"/>
      <c r="G30" s="25"/>
      <c r="H30" s="25"/>
      <c r="I30" s="25"/>
      <c r="J30" s="25"/>
      <c r="K30" s="25"/>
      <c r="L30" s="32"/>
      <c r="M30" s="32"/>
    </row>
    <row r="31" spans="3:13">
      <c r="C31" t="s">
        <v>18</v>
      </c>
      <c r="D31" s="20"/>
      <c r="E31" s="26">
        <f>E26</f>
        <v>9142.8571428571431</v>
      </c>
      <c r="F31" s="26">
        <f t="shared" ref="F31:K31" si="8">F26</f>
        <v>9142.8571428571431</v>
      </c>
      <c r="G31" s="26">
        <f t="shared" si="8"/>
        <v>9142.8571428571431</v>
      </c>
      <c r="H31" s="26">
        <f t="shared" si="8"/>
        <v>9142.8571428571431</v>
      </c>
      <c r="I31" s="26">
        <f t="shared" si="8"/>
        <v>9142.8571428571431</v>
      </c>
      <c r="J31" s="26">
        <f t="shared" si="8"/>
        <v>9142.8571428571431</v>
      </c>
      <c r="K31" s="26">
        <f t="shared" si="8"/>
        <v>9142.8571428571431</v>
      </c>
      <c r="L31" s="32"/>
      <c r="M31" s="32"/>
    </row>
    <row r="32" spans="3:13">
      <c r="C32" t="s">
        <v>24</v>
      </c>
      <c r="D32" s="20">
        <f>(D2+D3)*-1</f>
        <v>-105000</v>
      </c>
      <c r="E32" s="26"/>
      <c r="F32" s="26"/>
      <c r="G32" s="26"/>
      <c r="H32" s="26"/>
      <c r="I32" s="26"/>
      <c r="J32" s="26"/>
      <c r="K32" s="26">
        <f>D4</f>
        <v>6000</v>
      </c>
      <c r="L32" s="32"/>
      <c r="M32" s="32"/>
    </row>
    <row r="33" spans="3:13" ht="13" thickBot="1">
      <c r="C33" t="s">
        <v>22</v>
      </c>
      <c r="D33" s="28">
        <v>70000</v>
      </c>
      <c r="E33" s="27"/>
      <c r="F33" s="27"/>
      <c r="G33" s="27"/>
      <c r="H33" s="27"/>
      <c r="I33" s="27"/>
      <c r="J33" s="27"/>
      <c r="K33" s="27">
        <f>-D33</f>
        <v>-70000</v>
      </c>
      <c r="L33" s="32"/>
      <c r="M33" s="32"/>
    </row>
    <row r="34" spans="3:13" ht="13" thickTop="1">
      <c r="C34" s="1" t="s">
        <v>19</v>
      </c>
      <c r="D34" s="25">
        <f>D32+D33</f>
        <v>-35000</v>
      </c>
      <c r="E34" s="25">
        <f>E31+E29</f>
        <v>12711.571428571428</v>
      </c>
      <c r="F34" s="25">
        <f t="shared" ref="F34:J34" si="9">F31+F29</f>
        <v>13376.521428571428</v>
      </c>
      <c r="G34" s="25">
        <f t="shared" si="9"/>
        <v>14074.718928571428</v>
      </c>
      <c r="H34" s="25">
        <f t="shared" si="9"/>
        <v>14807.82630357143</v>
      </c>
      <c r="I34" s="25">
        <f t="shared" si="9"/>
        <v>15577.589047321422</v>
      </c>
      <c r="J34" s="25">
        <f t="shared" si="9"/>
        <v>16385.839928258934</v>
      </c>
      <c r="K34" s="25">
        <f>K31+K29+K32+K33</f>
        <v>-46765.496646756699</v>
      </c>
      <c r="L34" s="32"/>
      <c r="M34" s="32"/>
    </row>
    <row r="35" spans="3:13">
      <c r="D35" s="20"/>
      <c r="E35" s="20"/>
      <c r="F35" s="20"/>
      <c r="G35" s="20"/>
      <c r="H35" s="20"/>
      <c r="I35" s="20"/>
      <c r="J35" s="20"/>
      <c r="K35" s="20"/>
      <c r="L35" s="32"/>
      <c r="M35" s="32"/>
    </row>
    <row r="36" spans="3:13" ht="13" thickBot="1">
      <c r="C36" t="s">
        <v>25</v>
      </c>
      <c r="D36" s="20">
        <f>D34</f>
        <v>-35000</v>
      </c>
      <c r="E36" s="20">
        <f>E34/(1+$D$14)^1</f>
        <v>10816.403883466659</v>
      </c>
      <c r="F36" s="20">
        <f>F34/(1+$D$14)^2</f>
        <v>9685.2424325631582</v>
      </c>
      <c r="G36" s="20">
        <f>G34/(1+$D$14)^3</f>
        <v>8671.4293583280432</v>
      </c>
      <c r="H36" s="20">
        <f>H34/(1+$D$14)^4</f>
        <v>7762.9345466605973</v>
      </c>
      <c r="I36" s="20">
        <f>I34/(1+$D$14)^5</f>
        <v>6948.9391499277526</v>
      </c>
      <c r="J36" s="20">
        <f>J34/(1+$D$14)^6</f>
        <v>6219.717040420117</v>
      </c>
      <c r="K36" s="20">
        <f>K34/(1+$D$14)^7</f>
        <v>-15104.665898708616</v>
      </c>
      <c r="L36" s="32"/>
      <c r="M36" s="32"/>
    </row>
    <row r="37" spans="3:13" ht="13" thickBot="1">
      <c r="C37" s="1" t="s">
        <v>13</v>
      </c>
      <c r="D37" s="29">
        <f>SUM(D36:K36)</f>
        <v>5.1265770889585838E-4</v>
      </c>
      <c r="E37" s="25"/>
      <c r="F37" s="25"/>
      <c r="G37" s="25"/>
      <c r="H37" s="25"/>
      <c r="I37" s="25"/>
      <c r="J37" s="25"/>
      <c r="K37" s="20"/>
      <c r="L37" s="32"/>
      <c r="M37" s="32"/>
    </row>
    <row r="38" spans="3:13">
      <c r="D38" s="20"/>
      <c r="E38" s="25"/>
      <c r="F38" s="25"/>
      <c r="G38" s="25"/>
      <c r="H38" s="25"/>
      <c r="I38" s="25"/>
      <c r="J38" s="25"/>
      <c r="K38" s="25"/>
      <c r="L38" s="32"/>
      <c r="M38" s="32"/>
    </row>
    <row r="39" spans="3:13">
      <c r="D39" s="20"/>
      <c r="E39" s="20"/>
      <c r="F39" s="20"/>
      <c r="G39" s="20"/>
      <c r="H39" s="20"/>
      <c r="I39" s="20"/>
      <c r="J39" s="20"/>
      <c r="K39" s="20"/>
      <c r="L39" s="32"/>
      <c r="M39" s="32"/>
    </row>
    <row r="40" spans="3:13">
      <c r="C40" s="2"/>
      <c r="D40" s="2"/>
      <c r="E40" s="3"/>
      <c r="F40" s="3"/>
      <c r="G40" s="3"/>
      <c r="H40" s="3"/>
      <c r="I40" s="3"/>
      <c r="J40" s="3"/>
      <c r="K40" s="3"/>
      <c r="L40" s="32"/>
      <c r="M40" s="32"/>
    </row>
    <row r="41" spans="3:13">
      <c r="E41" s="2"/>
      <c r="F41" s="2"/>
      <c r="G41" s="2"/>
      <c r="H41" s="2"/>
      <c r="I41" s="2"/>
      <c r="J41" s="2"/>
      <c r="K41" s="2"/>
      <c r="L41" s="2"/>
    </row>
    <row r="42" spans="3:13">
      <c r="C42" s="2"/>
      <c r="D42" s="2"/>
      <c r="E42" s="3"/>
      <c r="F42" s="3"/>
      <c r="G42" s="3"/>
      <c r="H42" s="3"/>
      <c r="I42" s="3"/>
      <c r="J42" s="3"/>
      <c r="K42" s="3"/>
      <c r="L42" s="2"/>
    </row>
    <row r="43" spans="3:13">
      <c r="C43" s="2"/>
      <c r="D43" s="2"/>
      <c r="E43" s="3"/>
      <c r="F43" s="3"/>
      <c r="G43" s="3"/>
      <c r="H43" s="3"/>
      <c r="I43" s="3"/>
      <c r="J43" s="3"/>
      <c r="K43" s="3"/>
      <c r="L43" s="2"/>
    </row>
    <row r="44" spans="3:13">
      <c r="C44" s="2"/>
      <c r="D44" s="3"/>
      <c r="E44" s="2"/>
      <c r="F44" s="2"/>
      <c r="G44" s="2"/>
      <c r="H44" s="2"/>
      <c r="I44" s="2"/>
      <c r="J44" s="2"/>
      <c r="K44" s="2"/>
      <c r="L44" s="2"/>
    </row>
    <row r="45" spans="3:13">
      <c r="C45" s="2"/>
      <c r="D45" s="2"/>
      <c r="E45" s="2"/>
      <c r="F45" s="2"/>
      <c r="G45" s="2"/>
      <c r="H45" s="2"/>
      <c r="I45" s="2"/>
      <c r="J45" s="2"/>
      <c r="K45" s="3"/>
      <c r="L45" s="2"/>
    </row>
    <row r="46" spans="3:13">
      <c r="C46" s="2"/>
      <c r="D46" s="2"/>
      <c r="E46" s="3"/>
      <c r="F46" s="3"/>
      <c r="G46" s="3"/>
      <c r="H46" s="3"/>
      <c r="I46" s="3"/>
      <c r="J46" s="3"/>
      <c r="K46" s="3"/>
      <c r="L46" s="2"/>
    </row>
    <row r="47" spans="3:13"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3:13">
      <c r="C48" s="2"/>
      <c r="D48" s="2"/>
      <c r="E48" s="3"/>
      <c r="F48" s="3"/>
      <c r="G48" s="3"/>
      <c r="H48" s="3"/>
      <c r="I48" s="3"/>
      <c r="J48" s="3"/>
      <c r="K48" s="3"/>
      <c r="L48" s="2"/>
    </row>
    <row r="49" spans="3:12">
      <c r="C49" s="2"/>
      <c r="D49" s="2"/>
      <c r="E49" s="3"/>
      <c r="F49" s="3"/>
      <c r="G49" s="3"/>
      <c r="H49" s="3"/>
      <c r="I49" s="3"/>
      <c r="J49" s="3"/>
      <c r="K49" s="3"/>
      <c r="L49" s="2"/>
    </row>
    <row r="50" spans="3:12">
      <c r="C50" s="2"/>
      <c r="D50" s="3"/>
      <c r="E50" s="3"/>
      <c r="F50" s="3"/>
      <c r="G50" s="3"/>
      <c r="H50" s="3"/>
      <c r="I50" s="3"/>
      <c r="J50" s="3"/>
      <c r="K50" s="3"/>
    </row>
  </sheetData>
  <phoneticPr fontId="2" type="noConversion"/>
  <pageMargins left="0.75" right="0.75" top="1" bottom="1" header="0.5" footer="0.5"/>
  <pageSetup scale="89" orientation="landscape" horizontalDpi="4294967292" verticalDpi="4294967292"/>
  <headerFooter alignWithMargins="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A</vt:lpstr>
      <vt:lpstr>Part C</vt:lpstr>
      <vt:lpstr>Part E</vt:lpstr>
      <vt:lpstr>Part F</vt:lpstr>
      <vt:lpstr>Part G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B. Rasiel</dc:creator>
  <cp:lastModifiedBy>Rich von der Schmidt</cp:lastModifiedBy>
  <cp:lastPrinted>2016-09-26T12:25:50Z</cp:lastPrinted>
  <dcterms:created xsi:type="dcterms:W3CDTF">2007-06-12T19:07:33Z</dcterms:created>
  <dcterms:modified xsi:type="dcterms:W3CDTF">2016-09-26T14:51:35Z</dcterms:modified>
</cp:coreProperties>
</file>