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departamentodesucre.sharepoint.com/sites/PortafoliodeProyectosySeguimientoaMetas/Documentos compartidos/Portafolio Maestro/Seguimiento Plan de Desarrollo/Instrumentos de Planeación/"/>
    </mc:Choice>
  </mc:AlternateContent>
  <xr:revisionPtr revIDLastSave="1142" documentId="13_ncr:1_{DFDB4599-C7C3-469D-BAE0-4B0A2FC4A206}" xr6:coauthVersionLast="47" xr6:coauthVersionMax="47" xr10:uidLastSave="{6E4D8946-3B80-4823-BD25-02C4FFE6870D}"/>
  <bookViews>
    <workbookView xWindow="-108" yWindow="-108" windowWidth="23256" windowHeight="12456" xr2:uid="{DF99A037-E4E8-4D1A-A312-6CF56C488802}"/>
  </bookViews>
  <sheets>
    <sheet name="Plan Indicativo 2024-2027" sheetId="5" r:id="rId1"/>
    <sheet name="Ponderados" sheetId="16" state="hidden" r:id="rId2"/>
    <sheet name="Salud - Agrupación" sheetId="8" state="hidden" r:id="rId3"/>
    <sheet name="Ejecución Física" sheetId="19" r:id="rId4"/>
    <sheet name="Ejecución Financiera" sheetId="21" r:id="rId5"/>
    <sheet name="ConsolidadoEjecuciónFinanciera" sheetId="22" state="hidden" r:id="rId6"/>
    <sheet name="Graficos" sheetId="20" r:id="rId7"/>
    <sheet name="OrdenPDD" sheetId="15" state="hidden" r:id="rId8"/>
    <sheet name="Estructura PDD" sheetId="7" state="hidden" r:id="rId9"/>
    <sheet name="Tipo de Acumulación" sheetId="9" state="hidden" r:id="rId10"/>
    <sheet name="Cooperación " sheetId="10" state="hidden" r:id="rId11"/>
    <sheet name="Plan Indicativo Agrupado" sheetId="11" state="hidden" r:id="rId12"/>
    <sheet name="Distribución Plan" sheetId="12" state="hidden" r:id="rId13"/>
  </sheets>
  <definedNames>
    <definedName name="_xlnm._FilterDatabase" localSheetId="12" hidden="1">'Distribución Plan'!$N$1:$N$2</definedName>
    <definedName name="_xlnm._FilterDatabase" localSheetId="4" hidden="1">'Ejecución Financiera'!$AG$2:$AK$2</definedName>
    <definedName name="_xlnm._FilterDatabase" localSheetId="2" hidden="1">'Salud - Agrupación'!$L$1:$M$7</definedName>
    <definedName name="_xlnm._FilterDatabase" localSheetId="9" hidden="1">'Tipo de Acumulación'!$A$1:$O$21</definedName>
    <definedName name="DatosExternos_1" localSheetId="0" hidden="1">'Plan Indicativo 2024-2027'!$A$3:$CT$442</definedName>
    <definedName name="FolderPath">#REF!</definedName>
  </definedNames>
  <calcPr calcId="191028"/>
  <pivotCaches>
    <pivotCache cacheId="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 i="21" l="1" a="1"/>
  <c r="AD3" i="21" s="1"/>
  <c r="AD4" i="21" a="1"/>
  <c r="AD4" i="21" s="1"/>
  <c r="AD5" i="21" a="1"/>
  <c r="AD5" i="21"/>
  <c r="AD6" i="21" a="1"/>
  <c r="AD6" i="21"/>
  <c r="AD7" i="21" a="1"/>
  <c r="AD7" i="21"/>
  <c r="AD8" i="21" a="1"/>
  <c r="AD8" i="21"/>
  <c r="AD9" i="21" a="1"/>
  <c r="AD9" i="21" s="1"/>
  <c r="AD10" i="21" a="1"/>
  <c r="AD10" i="21" s="1"/>
  <c r="AD11" i="21" a="1"/>
  <c r="AD11" i="21"/>
  <c r="AD12" i="21" a="1"/>
  <c r="AD12" i="21"/>
  <c r="AD13" i="21" a="1"/>
  <c r="AD13" i="21"/>
  <c r="AD14" i="21" a="1"/>
  <c r="AD14" i="21"/>
  <c r="AD15" i="21" a="1"/>
  <c r="AD15" i="21" s="1"/>
  <c r="AD16" i="21" a="1"/>
  <c r="AD16" i="21" s="1"/>
  <c r="AD17" i="21" a="1"/>
  <c r="AD17" i="21"/>
  <c r="AD18" i="21" a="1"/>
  <c r="AD18" i="21"/>
  <c r="AD19" i="21" a="1"/>
  <c r="AD19" i="21"/>
  <c r="AD20" i="21" a="1"/>
  <c r="AD20" i="21"/>
  <c r="AD21" i="21" a="1"/>
  <c r="AD21" i="21" s="1"/>
  <c r="AD22" i="21" a="1"/>
  <c r="AD22" i="21" s="1"/>
  <c r="AD23" i="21" a="1"/>
  <c r="AD23" i="21"/>
  <c r="AD24" i="21" a="1"/>
  <c r="AD24" i="21"/>
  <c r="AD25" i="21" a="1"/>
  <c r="AD25" i="21"/>
  <c r="AD26" i="21" a="1"/>
  <c r="AD26" i="21"/>
  <c r="AD27" i="21" a="1"/>
  <c r="AD27" i="21" s="1"/>
  <c r="AD28" i="21" a="1"/>
  <c r="AD28" i="21" s="1"/>
  <c r="AD29" i="21" a="1"/>
  <c r="AD29" i="21"/>
  <c r="AD30" i="21" a="1"/>
  <c r="AD30" i="21"/>
  <c r="AD31" i="21" a="1"/>
  <c r="AD31" i="21"/>
  <c r="AD32" i="21" a="1"/>
  <c r="AD32" i="21"/>
  <c r="AD33" i="21" a="1"/>
  <c r="AD33" i="21" s="1"/>
  <c r="AD34" i="21" a="1"/>
  <c r="AD34" i="21" s="1"/>
  <c r="AD35" i="21" a="1"/>
  <c r="AD35" i="21"/>
  <c r="AD36" i="21" a="1"/>
  <c r="AD36" i="21"/>
  <c r="AD37" i="21" a="1"/>
  <c r="AD37" i="21"/>
  <c r="AD38" i="21" a="1"/>
  <c r="AD38" i="21"/>
  <c r="AD39" i="21" a="1"/>
  <c r="AD39" i="21" s="1"/>
  <c r="AD40" i="21" a="1"/>
  <c r="AD40" i="21" s="1"/>
  <c r="AD41" i="21" a="1"/>
  <c r="AD41" i="21"/>
  <c r="AD42" i="21" a="1"/>
  <c r="AD42" i="21"/>
  <c r="AD43" i="21" a="1"/>
  <c r="AD43" i="21"/>
  <c r="AD44" i="21" a="1"/>
  <c r="AD44" i="21"/>
  <c r="AD45" i="21" a="1"/>
  <c r="AD45" i="21" s="1"/>
  <c r="AD46" i="21" a="1"/>
  <c r="AD46" i="21" s="1"/>
  <c r="AD47" i="21" a="1"/>
  <c r="AD47" i="21"/>
  <c r="AD48" i="21" a="1"/>
  <c r="AD48" i="21"/>
  <c r="AD49" i="21" a="1"/>
  <c r="AD49" i="21"/>
  <c r="AD50" i="21" a="1"/>
  <c r="AD50" i="21"/>
  <c r="AD51" i="21" a="1"/>
  <c r="AD51" i="21" s="1"/>
  <c r="AD52" i="21" a="1"/>
  <c r="AD52" i="21" s="1"/>
  <c r="AD53" i="21" a="1"/>
  <c r="AD53" i="21"/>
  <c r="AD54" i="21" a="1"/>
  <c r="AD54" i="21"/>
  <c r="AD55" i="21" a="1"/>
  <c r="AD55" i="21" s="1"/>
  <c r="AD56" i="21" a="1"/>
  <c r="AD56" i="21" s="1"/>
  <c r="AD57" i="21" a="1"/>
  <c r="AD57" i="21" s="1"/>
  <c r="AD58" i="21" a="1"/>
  <c r="AD58" i="21" s="1"/>
  <c r="AD59" i="21" a="1"/>
  <c r="AD59" i="21"/>
  <c r="AD60" i="21" a="1"/>
  <c r="AD60" i="21"/>
  <c r="AD61" i="21" a="1"/>
  <c r="AD61" i="21"/>
  <c r="AD62" i="21" a="1"/>
  <c r="AD62" i="21"/>
  <c r="AD63" i="21" a="1"/>
  <c r="AD63" i="21" s="1"/>
  <c r="AD64" i="21" a="1"/>
  <c r="AD64" i="21" s="1"/>
  <c r="AD65" i="21" a="1"/>
  <c r="AD65" i="21"/>
  <c r="AD66" i="21" a="1"/>
  <c r="AD66" i="21"/>
  <c r="AD67" i="21" a="1"/>
  <c r="AD67" i="21" s="1"/>
  <c r="AD68" i="21" a="1"/>
  <c r="AD68" i="21"/>
  <c r="AD69" i="21" a="1"/>
  <c r="AD69" i="21" s="1"/>
  <c r="AD70" i="21" a="1"/>
  <c r="AD70" i="21" s="1"/>
  <c r="AD71" i="21" a="1"/>
  <c r="AD71" i="21"/>
  <c r="AD72" i="21" a="1"/>
  <c r="AD72" i="21"/>
  <c r="AD73" i="21" a="1"/>
  <c r="AD73" i="21"/>
  <c r="AD74" i="21" a="1"/>
  <c r="AD74" i="21" s="1"/>
  <c r="AD75" i="21" a="1"/>
  <c r="AD75" i="21" s="1"/>
  <c r="AD76" i="21" a="1"/>
  <c r="AD76" i="21" s="1"/>
  <c r="AD77" i="21" a="1"/>
  <c r="AD77" i="21"/>
  <c r="AD78" i="21" a="1"/>
  <c r="AD78" i="21" s="1"/>
  <c r="AD79" i="21" a="1"/>
  <c r="AD79" i="21"/>
  <c r="AD80" i="21" a="1"/>
  <c r="AD80" i="21" s="1"/>
  <c r="AD81" i="21" a="1"/>
  <c r="AD81" i="21" s="1"/>
  <c r="AD82" i="21" a="1"/>
  <c r="AD82" i="21" s="1"/>
  <c r="AD83" i="21" a="1"/>
  <c r="AD83" i="21"/>
  <c r="AD84" i="21" a="1"/>
  <c r="AD84" i="21"/>
  <c r="AD85" i="21" a="1"/>
  <c r="AD85" i="21" s="1"/>
  <c r="AD86" i="21" a="1"/>
  <c r="AD86" i="21" s="1"/>
  <c r="AD87" i="21" a="1"/>
  <c r="AD87" i="21" s="1"/>
  <c r="AD88" i="21" a="1"/>
  <c r="AD88" i="21" s="1"/>
  <c r="AD89" i="21" a="1"/>
  <c r="AD89" i="21" s="1"/>
  <c r="AD90" i="21" a="1"/>
  <c r="AD90" i="21" s="1"/>
  <c r="W3" i="21" a="1"/>
  <c r="W3" i="21" s="1"/>
  <c r="W4" i="21" a="1"/>
  <c r="W4" i="21" s="1"/>
  <c r="W5" i="21" a="1"/>
  <c r="W5" i="21" s="1"/>
  <c r="W6" i="21" a="1"/>
  <c r="W6" i="21" s="1"/>
  <c r="W7" i="21" a="1"/>
  <c r="W7" i="21"/>
  <c r="W8" i="21" a="1"/>
  <c r="W8" i="21" s="1"/>
  <c r="W9" i="21" a="1"/>
  <c r="W9" i="21" s="1"/>
  <c r="W10" i="21" a="1"/>
  <c r="W10" i="21" s="1"/>
  <c r="W11" i="21" a="1"/>
  <c r="W11" i="21"/>
  <c r="W12" i="21" a="1"/>
  <c r="W12" i="21" s="1"/>
  <c r="W13" i="21" a="1"/>
  <c r="W13" i="21" s="1"/>
  <c r="W14" i="21" a="1"/>
  <c r="W14" i="21"/>
  <c r="W15" i="21" a="1"/>
  <c r="W15" i="21" s="1"/>
  <c r="W16" i="21" a="1"/>
  <c r="W16" i="21" s="1"/>
  <c r="W17" i="21" a="1"/>
  <c r="W17" i="21" s="1"/>
  <c r="W18" i="21" a="1"/>
  <c r="W18" i="21" s="1"/>
  <c r="W19" i="21" a="1"/>
  <c r="W19" i="21" s="1"/>
  <c r="W20" i="21" a="1"/>
  <c r="W20" i="21"/>
  <c r="W21" i="21" a="1"/>
  <c r="W21" i="21" s="1"/>
  <c r="W22" i="21" a="1"/>
  <c r="W22" i="21" s="1"/>
  <c r="W23" i="21" a="1"/>
  <c r="W23" i="21"/>
  <c r="W24" i="21" a="1"/>
  <c r="W24" i="21" s="1"/>
  <c r="W25" i="21" a="1"/>
  <c r="W25" i="21" s="1"/>
  <c r="W26" i="21" a="1"/>
  <c r="W26" i="21" s="1"/>
  <c r="W27" i="21" a="1"/>
  <c r="W27" i="21" s="1"/>
  <c r="W28" i="21" a="1"/>
  <c r="W28" i="21" s="1"/>
  <c r="W29" i="21" a="1"/>
  <c r="W29" i="21"/>
  <c r="W30" i="21" a="1"/>
  <c r="W30" i="21" s="1"/>
  <c r="W31" i="21" a="1"/>
  <c r="W31" i="21" s="1"/>
  <c r="W32" i="21" a="1"/>
  <c r="W32" i="21"/>
  <c r="W33" i="21" a="1"/>
  <c r="W33" i="21" s="1"/>
  <c r="W34" i="21" a="1"/>
  <c r="W34" i="21" s="1"/>
  <c r="W35" i="21" a="1"/>
  <c r="W35" i="21"/>
  <c r="W36" i="21" a="1"/>
  <c r="W36" i="21" s="1"/>
  <c r="W37" i="21" a="1"/>
  <c r="W37" i="21"/>
  <c r="W38" i="21" a="1"/>
  <c r="W38" i="21" s="1"/>
  <c r="W39" i="21" a="1"/>
  <c r="W39" i="21" s="1"/>
  <c r="W40" i="21" a="1"/>
  <c r="W40" i="21" s="1"/>
  <c r="W41" i="21" a="1"/>
  <c r="W41" i="21"/>
  <c r="W42" i="21" a="1"/>
  <c r="W42" i="21" s="1"/>
  <c r="W43" i="21" a="1"/>
  <c r="W43" i="21" s="1"/>
  <c r="W44" i="21" a="1"/>
  <c r="W44" i="21" s="1"/>
  <c r="W45" i="21" a="1"/>
  <c r="W45" i="21" s="1"/>
  <c r="W46" i="21" a="1"/>
  <c r="W46" i="21" s="1"/>
  <c r="W47" i="21" a="1"/>
  <c r="W47" i="21"/>
  <c r="W48" i="21" a="1"/>
  <c r="W48" i="21" s="1"/>
  <c r="W49" i="21" a="1"/>
  <c r="W49" i="21"/>
  <c r="W50" i="21" a="1"/>
  <c r="W50" i="21"/>
  <c r="W51" i="21" a="1"/>
  <c r="W51" i="21" s="1"/>
  <c r="W52" i="21" a="1"/>
  <c r="W52" i="21" s="1"/>
  <c r="W53" i="21" a="1"/>
  <c r="W53" i="21" s="1"/>
  <c r="W54" i="21" a="1"/>
  <c r="W54" i="21" s="1"/>
  <c r="W55" i="21" a="1"/>
  <c r="W55" i="21"/>
  <c r="W56" i="21" a="1"/>
  <c r="W56" i="21" s="1"/>
  <c r="W57" i="21" a="1"/>
  <c r="W57" i="21" s="1"/>
  <c r="W58" i="21" a="1"/>
  <c r="W58" i="21" s="1"/>
  <c r="W59" i="21" a="1"/>
  <c r="W59" i="21"/>
  <c r="W60" i="21" a="1"/>
  <c r="W60" i="21" s="1"/>
  <c r="W61" i="21" a="1"/>
  <c r="W61" i="21"/>
  <c r="W62" i="21" a="1"/>
  <c r="W62" i="21" s="1"/>
  <c r="W63" i="21" a="1"/>
  <c r="W63" i="21" s="1"/>
  <c r="W64" i="21" a="1"/>
  <c r="W64" i="21" s="1"/>
  <c r="W65" i="21" a="1"/>
  <c r="W65" i="21" s="1"/>
  <c r="W66" i="21" a="1"/>
  <c r="W66" i="21" s="1"/>
  <c r="W67" i="21" a="1"/>
  <c r="W67" i="21"/>
  <c r="W68" i="21" a="1"/>
  <c r="W68" i="21" s="1"/>
  <c r="W69" i="21" a="1"/>
  <c r="W69" i="21" s="1"/>
  <c r="W70" i="21" a="1"/>
  <c r="W70" i="21" s="1"/>
  <c r="W71" i="21" a="1"/>
  <c r="W71" i="21" s="1"/>
  <c r="W72" i="21" a="1"/>
  <c r="W72" i="21" s="1"/>
  <c r="W73" i="21" a="1"/>
  <c r="W73" i="21" s="1"/>
  <c r="W74" i="21" a="1"/>
  <c r="W74" i="21" s="1"/>
  <c r="W75" i="21" a="1"/>
  <c r="W75" i="21" s="1"/>
  <c r="W76" i="21" a="1"/>
  <c r="W76" i="21" s="1"/>
  <c r="W77" i="21" a="1"/>
  <c r="W77" i="21" s="1"/>
  <c r="W78" i="21" a="1"/>
  <c r="W78" i="21" s="1"/>
  <c r="W79" i="21" a="1"/>
  <c r="W79" i="21" s="1"/>
  <c r="W80" i="21" a="1"/>
  <c r="W80" i="21" s="1"/>
  <c r="W81" i="21" a="1"/>
  <c r="W81" i="21" s="1"/>
  <c r="W82" i="21" a="1"/>
  <c r="W82" i="21" s="1"/>
  <c r="W83" i="21" a="1"/>
  <c r="W83" i="21" s="1"/>
  <c r="W84" i="21" a="1"/>
  <c r="W84" i="21" s="1"/>
  <c r="W85" i="21" a="1"/>
  <c r="W85" i="21" s="1"/>
  <c r="W86" i="21" a="1"/>
  <c r="W86" i="21" s="1"/>
  <c r="W87" i="21" a="1"/>
  <c r="W87" i="21" s="1"/>
  <c r="W88" i="21" a="1"/>
  <c r="W88" i="21" s="1"/>
  <c r="W89" i="21" a="1"/>
  <c r="W89" i="21" s="1"/>
  <c r="W90" i="21" a="1"/>
  <c r="W90" i="21" s="1"/>
  <c r="P3" i="21" a="1"/>
  <c r="P3" i="21" s="1"/>
  <c r="P27" i="21" s="1"/>
  <c r="P4" i="21" a="1"/>
  <c r="P4" i="21" s="1"/>
  <c r="P5" i="21" a="1"/>
  <c r="P5" i="21"/>
  <c r="P6" i="21" a="1"/>
  <c r="P6" i="21" s="1"/>
  <c r="P7" i="21" a="1"/>
  <c r="P7" i="21" s="1"/>
  <c r="P8" i="21" a="1"/>
  <c r="P8" i="21" s="1"/>
  <c r="P9" i="21" a="1"/>
  <c r="P9" i="21" s="1"/>
  <c r="P10" i="21" a="1"/>
  <c r="P10" i="21" s="1"/>
  <c r="P11" i="21" a="1"/>
  <c r="P11" i="21" s="1"/>
  <c r="P12" i="21" a="1"/>
  <c r="P12" i="21" s="1"/>
  <c r="P13" i="21" a="1"/>
  <c r="P13" i="21" s="1"/>
  <c r="P14" i="21" a="1"/>
  <c r="P14" i="21" s="1"/>
  <c r="P15" i="21" a="1"/>
  <c r="P15" i="21" s="1"/>
  <c r="P16" i="21" a="1"/>
  <c r="P16" i="21" s="1"/>
  <c r="P17" i="21" a="1"/>
  <c r="P17" i="21"/>
  <c r="P18" i="21" a="1"/>
  <c r="P18" i="21" s="1"/>
  <c r="P19" i="21" a="1"/>
  <c r="P19" i="21" s="1"/>
  <c r="P20" i="21" a="1"/>
  <c r="P20" i="21" s="1"/>
  <c r="P21" i="21" a="1"/>
  <c r="P21" i="21" s="1"/>
  <c r="P22" i="21" a="1"/>
  <c r="P22" i="21" s="1"/>
  <c r="P23" i="21" a="1"/>
  <c r="P23" i="21" s="1"/>
  <c r="P24" i="21" a="1"/>
  <c r="P24" i="21" s="1"/>
  <c r="P25" i="21" a="1"/>
  <c r="P25" i="21" s="1"/>
  <c r="P26" i="21" a="1"/>
  <c r="P26" i="21" s="1"/>
  <c r="K3" i="21" a="1"/>
  <c r="K3" i="21" s="1"/>
  <c r="K4" i="21" a="1"/>
  <c r="K4" i="21" s="1"/>
  <c r="K5" i="21" a="1"/>
  <c r="K5" i="21" s="1"/>
  <c r="K6" i="21" a="1"/>
  <c r="K6" i="21" s="1"/>
  <c r="K7" i="21" a="1"/>
  <c r="K7" i="21" s="1"/>
  <c r="K8" i="21" a="1"/>
  <c r="K8" i="21" s="1"/>
  <c r="K9" i="21" a="1"/>
  <c r="K9" i="21" s="1"/>
  <c r="K10" i="21" a="1"/>
  <c r="K10" i="21" s="1"/>
  <c r="K11" i="21" a="1"/>
  <c r="K11" i="21" s="1"/>
  <c r="K12" i="21" a="1"/>
  <c r="K12" i="21" s="1"/>
  <c r="K13" i="21" a="1"/>
  <c r="K13" i="21" s="1"/>
  <c r="K14" i="21" a="1"/>
  <c r="K14" i="21" s="1"/>
  <c r="K15" i="21" a="1"/>
  <c r="K15" i="21" s="1"/>
  <c r="K16" i="21" a="1"/>
  <c r="K16" i="21" s="1"/>
  <c r="K17" i="21" a="1"/>
  <c r="K17" i="21" s="1"/>
  <c r="K18" i="21" a="1"/>
  <c r="K18" i="21" s="1"/>
  <c r="K19" i="21" a="1"/>
  <c r="K19" i="21" s="1"/>
  <c r="K20" i="21" a="1"/>
  <c r="K20" i="21" s="1"/>
  <c r="K21" i="21" a="1"/>
  <c r="K21" i="21" s="1"/>
  <c r="K22" i="21" a="1"/>
  <c r="K22" i="21" s="1"/>
  <c r="K23" i="21" a="1"/>
  <c r="K23" i="21" s="1"/>
  <c r="K24" i="21" a="1"/>
  <c r="K24" i="21" s="1"/>
  <c r="K25" i="21" a="1"/>
  <c r="K25" i="21" s="1"/>
  <c r="K26" i="21" a="1"/>
  <c r="K26" i="21" s="1"/>
  <c r="B3" i="21"/>
  <c r="A3" i="21" a="1"/>
  <c r="A3" i="21" s="1"/>
  <c r="F12" i="21" a="1"/>
  <c r="F12" i="21" s="1"/>
  <c r="F13" i="21" a="1"/>
  <c r="F13" i="21" s="1"/>
  <c r="F14" i="21" a="1"/>
  <c r="F14" i="21" s="1"/>
  <c r="F15" i="21" a="1"/>
  <c r="F15" i="21" s="1"/>
  <c r="F16" i="21" a="1"/>
  <c r="F16" i="21" s="1"/>
  <c r="A2" i="21"/>
  <c r="F3" i="21" a="1"/>
  <c r="F3" i="21" s="1"/>
  <c r="F4" i="21" a="1"/>
  <c r="F4" i="21" s="1"/>
  <c r="F5" i="21" a="1"/>
  <c r="F5" i="21" s="1"/>
  <c r="F6" i="21" a="1"/>
  <c r="F6" i="21" s="1"/>
  <c r="F7" i="21" a="1"/>
  <c r="F7" i="21" s="1"/>
  <c r="AI2" i="21"/>
  <c r="AK2" i="21"/>
  <c r="V48" i="21" a="1"/>
  <c r="J7" i="21" a="1"/>
  <c r="V9" i="21" a="1"/>
  <c r="J22" i="21" a="1"/>
  <c r="J11" i="21" a="1"/>
  <c r="V72" i="21" a="1"/>
  <c r="V24" i="21" a="1"/>
  <c r="V30" i="21" a="1"/>
  <c r="J13" i="21" a="1"/>
  <c r="V46" i="21" a="1"/>
  <c r="V87" i="21" a="1"/>
  <c r="V15" i="21" a="1"/>
  <c r="E4" i="21" a="1"/>
  <c r="E5" i="21" a="1"/>
  <c r="V45" i="21" a="1"/>
  <c r="V7" i="21" a="1"/>
  <c r="V13" i="21" a="1"/>
  <c r="V62" i="21" a="1"/>
  <c r="V58" i="21" a="1"/>
  <c r="V71" i="21" a="1"/>
  <c r="V21" i="21" a="1"/>
  <c r="V53" i="21" a="1"/>
  <c r="V86" i="21" a="1"/>
  <c r="V61" i="21" a="1"/>
  <c r="J17" i="21" a="1"/>
  <c r="J23" i="21" a="1"/>
  <c r="J26" i="21" a="1"/>
  <c r="V69" i="21" a="1"/>
  <c r="V40" i="21" a="1"/>
  <c r="V27" i="21" a="1"/>
  <c r="E3" i="21" a="1"/>
  <c r="V76" i="21" a="1"/>
  <c r="V90" i="21" a="1"/>
  <c r="J8" i="21" a="1"/>
  <c r="J6" i="21" a="1"/>
  <c r="J3" i="21" a="1"/>
  <c r="V47" i="21" a="1"/>
  <c r="V33" i="21" a="1"/>
  <c r="V39" i="21" a="1"/>
  <c r="V25" i="21" a="1"/>
  <c r="J20" i="21" a="1"/>
  <c r="E7" i="21" a="1"/>
  <c r="V5" i="21" a="1"/>
  <c r="V63" i="21" a="1"/>
  <c r="V38" i="21" a="1"/>
  <c r="V83" i="21" a="1"/>
  <c r="V37" i="21" a="1"/>
  <c r="V18" i="21" a="1"/>
  <c r="V74" i="21" a="1"/>
  <c r="V31" i="21" a="1"/>
  <c r="V36" i="21" a="1"/>
  <c r="V60" i="21" a="1"/>
  <c r="V50" i="21" a="1"/>
  <c r="V68" i="21" a="1"/>
  <c r="J25" i="21" a="1"/>
  <c r="V35" i="21" a="1"/>
  <c r="V64" i="21" a="1"/>
  <c r="J19" i="21" a="1"/>
  <c r="V57" i="21" a="1"/>
  <c r="V79" i="21" a="1"/>
  <c r="V59" i="21" a="1"/>
  <c r="V89" i="21" a="1"/>
  <c r="V26" i="21" a="1"/>
  <c r="V22" i="21" a="1"/>
  <c r="V6" i="21" a="1"/>
  <c r="V4" i="21" a="1"/>
  <c r="V85" i="21" a="1"/>
  <c r="V73" i="21" a="1"/>
  <c r="V84" i="21" a="1"/>
  <c r="V82" i="21" a="1"/>
  <c r="V42" i="21" a="1"/>
  <c r="V67" i="21" a="1"/>
  <c r="J10" i="21" a="1"/>
  <c r="J14" i="21" a="1"/>
  <c r="J24" i="21" a="1"/>
  <c r="V78" i="21" a="1"/>
  <c r="V81" i="21" a="1"/>
  <c r="V41" i="21" a="1"/>
  <c r="V66" i="21" a="1"/>
  <c r="V3" i="21" a="1"/>
  <c r="V75" i="21" a="1"/>
  <c r="V11" i="21" a="1"/>
  <c r="V28" i="21" a="1"/>
  <c r="V54" i="21" a="1"/>
  <c r="V29" i="21" a="1"/>
  <c r="V8" i="21" a="1"/>
  <c r="J5" i="21" a="1"/>
  <c r="J16" i="21" a="1"/>
  <c r="J9" i="21" a="1"/>
  <c r="J15" i="21" a="1"/>
  <c r="J4" i="21" a="1"/>
  <c r="V49" i="21" a="1"/>
  <c r="V55" i="21" a="1"/>
  <c r="J18" i="21" a="1"/>
  <c r="V43" i="21" a="1"/>
  <c r="V80" i="21" a="1"/>
  <c r="V34" i="21" a="1"/>
  <c r="V20" i="21" a="1"/>
  <c r="J21" i="21" a="1"/>
  <c r="V65" i="21" a="1"/>
  <c r="V16" i="21" a="1"/>
  <c r="V44" i="21" a="1"/>
  <c r="V70" i="21" a="1"/>
  <c r="V51" i="21" a="1"/>
  <c r="V52" i="21" a="1"/>
  <c r="V32" i="21" a="1"/>
  <c r="V77" i="21" a="1"/>
  <c r="E6" i="21" a="1"/>
  <c r="V56" i="21" a="1"/>
  <c r="V19" i="21" a="1"/>
  <c r="V12" i="21" a="1"/>
  <c r="V10" i="21" a="1"/>
  <c r="J12" i="21" a="1"/>
  <c r="V14" i="21" a="1"/>
  <c r="V17" i="21" a="1"/>
  <c r="V88" i="21" a="1"/>
  <c r="V23" i="21" a="1"/>
  <c r="K27" i="21" l="1"/>
  <c r="F8" i="21"/>
  <c r="V74" i="21"/>
  <c r="V44" i="21"/>
  <c r="V14" i="21"/>
  <c r="V67" i="21"/>
  <c r="V43" i="21"/>
  <c r="V19" i="21"/>
  <c r="V13" i="21"/>
  <c r="V7" i="21"/>
  <c r="V90" i="21"/>
  <c r="V84" i="21"/>
  <c r="V78" i="21"/>
  <c r="V72" i="21"/>
  <c r="V66" i="21"/>
  <c r="V60" i="21"/>
  <c r="V54" i="21"/>
  <c r="V48" i="21"/>
  <c r="V42" i="21"/>
  <c r="V36" i="21"/>
  <c r="V30" i="21"/>
  <c r="V24" i="21"/>
  <c r="V18" i="21"/>
  <c r="V12" i="21"/>
  <c r="V6" i="21"/>
  <c r="V68" i="21"/>
  <c r="V62" i="21"/>
  <c r="V38" i="21"/>
  <c r="V32" i="21"/>
  <c r="V8" i="21"/>
  <c r="V85" i="21"/>
  <c r="V79" i="21"/>
  <c r="V55" i="21"/>
  <c r="V49" i="21"/>
  <c r="V25" i="21"/>
  <c r="V89" i="21"/>
  <c r="V77" i="21"/>
  <c r="V65" i="21"/>
  <c r="V59" i="21"/>
  <c r="V47" i="21"/>
  <c r="V35" i="21"/>
  <c r="V29" i="21"/>
  <c r="V23" i="21"/>
  <c r="V5" i="21"/>
  <c r="V88" i="21"/>
  <c r="V82" i="21"/>
  <c r="V76" i="21"/>
  <c r="V70" i="21"/>
  <c r="V64" i="21"/>
  <c r="V58" i="21"/>
  <c r="V46" i="21"/>
  <c r="V40" i="21"/>
  <c r="V34" i="21"/>
  <c r="V28" i="21"/>
  <c r="V22" i="21"/>
  <c r="V16" i="21"/>
  <c r="V10" i="21"/>
  <c r="V4" i="21"/>
  <c r="V86" i="21"/>
  <c r="V50" i="21"/>
  <c r="V20" i="21"/>
  <c r="V73" i="21"/>
  <c r="V31" i="21"/>
  <c r="V71" i="21"/>
  <c r="V41" i="21"/>
  <c r="V11" i="21"/>
  <c r="V52" i="21"/>
  <c r="V80" i="21"/>
  <c r="V56" i="21"/>
  <c r="V26" i="21"/>
  <c r="V61" i="21"/>
  <c r="V37" i="21"/>
  <c r="V83" i="21"/>
  <c r="V53" i="21"/>
  <c r="V17" i="21"/>
  <c r="V87" i="21"/>
  <c r="V81" i="21"/>
  <c r="V75" i="21"/>
  <c r="V69" i="21"/>
  <c r="V63" i="21"/>
  <c r="V57" i="21"/>
  <c r="V51" i="21"/>
  <c r="V45" i="21"/>
  <c r="V39" i="21"/>
  <c r="V33" i="21"/>
  <c r="V27" i="21"/>
  <c r="V21" i="21"/>
  <c r="V15" i="21"/>
  <c r="V9" i="21"/>
  <c r="V3" i="21"/>
  <c r="J26" i="21"/>
  <c r="J13" i="21"/>
  <c r="J7" i="21"/>
  <c r="J24" i="21"/>
  <c r="J18" i="21"/>
  <c r="J12" i="21"/>
  <c r="J6" i="21"/>
  <c r="J8" i="21"/>
  <c r="J19" i="21"/>
  <c r="J11" i="21"/>
  <c r="J22" i="21"/>
  <c r="J16" i="21"/>
  <c r="J4" i="21"/>
  <c r="J20" i="21"/>
  <c r="J5" i="21"/>
  <c r="J10" i="21"/>
  <c r="J14" i="21"/>
  <c r="J25" i="21"/>
  <c r="J23" i="21"/>
  <c r="J17" i="21"/>
  <c r="J21" i="21"/>
  <c r="J15" i="21"/>
  <c r="J9" i="21"/>
  <c r="J3" i="21"/>
  <c r="E7" i="21"/>
  <c r="G7" i="21" s="1"/>
  <c r="E6" i="21"/>
  <c r="G6" i="21" s="1"/>
  <c r="E5" i="21"/>
  <c r="G5" i="21" s="1"/>
  <c r="E4" i="21"/>
  <c r="G4" i="21" s="1"/>
  <c r="E3" i="21"/>
  <c r="G3" i="21" s="1"/>
  <c r="G8" i="21" l="1"/>
  <c r="J27" i="21"/>
  <c r="E8" i="21"/>
  <c r="N144" i="22" l="1"/>
  <c r="AC3" i="21" l="1" a="1"/>
  <c r="AC3" i="21" s="1"/>
  <c r="AE3" i="21" s="1"/>
  <c r="AC4" i="21" a="1"/>
  <c r="AC4" i="21" s="1"/>
  <c r="AE4" i="21" s="1"/>
  <c r="AC5" i="21" a="1"/>
  <c r="AC5" i="21" s="1"/>
  <c r="AE5" i="21" s="1"/>
  <c r="AC6" i="21" a="1"/>
  <c r="AC6" i="21" s="1"/>
  <c r="AE6" i="21" s="1"/>
  <c r="AC7" i="21" a="1"/>
  <c r="AC7" i="21" s="1"/>
  <c r="AE7" i="21" s="1"/>
  <c r="AC8" i="21" a="1"/>
  <c r="AC8" i="21" s="1"/>
  <c r="AE8" i="21" s="1"/>
  <c r="AC9" i="21" a="1"/>
  <c r="AC9" i="21" s="1"/>
  <c r="AE9" i="21" s="1"/>
  <c r="AC10" i="21" a="1"/>
  <c r="AC10" i="21" s="1"/>
  <c r="AE10" i="21" s="1"/>
  <c r="AC11" i="21" a="1"/>
  <c r="AC11" i="21" s="1"/>
  <c r="AE11" i="21" s="1"/>
  <c r="AC12" i="21" a="1"/>
  <c r="AC12" i="21" s="1"/>
  <c r="AE12" i="21" s="1"/>
  <c r="AC13" i="21" a="1"/>
  <c r="AC13" i="21" s="1"/>
  <c r="AE13" i="21" s="1"/>
  <c r="AC14" i="21" a="1"/>
  <c r="AC14" i="21" s="1"/>
  <c r="AE14" i="21" s="1"/>
  <c r="AC15" i="21" a="1"/>
  <c r="AC15" i="21" s="1"/>
  <c r="AE15" i="21" s="1"/>
  <c r="AC16" i="21" a="1"/>
  <c r="AC16" i="21" s="1"/>
  <c r="AE16" i="21" s="1"/>
  <c r="AC17" i="21" a="1"/>
  <c r="AC17" i="21" s="1"/>
  <c r="AE17" i="21" s="1"/>
  <c r="AC18" i="21" a="1"/>
  <c r="AC18" i="21" s="1"/>
  <c r="AE18" i="21" s="1"/>
  <c r="AC19" i="21" a="1"/>
  <c r="AC19" i="21" s="1"/>
  <c r="AE19" i="21" s="1"/>
  <c r="AC20" i="21" a="1"/>
  <c r="AC20" i="21" s="1"/>
  <c r="AE20" i="21" s="1"/>
  <c r="AC21" i="21" a="1"/>
  <c r="AC21" i="21" s="1"/>
  <c r="AE21" i="21" s="1"/>
  <c r="AC22" i="21" a="1"/>
  <c r="AC22" i="21" s="1"/>
  <c r="AE22" i="21" s="1"/>
  <c r="AC23" i="21" a="1"/>
  <c r="AC23" i="21" s="1"/>
  <c r="AE23" i="21" s="1"/>
  <c r="AC24" i="21" a="1"/>
  <c r="AC24" i="21" s="1"/>
  <c r="AE24" i="21" s="1"/>
  <c r="AC25" i="21" a="1"/>
  <c r="AC25" i="21" s="1"/>
  <c r="AE25" i="21" s="1"/>
  <c r="AC26" i="21" a="1"/>
  <c r="AC26" i="21" s="1"/>
  <c r="AE26" i="21" s="1"/>
  <c r="AC27" i="21" a="1"/>
  <c r="AC27" i="21" s="1"/>
  <c r="AE27" i="21" s="1"/>
  <c r="AC28" i="21" a="1"/>
  <c r="AC28" i="21" s="1"/>
  <c r="AE28" i="21" s="1"/>
  <c r="AC29" i="21" a="1"/>
  <c r="AC29" i="21" s="1"/>
  <c r="AE29" i="21" s="1"/>
  <c r="AC30" i="21" a="1"/>
  <c r="AC30" i="21" s="1"/>
  <c r="AE30" i="21" s="1"/>
  <c r="AC31" i="21" a="1"/>
  <c r="AC31" i="21" s="1"/>
  <c r="AE31" i="21" s="1"/>
  <c r="AC32" i="21" a="1"/>
  <c r="AC32" i="21" s="1"/>
  <c r="AE32" i="21" s="1"/>
  <c r="AC33" i="21" a="1"/>
  <c r="AC33" i="21" s="1"/>
  <c r="AE33" i="21" s="1"/>
  <c r="AC34" i="21" a="1"/>
  <c r="AC34" i="21" s="1"/>
  <c r="AE34" i="21" s="1"/>
  <c r="AC35" i="21" a="1"/>
  <c r="AC35" i="21" s="1"/>
  <c r="AE35" i="21" s="1"/>
  <c r="AC36" i="21" a="1"/>
  <c r="AC36" i="21" s="1"/>
  <c r="AE36" i="21" s="1"/>
  <c r="AC37" i="21" a="1"/>
  <c r="AC37" i="21" s="1"/>
  <c r="AE37" i="21" s="1"/>
  <c r="AC38" i="21" a="1"/>
  <c r="AC38" i="21" s="1"/>
  <c r="AE38" i="21" s="1"/>
  <c r="AC39" i="21" a="1"/>
  <c r="AC39" i="21" s="1"/>
  <c r="AE39" i="21" s="1"/>
  <c r="AC40" i="21" a="1"/>
  <c r="AC40" i="21" s="1"/>
  <c r="AE40" i="21" s="1"/>
  <c r="AC41" i="21" a="1"/>
  <c r="AC41" i="21" s="1"/>
  <c r="AE41" i="21" s="1"/>
  <c r="AC42" i="21" a="1"/>
  <c r="AC42" i="21" s="1"/>
  <c r="AE42" i="21" s="1"/>
  <c r="AC43" i="21" a="1"/>
  <c r="AC43" i="21" s="1"/>
  <c r="AE43" i="21" s="1"/>
  <c r="AC44" i="21" a="1"/>
  <c r="AC44" i="21" s="1"/>
  <c r="AE44" i="21" s="1"/>
  <c r="AC45" i="21" a="1"/>
  <c r="AC45" i="21" s="1"/>
  <c r="AE45" i="21" s="1"/>
  <c r="AC46" i="21" a="1"/>
  <c r="AC46" i="21" s="1"/>
  <c r="AE46" i="21" s="1"/>
  <c r="AC47" i="21" a="1"/>
  <c r="AC47" i="21" s="1"/>
  <c r="AE47" i="21" s="1"/>
  <c r="AC48" i="21" a="1"/>
  <c r="AC48" i="21" s="1"/>
  <c r="AE48" i="21" s="1"/>
  <c r="AC49" i="21" a="1"/>
  <c r="AC49" i="21" s="1"/>
  <c r="AE49" i="21" s="1"/>
  <c r="AC50" i="21" a="1"/>
  <c r="AC50" i="21" s="1"/>
  <c r="AE50" i="21" s="1"/>
  <c r="AC51" i="21" a="1"/>
  <c r="AC51" i="21" s="1"/>
  <c r="AE51" i="21" s="1"/>
  <c r="AC52" i="21" a="1"/>
  <c r="AC52" i="21" s="1"/>
  <c r="AE52" i="21" s="1"/>
  <c r="AC53" i="21" a="1"/>
  <c r="AC53" i="21" s="1"/>
  <c r="AE53" i="21" s="1"/>
  <c r="AC54" i="21" a="1"/>
  <c r="AC54" i="21" s="1"/>
  <c r="AE54" i="21" s="1"/>
  <c r="AC55" i="21" a="1"/>
  <c r="AC55" i="21" s="1"/>
  <c r="AE55" i="21" s="1"/>
  <c r="AC56" i="21" a="1"/>
  <c r="AC56" i="21" s="1"/>
  <c r="AE56" i="21" s="1"/>
  <c r="AC57" i="21" a="1"/>
  <c r="AC57" i="21" s="1"/>
  <c r="AE57" i="21" s="1"/>
  <c r="AC58" i="21" a="1"/>
  <c r="AC58" i="21" s="1"/>
  <c r="AE58" i="21" s="1"/>
  <c r="AC59" i="21" a="1"/>
  <c r="AC59" i="21" s="1"/>
  <c r="AE59" i="21" s="1"/>
  <c r="AC60" i="21" a="1"/>
  <c r="AC60" i="21" s="1"/>
  <c r="AE60" i="21" s="1"/>
  <c r="AC61" i="21" a="1"/>
  <c r="AC61" i="21" s="1"/>
  <c r="AE61" i="21" s="1"/>
  <c r="AC62" i="21" a="1"/>
  <c r="AC62" i="21" s="1"/>
  <c r="AE62" i="21" s="1"/>
  <c r="AC63" i="21" a="1"/>
  <c r="AC63" i="21" s="1"/>
  <c r="AE63" i="21" s="1"/>
  <c r="AC64" i="21" a="1"/>
  <c r="AC64" i="21" s="1"/>
  <c r="AE64" i="21" s="1"/>
  <c r="AC65" i="21" a="1"/>
  <c r="AC65" i="21" s="1"/>
  <c r="AE65" i="21" s="1"/>
  <c r="AC66" i="21" a="1"/>
  <c r="AC66" i="21" s="1"/>
  <c r="AE66" i="21" s="1"/>
  <c r="AC67" i="21" a="1"/>
  <c r="AC67" i="21" s="1"/>
  <c r="AE67" i="21" s="1"/>
  <c r="AC68" i="21" a="1"/>
  <c r="AC68" i="21" s="1"/>
  <c r="AE68" i="21" s="1"/>
  <c r="AC69" i="21" a="1"/>
  <c r="AC69" i="21" s="1"/>
  <c r="AE69" i="21" s="1"/>
  <c r="AC70" i="21" a="1"/>
  <c r="AC70" i="21" s="1"/>
  <c r="AE70" i="21" s="1"/>
  <c r="AC71" i="21" a="1"/>
  <c r="AC71" i="21" s="1"/>
  <c r="AE71" i="21" s="1"/>
  <c r="AC72" i="21" a="1"/>
  <c r="AC72" i="21" s="1"/>
  <c r="AE72" i="21" s="1"/>
  <c r="AC73" i="21" a="1"/>
  <c r="AC73" i="21" s="1"/>
  <c r="AE73" i="21" s="1"/>
  <c r="AC74" i="21" a="1"/>
  <c r="AC74" i="21" s="1"/>
  <c r="AE74" i="21" s="1"/>
  <c r="AC75" i="21" a="1"/>
  <c r="AC75" i="21" s="1"/>
  <c r="AE75" i="21" s="1"/>
  <c r="AC76" i="21" a="1"/>
  <c r="AC76" i="21" s="1"/>
  <c r="AE76" i="21" s="1"/>
  <c r="AC77" i="21" a="1"/>
  <c r="AC77" i="21" s="1"/>
  <c r="AE77" i="21" s="1"/>
  <c r="AC78" i="21" a="1"/>
  <c r="AC78" i="21" s="1"/>
  <c r="AE78" i="21" s="1"/>
  <c r="AC79" i="21" a="1"/>
  <c r="AC79" i="21" s="1"/>
  <c r="AE79" i="21" s="1"/>
  <c r="AC80" i="21" a="1"/>
  <c r="AC80" i="21" s="1"/>
  <c r="AE80" i="21" s="1"/>
  <c r="AC81" i="21" a="1"/>
  <c r="AC81" i="21" s="1"/>
  <c r="AE81" i="21" s="1"/>
  <c r="AC82" i="21" a="1"/>
  <c r="AC82" i="21" s="1"/>
  <c r="AE82" i="21" s="1"/>
  <c r="AC83" i="21" a="1"/>
  <c r="AC83" i="21" s="1"/>
  <c r="AE83" i="21" s="1"/>
  <c r="AC84" i="21" a="1"/>
  <c r="AC84" i="21" s="1"/>
  <c r="AE84" i="21" s="1"/>
  <c r="AC85" i="21" a="1"/>
  <c r="AC85" i="21" s="1"/>
  <c r="AE85" i="21" s="1"/>
  <c r="AC86" i="21" a="1"/>
  <c r="AC86" i="21" s="1"/>
  <c r="AE86" i="21" s="1"/>
  <c r="AC87" i="21" a="1"/>
  <c r="AC87" i="21" s="1"/>
  <c r="AE87" i="21" s="1"/>
  <c r="AC88" i="21" a="1"/>
  <c r="AC88" i="21" s="1"/>
  <c r="AE88" i="21" s="1"/>
  <c r="AC89" i="21" a="1"/>
  <c r="AC89" i="21" s="1"/>
  <c r="AE89" i="21" s="1"/>
  <c r="AC90" i="21" a="1"/>
  <c r="AC90" i="21" s="1"/>
  <c r="AE90" i="21" s="1"/>
  <c r="F17" i="21"/>
  <c r="E12" i="21" a="1"/>
  <c r="E12" i="21" s="1"/>
  <c r="E13" i="21" a="1"/>
  <c r="E13" i="21" s="1"/>
  <c r="E14" i="21" a="1"/>
  <c r="E14" i="21" s="1"/>
  <c r="E15" i="21" a="1"/>
  <c r="E15" i="21" s="1"/>
  <c r="E16" i="21" a="1"/>
  <c r="E16" i="21" s="1"/>
  <c r="O3" i="21" a="1"/>
  <c r="O3" i="21" s="1"/>
  <c r="O4" i="21" a="1"/>
  <c r="O4" i="21" s="1"/>
  <c r="Q4" i="21" s="1"/>
  <c r="O5" i="21" a="1"/>
  <c r="O5" i="21" s="1"/>
  <c r="Q5" i="21" s="1"/>
  <c r="O6" i="21" a="1"/>
  <c r="O6" i="21" s="1"/>
  <c r="Q6" i="21" s="1"/>
  <c r="O7" i="21" a="1"/>
  <c r="O7" i="21" s="1"/>
  <c r="Q7" i="21" s="1"/>
  <c r="O8" i="21" a="1"/>
  <c r="O8" i="21" s="1"/>
  <c r="Q8" i="21" s="1"/>
  <c r="O9" i="21" a="1"/>
  <c r="O9" i="21" s="1"/>
  <c r="Q9" i="21" s="1"/>
  <c r="O10" i="21" a="1"/>
  <c r="O10" i="21" s="1"/>
  <c r="Q10" i="21" s="1"/>
  <c r="O11" i="21" a="1"/>
  <c r="O11" i="21" s="1"/>
  <c r="Q11" i="21" s="1"/>
  <c r="O12" i="21" a="1"/>
  <c r="O12" i="21" s="1"/>
  <c r="Q12" i="21" s="1"/>
  <c r="O13" i="21" a="1"/>
  <c r="O13" i="21" s="1"/>
  <c r="Q13" i="21" s="1"/>
  <c r="O14" i="21" a="1"/>
  <c r="O14" i="21" s="1"/>
  <c r="Q14" i="21" s="1"/>
  <c r="O15" i="21" a="1"/>
  <c r="O15" i="21" s="1"/>
  <c r="Q15" i="21" s="1"/>
  <c r="O16" i="21" a="1"/>
  <c r="O16" i="21" s="1"/>
  <c r="Q16" i="21" s="1"/>
  <c r="O17" i="21" a="1"/>
  <c r="O17" i="21" s="1"/>
  <c r="Q17" i="21" s="1"/>
  <c r="O18" i="21" a="1"/>
  <c r="O18" i="21" s="1"/>
  <c r="Q18" i="21" s="1"/>
  <c r="O19" i="21" a="1"/>
  <c r="O19" i="21" s="1"/>
  <c r="Q19" i="21" s="1"/>
  <c r="O20" i="21" a="1"/>
  <c r="O20" i="21" s="1"/>
  <c r="Q20" i="21" s="1"/>
  <c r="O21" i="21" a="1"/>
  <c r="O21" i="21" s="1"/>
  <c r="Q21" i="21" s="1"/>
  <c r="O22" i="21" a="1"/>
  <c r="O22" i="21" s="1"/>
  <c r="Q22" i="21" s="1"/>
  <c r="O23" i="21" a="1"/>
  <c r="O23" i="21" s="1"/>
  <c r="Q23" i="21" s="1"/>
  <c r="O24" i="21" a="1"/>
  <c r="O24" i="21" s="1"/>
  <c r="Q24" i="21" s="1"/>
  <c r="O25" i="21" a="1"/>
  <c r="O25" i="21" s="1"/>
  <c r="Q25" i="21" s="1"/>
  <c r="O26" i="21" a="1"/>
  <c r="O26" i="21" s="1"/>
  <c r="Q26" i="21" s="1"/>
  <c r="Z1" i="21"/>
  <c r="S1" i="21"/>
  <c r="N1" i="21"/>
  <c r="AB1" i="19"/>
  <c r="P1" i="19"/>
  <c r="I1" i="21"/>
  <c r="O4" i="16"/>
  <c r="Q5" i="16"/>
  <c r="Q6" i="16" a="1"/>
  <c r="Q3" i="21" l="1"/>
  <c r="Q27" i="21" s="1"/>
  <c r="O27" i="21"/>
  <c r="X86" i="21"/>
  <c r="X38" i="21"/>
  <c r="X73" i="21"/>
  <c r="X25" i="21"/>
  <c r="X78" i="21"/>
  <c r="X42" i="21"/>
  <c r="X36" i="21"/>
  <c r="X30" i="21"/>
  <c r="X24" i="21"/>
  <c r="X18" i="21"/>
  <c r="X12" i="21"/>
  <c r="X6" i="21"/>
  <c r="X80" i="21"/>
  <c r="X62" i="21"/>
  <c r="X32" i="21"/>
  <c r="X14" i="21"/>
  <c r="X67" i="21"/>
  <c r="X49" i="21"/>
  <c r="X19" i="21"/>
  <c r="X90" i="21"/>
  <c r="X66" i="21"/>
  <c r="X54" i="21"/>
  <c r="X83" i="21"/>
  <c r="X71" i="21"/>
  <c r="X59" i="21"/>
  <c r="X53" i="21"/>
  <c r="X47" i="21"/>
  <c r="X41" i="21"/>
  <c r="X35" i="21"/>
  <c r="X29" i="21"/>
  <c r="X23" i="21"/>
  <c r="X17" i="21"/>
  <c r="X11" i="21"/>
  <c r="X5" i="21"/>
  <c r="X68" i="21"/>
  <c r="X44" i="21"/>
  <c r="X20" i="21"/>
  <c r="X79" i="21"/>
  <c r="X55" i="21"/>
  <c r="X31" i="21"/>
  <c r="X7" i="21"/>
  <c r="X72" i="21"/>
  <c r="X60" i="21"/>
  <c r="X89" i="21"/>
  <c r="X77" i="21"/>
  <c r="X88" i="21"/>
  <c r="X82" i="21"/>
  <c r="X70" i="21"/>
  <c r="X64" i="21"/>
  <c r="X52" i="21"/>
  <c r="X46" i="21"/>
  <c r="X34" i="21"/>
  <c r="X28" i="21"/>
  <c r="X16" i="21"/>
  <c r="X4" i="21"/>
  <c r="X50" i="21"/>
  <c r="X85" i="21"/>
  <c r="X37" i="21"/>
  <c r="X84" i="21"/>
  <c r="X48" i="21"/>
  <c r="X65" i="21"/>
  <c r="X76" i="21"/>
  <c r="X58" i="21"/>
  <c r="X40" i="21"/>
  <c r="X22" i="21"/>
  <c r="X10" i="21"/>
  <c r="X74" i="21"/>
  <c r="X56" i="21"/>
  <c r="X26" i="21"/>
  <c r="X8" i="21"/>
  <c r="X61" i="21"/>
  <c r="X43" i="21"/>
  <c r="X13" i="21"/>
  <c r="X87" i="21"/>
  <c r="X81" i="21"/>
  <c r="X75" i="21"/>
  <c r="X69" i="21"/>
  <c r="X63" i="21"/>
  <c r="X57" i="21"/>
  <c r="X51" i="21"/>
  <c r="X45" i="21"/>
  <c r="X39" i="21"/>
  <c r="X33" i="21"/>
  <c r="X27" i="21"/>
  <c r="X21" i="21"/>
  <c r="X15" i="21"/>
  <c r="X9" i="21"/>
  <c r="X3" i="21"/>
  <c r="E17" i="21"/>
  <c r="L20" i="21"/>
  <c r="L25" i="21"/>
  <c r="L24" i="21"/>
  <c r="L12" i="21"/>
  <c r="L23" i="21"/>
  <c r="L5" i="21"/>
  <c r="L14" i="21"/>
  <c r="L19" i="21"/>
  <c r="L18" i="21"/>
  <c r="L6" i="21"/>
  <c r="L17" i="21"/>
  <c r="L11" i="21"/>
  <c r="L7" i="21"/>
  <c r="L16" i="21"/>
  <c r="L4" i="21"/>
  <c r="L26" i="21"/>
  <c r="L13" i="21"/>
  <c r="L22" i="21"/>
  <c r="L10" i="21"/>
  <c r="L8" i="21"/>
  <c r="L21" i="21"/>
  <c r="L15" i="21"/>
  <c r="L9" i="21"/>
  <c r="L3" i="21"/>
  <c r="Q6" i="16"/>
  <c r="AG3" i="21" s="1" a="1"/>
  <c r="AG3" i="21" s="1"/>
  <c r="L27" i="21" l="1"/>
  <c r="G13" i="21" l="1"/>
  <c r="G14" i="21"/>
  <c r="G15" i="21"/>
  <c r="G16" i="21"/>
  <c r="G12" i="21"/>
  <c r="D1" i="21"/>
  <c r="AG1" i="21"/>
  <c r="G17" i="21" l="1"/>
  <c r="AM3" i="19" a="1"/>
  <c r="AM3" i="19" s="1"/>
  <c r="AM4" i="19" a="1"/>
  <c r="AM4" i="19" s="1"/>
  <c r="AM5" i="19" a="1"/>
  <c r="AM5" i="19" s="1"/>
  <c r="AM6" i="19" a="1"/>
  <c r="AM6" i="19" s="1"/>
  <c r="AM7" i="19" a="1"/>
  <c r="AM7" i="19" s="1"/>
  <c r="AM8" i="19" a="1"/>
  <c r="AM8" i="19" s="1"/>
  <c r="AM9" i="19" a="1"/>
  <c r="AM9" i="19" s="1"/>
  <c r="AM10" i="19" a="1"/>
  <c r="AM10" i="19" s="1"/>
  <c r="AM11" i="19" a="1"/>
  <c r="AM11" i="19" s="1"/>
  <c r="AM12" i="19" a="1"/>
  <c r="AM12" i="19" s="1"/>
  <c r="AM13" i="19" a="1"/>
  <c r="AM13" i="19" s="1"/>
  <c r="AM14" i="19" a="1"/>
  <c r="AM14" i="19" s="1"/>
  <c r="AM15" i="19" a="1"/>
  <c r="AM15" i="19" s="1"/>
  <c r="AM16" i="19" a="1"/>
  <c r="AM16" i="19" s="1"/>
  <c r="AM17" i="19" a="1"/>
  <c r="AM17" i="19" s="1"/>
  <c r="AM18" i="19" a="1"/>
  <c r="AM18" i="19" s="1"/>
  <c r="AM19" i="19" a="1"/>
  <c r="AM19" i="19" s="1"/>
  <c r="AM20" i="19" a="1"/>
  <c r="AM20" i="19" s="1"/>
  <c r="AM21" i="19" a="1"/>
  <c r="AM21" i="19" s="1"/>
  <c r="AM22" i="19" a="1"/>
  <c r="AM22" i="19" s="1"/>
  <c r="AM23" i="19" a="1"/>
  <c r="AM23" i="19" s="1"/>
  <c r="AM24" i="19" a="1"/>
  <c r="AM24" i="19" s="1"/>
  <c r="AM25" i="19" a="1"/>
  <c r="AM25" i="19" s="1"/>
  <c r="AM26" i="19" a="1"/>
  <c r="AM26" i="19" s="1"/>
  <c r="AM27" i="19" a="1"/>
  <c r="AM27" i="19" s="1"/>
  <c r="AM28" i="19" a="1"/>
  <c r="AM28" i="19" s="1"/>
  <c r="AM29" i="19" a="1"/>
  <c r="AM29" i="19" s="1"/>
  <c r="AM30" i="19" a="1"/>
  <c r="AM30" i="19" s="1"/>
  <c r="AM31" i="19" a="1"/>
  <c r="AM31" i="19" s="1"/>
  <c r="AM32" i="19" a="1"/>
  <c r="AM32" i="19" s="1"/>
  <c r="AM33" i="19" a="1"/>
  <c r="AM33" i="19" s="1"/>
  <c r="AM34" i="19" a="1"/>
  <c r="AM34" i="19" s="1"/>
  <c r="AM35" i="19" a="1"/>
  <c r="AM35" i="19" s="1"/>
  <c r="AM36" i="19" a="1"/>
  <c r="AM36" i="19" s="1"/>
  <c r="AM37" i="19" a="1"/>
  <c r="AM37" i="19" s="1"/>
  <c r="B103" i="16" l="1" a="1"/>
  <c r="B103" i="16" s="1"/>
  <c r="AH1" i="19"/>
  <c r="A2" i="19"/>
  <c r="J1" i="19"/>
  <c r="V1" i="19"/>
  <c r="D10" i="19"/>
  <c r="D1" i="19"/>
  <c r="B102" i="16" a="1"/>
  <c r="B102" i="16" s="1"/>
  <c r="B101" i="16" a="1"/>
  <c r="B101" i="16"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AF90" i="19"/>
  <c r="AF89" i="19"/>
  <c r="AF88" i="19"/>
  <c r="AF87" i="19"/>
  <c r="AF86" i="19"/>
  <c r="AF85" i="19"/>
  <c r="AF84" i="19"/>
  <c r="AF83" i="19"/>
  <c r="AF82" i="19"/>
  <c r="AF81" i="19"/>
  <c r="AF80" i="19"/>
  <c r="AF79" i="19"/>
  <c r="AF78" i="19"/>
  <c r="AF77" i="19"/>
  <c r="AF76" i="19"/>
  <c r="AF75" i="19"/>
  <c r="AF74" i="19"/>
  <c r="AF73" i="19"/>
  <c r="AF72" i="19"/>
  <c r="AF71" i="19"/>
  <c r="AF70" i="19"/>
  <c r="AF69" i="19"/>
  <c r="AF68" i="19"/>
  <c r="AF67" i="19"/>
  <c r="AF66" i="19"/>
  <c r="AF65" i="19"/>
  <c r="AF64" i="19"/>
  <c r="AF63" i="19"/>
  <c r="AF62" i="19"/>
  <c r="AF61" i="19"/>
  <c r="AF60" i="19"/>
  <c r="AF59" i="19"/>
  <c r="AF58" i="19"/>
  <c r="AF57" i="19"/>
  <c r="AF56" i="19"/>
  <c r="AF55" i="19"/>
  <c r="AF54" i="19"/>
  <c r="AF53" i="19"/>
  <c r="AF52" i="19"/>
  <c r="AF51" i="19"/>
  <c r="AF50" i="19"/>
  <c r="AF49" i="19"/>
  <c r="AF48" i="19"/>
  <c r="AF47" i="19"/>
  <c r="AF46" i="19"/>
  <c r="AF45" i="19"/>
  <c r="AF44" i="19"/>
  <c r="AF43" i="19"/>
  <c r="AF42" i="19"/>
  <c r="AF41" i="19"/>
  <c r="AF40" i="19"/>
  <c r="AF39" i="19"/>
  <c r="AF38" i="19"/>
  <c r="AF37" i="19"/>
  <c r="AF36" i="19"/>
  <c r="AF35" i="19"/>
  <c r="AF34" i="19"/>
  <c r="AF33" i="19"/>
  <c r="AF32" i="19"/>
  <c r="AF31" i="19"/>
  <c r="AF30" i="19"/>
  <c r="AF29" i="19"/>
  <c r="AF28" i="19"/>
  <c r="AF27" i="19"/>
  <c r="AF26" i="19"/>
  <c r="AF25" i="19"/>
  <c r="AF24" i="19"/>
  <c r="AF23" i="19"/>
  <c r="AF22" i="19"/>
  <c r="AF21" i="19"/>
  <c r="AF20" i="19"/>
  <c r="AF19" i="19"/>
  <c r="AF18" i="19"/>
  <c r="AF17" i="19"/>
  <c r="AF16" i="19"/>
  <c r="AF15" i="19"/>
  <c r="AF14" i="19"/>
  <c r="AF13" i="19"/>
  <c r="AF12" i="19"/>
  <c r="AF11" i="19"/>
  <c r="AF10" i="19"/>
  <c r="AF9" i="19"/>
  <c r="AF8" i="19"/>
  <c r="AF7" i="19"/>
  <c r="AF6" i="19"/>
  <c r="AF5" i="19"/>
  <c r="AF4" i="19"/>
  <c r="AF3" i="19"/>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N36" i="16"/>
  <c r="R3" i="19" a="1"/>
  <c r="R3" i="19" s="1"/>
  <c r="R4" i="19" a="1"/>
  <c r="R4" i="19" s="1"/>
  <c r="R5" i="19" a="1"/>
  <c r="R5" i="19" s="1"/>
  <c r="R6" i="19" a="1"/>
  <c r="R6" i="19" s="1"/>
  <c r="R7" i="19" a="1"/>
  <c r="R7" i="19" s="1"/>
  <c r="R8" i="19" a="1"/>
  <c r="R8" i="19" s="1"/>
  <c r="R9" i="19" a="1"/>
  <c r="R9" i="19" s="1"/>
  <c r="R10" i="19" a="1"/>
  <c r="R10" i="19" s="1"/>
  <c r="R11" i="19" a="1"/>
  <c r="R11" i="19" s="1"/>
  <c r="R12" i="19" a="1"/>
  <c r="R12" i="19" s="1"/>
  <c r="R13" i="19" a="1"/>
  <c r="R13" i="19" s="1"/>
  <c r="R14" i="19" a="1"/>
  <c r="R14" i="19" s="1"/>
  <c r="R15" i="19" a="1"/>
  <c r="R15" i="19" s="1"/>
  <c r="R16" i="19" a="1"/>
  <c r="R16" i="19" s="1"/>
  <c r="R17" i="19" a="1"/>
  <c r="R17" i="19" s="1"/>
  <c r="R18" i="19" a="1"/>
  <c r="R18" i="19" s="1"/>
  <c r="R19" i="19" a="1"/>
  <c r="R19" i="19" s="1"/>
  <c r="R20" i="19" a="1"/>
  <c r="R20" i="19" s="1"/>
  <c r="R21" i="19" a="1"/>
  <c r="R21" i="19" s="1"/>
  <c r="R22" i="19" a="1"/>
  <c r="R22" i="19" s="1"/>
  <c r="R23" i="19" a="1"/>
  <c r="R23" i="19" s="1"/>
  <c r="R24" i="19" a="1"/>
  <c r="R24" i="19" s="1"/>
  <c r="R25" i="19" a="1"/>
  <c r="R25" i="19" s="1"/>
  <c r="R26" i="19" a="1"/>
  <c r="R26" i="19" s="1"/>
  <c r="F12" i="19" a="1"/>
  <c r="F12" i="19" s="1"/>
  <c r="F13" i="19" a="1"/>
  <c r="F13" i="19" s="1"/>
  <c r="F14" i="19" a="1"/>
  <c r="F14" i="19" s="1"/>
  <c r="F15" i="19" a="1"/>
  <c r="F15" i="19" s="1"/>
  <c r="F16" i="19" a="1"/>
  <c r="F16" i="19" s="1"/>
  <c r="B1" i="16"/>
  <c r="AK6" i="19" a="1"/>
  <c r="AJ23" i="19" a="1"/>
  <c r="F3" i="19" a="1"/>
  <c r="AK25" i="19" a="1"/>
  <c r="AK20" i="19" a="1"/>
  <c r="AK13" i="19" a="1"/>
  <c r="Z87" i="19"/>
  <c r="Z58" i="19"/>
  <c r="Z62" i="19"/>
  <c r="AK32" i="19" a="1"/>
  <c r="Z72" i="19"/>
  <c r="AJ18" i="19" a="1"/>
  <c r="AK9" i="19" a="1"/>
  <c r="Z3" i="19"/>
  <c r="Z7" i="19"/>
  <c r="Z34" i="19"/>
  <c r="AJ16" i="19" a="1"/>
  <c r="Z24" i="19"/>
  <c r="AJ9" i="19" a="1"/>
  <c r="Z19" i="19"/>
  <c r="Z31" i="19"/>
  <c r="Z50" i="19"/>
  <c r="Z6" i="19"/>
  <c r="AK5" i="19" a="1"/>
  <c r="AK34" i="19" a="1"/>
  <c r="Z81" i="19"/>
  <c r="AJ22" i="19" a="1"/>
  <c r="AJ15" i="19" a="1"/>
  <c r="Z82" i="19"/>
  <c r="Z47" i="19"/>
  <c r="Z8" i="19"/>
  <c r="Z52" i="19"/>
  <c r="AJ12" i="19" a="1"/>
  <c r="AJ20" i="19" a="1"/>
  <c r="AJ13" i="19" a="1"/>
  <c r="AJ28" i="19" a="1"/>
  <c r="AK23" i="19" a="1"/>
  <c r="Z43" i="19"/>
  <c r="Z36" i="19"/>
  <c r="Z86" i="19"/>
  <c r="Z59" i="19"/>
  <c r="Z51" i="19"/>
  <c r="Z33" i="19"/>
  <c r="Z60" i="19"/>
  <c r="F4" i="19" a="1"/>
  <c r="Z25" i="19"/>
  <c r="Z14" i="19"/>
  <c r="AK10" i="19" a="1"/>
  <c r="Z64" i="19"/>
  <c r="Z40" i="19"/>
  <c r="F6" i="19" a="1"/>
  <c r="Z5" i="19"/>
  <c r="Z66" i="19"/>
  <c r="AK17" i="19" a="1"/>
  <c r="Z70" i="19"/>
  <c r="Z41" i="19"/>
  <c r="Z84" i="19"/>
  <c r="F5" i="19" a="1"/>
  <c r="Z22" i="19"/>
  <c r="Z23" i="19"/>
  <c r="Z42" i="19"/>
  <c r="AJ27" i="19" a="1"/>
  <c r="AJ8" i="19" a="1"/>
  <c r="AK7" i="19" a="1"/>
  <c r="AJ25" i="19" a="1"/>
  <c r="AK27" i="19" a="1"/>
  <c r="Z80" i="19"/>
  <c r="AK21" i="19" a="1"/>
  <c r="Z74" i="19"/>
  <c r="Z39" i="19"/>
  <c r="Z67" i="19"/>
  <c r="AK26" i="19" a="1"/>
  <c r="Z13" i="19"/>
  <c r="AJ5" i="19" a="1"/>
  <c r="Z28" i="19"/>
  <c r="AJ29" i="19" a="1"/>
  <c r="Y3" i="19" a="1"/>
  <c r="AK3" i="19" a="1"/>
  <c r="Z11" i="19"/>
  <c r="AK30" i="19" a="1"/>
  <c r="Z9" i="19"/>
  <c r="Z27" i="19"/>
  <c r="Z90" i="19"/>
  <c r="AJ30" i="19" a="1"/>
  <c r="AK8" i="19" a="1"/>
  <c r="AK29" i="19" a="1"/>
  <c r="Z49" i="19"/>
  <c r="Z18" i="19"/>
  <c r="AJ6" i="19" a="1"/>
  <c r="Z46" i="19"/>
  <c r="AJ34" i="19" a="1"/>
  <c r="Z37" i="19"/>
  <c r="AJ3" i="19" a="1"/>
  <c r="AJ21" i="19" a="1"/>
  <c r="Z57" i="19"/>
  <c r="Z29" i="19"/>
  <c r="F7" i="19" a="1"/>
  <c r="Z73" i="19"/>
  <c r="Z30" i="19"/>
  <c r="AJ4" i="19" a="1"/>
  <c r="Z77" i="19"/>
  <c r="Z76" i="19"/>
  <c r="AJ36" i="19" a="1"/>
  <c r="Z75" i="19"/>
  <c r="Z55" i="19"/>
  <c r="Z44" i="19"/>
  <c r="AK11" i="19" a="1"/>
  <c r="AK31" i="19" a="1"/>
  <c r="Z15" i="19"/>
  <c r="Z10" i="19"/>
  <c r="Z83" i="19"/>
  <c r="Z85" i="19"/>
  <c r="AK35" i="19" a="1"/>
  <c r="Z12" i="19"/>
  <c r="AK28" i="19" a="1"/>
  <c r="AJ14" i="19" a="1"/>
  <c r="Z79" i="19"/>
  <c r="AK14" i="19" a="1"/>
  <c r="Z32" i="19"/>
  <c r="Z69" i="19"/>
  <c r="AJ37" i="19" a="1"/>
  <c r="Z4" i="19"/>
  <c r="AJ19" i="19" a="1"/>
  <c r="AK19" i="19" a="1"/>
  <c r="Z35" i="19"/>
  <c r="AJ33" i="19" a="1"/>
  <c r="AJ17" i="19" a="1"/>
  <c r="Z38" i="19"/>
  <c r="AK37" i="19" a="1"/>
  <c r="AK33" i="19" a="1"/>
  <c r="Z17" i="19"/>
  <c r="Z26" i="19"/>
  <c r="Z53" i="19"/>
  <c r="AJ24" i="19" a="1"/>
  <c r="AJ32" i="19" a="1"/>
  <c r="AJ31" i="19" a="1"/>
  <c r="AK15" i="19" a="1"/>
  <c r="AK18" i="19" a="1"/>
  <c r="Z21" i="19"/>
  <c r="Z20" i="19"/>
  <c r="Z89" i="19"/>
  <c r="Z54" i="19"/>
  <c r="AJ35" i="19" a="1"/>
  <c r="Z16" i="19"/>
  <c r="AJ26" i="19" a="1"/>
  <c r="AK12" i="19" a="1"/>
  <c r="AJ7" i="19" a="1"/>
  <c r="Z48" i="19"/>
  <c r="Z45" i="19"/>
  <c r="AJ10" i="19" a="1"/>
  <c r="Z68" i="19"/>
  <c r="Z78" i="19"/>
  <c r="Z61" i="19"/>
  <c r="Z56" i="19"/>
  <c r="AJ11" i="19" a="1"/>
  <c r="AK16" i="19" a="1"/>
  <c r="AK22" i="19" a="1"/>
  <c r="Z65" i="19"/>
  <c r="Z71" i="19"/>
  <c r="AK36" i="19" a="1"/>
  <c r="Z88" i="19"/>
  <c r="AK4" i="19" a="1"/>
  <c r="Z63" i="19"/>
  <c r="AK24" i="19" a="1"/>
  <c r="AK3" i="19" l="1"/>
  <c r="AK9" i="19"/>
  <c r="AK15" i="19"/>
  <c r="AK21" i="19"/>
  <c r="AK27" i="19"/>
  <c r="AK33" i="19"/>
  <c r="AK4" i="19"/>
  <c r="AK10" i="19"/>
  <c r="AK16" i="19"/>
  <c r="AK22" i="19"/>
  <c r="AK28" i="19"/>
  <c r="AK34" i="19"/>
  <c r="AK5" i="19"/>
  <c r="AK11" i="19"/>
  <c r="AK17" i="19"/>
  <c r="AK23" i="19"/>
  <c r="AK29" i="19"/>
  <c r="AK35" i="19"/>
  <c r="AK6" i="19"/>
  <c r="AK12" i="19"/>
  <c r="AK18" i="19"/>
  <c r="AK24" i="19"/>
  <c r="AK30" i="19"/>
  <c r="AK7" i="19"/>
  <c r="AK13" i="19"/>
  <c r="AK19" i="19"/>
  <c r="AK25" i="19"/>
  <c r="AK31" i="19"/>
  <c r="AK37" i="19"/>
  <c r="AK8" i="19"/>
  <c r="AK20" i="19"/>
  <c r="AK26" i="19"/>
  <c r="AK32" i="19"/>
  <c r="AK36" i="19"/>
  <c r="AK14" i="19"/>
  <c r="AJ3" i="19"/>
  <c r="AJ4" i="19"/>
  <c r="AJ5" i="19"/>
  <c r="AJ6" i="19"/>
  <c r="AJ7" i="19"/>
  <c r="AJ8" i="19"/>
  <c r="AJ9" i="19"/>
  <c r="AJ10" i="19"/>
  <c r="AJ11" i="19"/>
  <c r="AJ12" i="19"/>
  <c r="AJ13" i="19"/>
  <c r="AJ14" i="19"/>
  <c r="AJ15" i="19"/>
  <c r="AJ16" i="19"/>
  <c r="AJ17" i="19"/>
  <c r="AJ18" i="19"/>
  <c r="AJ19" i="19"/>
  <c r="AJ20" i="19"/>
  <c r="AJ21" i="19"/>
  <c r="AJ22" i="19"/>
  <c r="AJ23" i="19"/>
  <c r="AJ24" i="19"/>
  <c r="AJ25" i="19"/>
  <c r="AJ26" i="19"/>
  <c r="AJ27" i="19"/>
  <c r="AJ28" i="19"/>
  <c r="AJ29" i="19"/>
  <c r="AJ30" i="19"/>
  <c r="AJ31" i="19"/>
  <c r="AJ32" i="19"/>
  <c r="AJ33" i="19"/>
  <c r="AJ34" i="19"/>
  <c r="AJ35" i="19"/>
  <c r="AJ36" i="19"/>
  <c r="AJ37" i="19"/>
  <c r="Y3" i="19"/>
  <c r="F3" i="19"/>
  <c r="F7" i="19"/>
  <c r="F6" i="19"/>
  <c r="F5" i="19"/>
  <c r="F4" i="19"/>
  <c r="F49" i="16"/>
  <c r="F50" i="16"/>
  <c r="F26" i="16"/>
  <c r="F25" i="16"/>
  <c r="F53" i="16"/>
  <c r="F52" i="16"/>
  <c r="S26" i="19"/>
  <c r="F92" i="16"/>
  <c r="F44" i="16"/>
  <c r="F32" i="16"/>
  <c r="F20" i="16"/>
  <c r="F8" i="16"/>
  <c r="F68" i="16"/>
  <c r="S19" i="19"/>
  <c r="F28" i="16"/>
  <c r="Q9" i="19" s="1" a="1"/>
  <c r="Q9" i="19" s="1"/>
  <c r="F80" i="16"/>
  <c r="F56" i="16"/>
  <c r="F89" i="16"/>
  <c r="F77" i="16"/>
  <c r="F65" i="16"/>
  <c r="F41" i="16"/>
  <c r="F29" i="16"/>
  <c r="Q10" i="19" s="1" a="1"/>
  <c r="Q10" i="19" s="1"/>
  <c r="F17" i="16"/>
  <c r="F88" i="16"/>
  <c r="F76" i="16"/>
  <c r="F64" i="16"/>
  <c r="F40" i="16"/>
  <c r="F16" i="16"/>
  <c r="F87" i="16"/>
  <c r="F75" i="16"/>
  <c r="F63" i="16"/>
  <c r="S8" i="19"/>
  <c r="S11" i="19"/>
  <c r="F86" i="16"/>
  <c r="F74" i="16"/>
  <c r="Q22" i="19" s="1" a="1"/>
  <c r="Q22" i="19" s="1"/>
  <c r="F62" i="16"/>
  <c r="F38" i="16"/>
  <c r="F85" i="16"/>
  <c r="F73" i="16"/>
  <c r="F61" i="16"/>
  <c r="F37" i="16"/>
  <c r="F13" i="16"/>
  <c r="G12" i="19"/>
  <c r="S7" i="19"/>
  <c r="S4" i="19"/>
  <c r="S18" i="19"/>
  <c r="S6" i="19"/>
  <c r="S24" i="19"/>
  <c r="S16" i="19"/>
  <c r="G15" i="19"/>
  <c r="G16" i="19"/>
  <c r="F51" i="16"/>
  <c r="F39" i="16"/>
  <c r="F27" i="16"/>
  <c r="Q8" i="19" s="1" a="1"/>
  <c r="Q8" i="19" s="1"/>
  <c r="F15" i="16"/>
  <c r="S3" i="19"/>
  <c r="S15" i="19"/>
  <c r="S20" i="19"/>
  <c r="F14" i="16"/>
  <c r="G14" i="19"/>
  <c r="S14" i="19"/>
  <c r="S5" i="19"/>
  <c r="G13" i="19"/>
  <c r="S25" i="19"/>
  <c r="F72" i="16"/>
  <c r="F12" i="16"/>
  <c r="S12" i="19"/>
  <c r="F83" i="16"/>
  <c r="F71" i="16"/>
  <c r="F59" i="16"/>
  <c r="F47" i="16"/>
  <c r="F35" i="16"/>
  <c r="F23" i="16"/>
  <c r="F11" i="16"/>
  <c r="S23" i="19"/>
  <c r="S17" i="19"/>
  <c r="S13" i="19"/>
  <c r="F60" i="16"/>
  <c r="F36" i="16"/>
  <c r="F82" i="16"/>
  <c r="F70" i="16"/>
  <c r="F58" i="16"/>
  <c r="F46" i="16"/>
  <c r="F34" i="16"/>
  <c r="F22" i="16"/>
  <c r="F10" i="16"/>
  <c r="S22" i="19"/>
  <c r="S10" i="19"/>
  <c r="F84" i="16"/>
  <c r="F48" i="16"/>
  <c r="F24" i="16"/>
  <c r="F93" i="16"/>
  <c r="Q26" i="19" s="1" a="1"/>
  <c r="Q26" i="19" s="1"/>
  <c r="F81" i="16"/>
  <c r="F69" i="16"/>
  <c r="F57" i="16"/>
  <c r="F45" i="16"/>
  <c r="F33" i="16"/>
  <c r="F21" i="16"/>
  <c r="F9" i="16"/>
  <c r="S21" i="19"/>
  <c r="S9" i="19"/>
  <c r="F91" i="16"/>
  <c r="F79" i="16"/>
  <c r="F67" i="16"/>
  <c r="F55" i="16"/>
  <c r="F43" i="16"/>
  <c r="F31" i="16"/>
  <c r="F19" i="16"/>
  <c r="F7" i="16"/>
  <c r="F90" i="16"/>
  <c r="F78" i="16"/>
  <c r="F66" i="16"/>
  <c r="F54" i="16"/>
  <c r="F42" i="16"/>
  <c r="F30" i="16"/>
  <c r="Q11" i="19" s="1" a="1"/>
  <c r="Q11" i="19" s="1"/>
  <c r="F18" i="16"/>
  <c r="F6" i="16"/>
  <c r="AL12" i="19" l="1" a="1"/>
  <c r="AL12" i="19" s="1"/>
  <c r="AL28" i="19" a="1"/>
  <c r="AL28" i="19" s="1"/>
  <c r="AL29" i="19" a="1"/>
  <c r="AL29" i="19" s="1"/>
  <c r="AL33" i="19" a="1"/>
  <c r="AL33" i="19" s="1"/>
  <c r="AL34" i="19" a="1"/>
  <c r="AL34" i="19" s="1"/>
  <c r="AL35" i="19" a="1"/>
  <c r="AL35" i="19" s="1"/>
  <c r="T26" i="19"/>
  <c r="Q16" i="19" a="1"/>
  <c r="Q16" i="19" s="1"/>
  <c r="T16" i="19" s="1"/>
  <c r="T11" i="19"/>
  <c r="T22" i="19"/>
  <c r="T8" i="19"/>
  <c r="T9" i="19"/>
  <c r="Q7" i="19" a="1"/>
  <c r="Q7" i="19" s="1"/>
  <c r="T7" i="19" s="1"/>
  <c r="Q5" i="19" a="1"/>
  <c r="Q5" i="19" s="1"/>
  <c r="T5" i="19" s="1"/>
  <c r="Q24" i="19" a="1"/>
  <c r="Q24" i="19" s="1"/>
  <c r="T24" i="19" s="1"/>
  <c r="Q19" i="19" a="1"/>
  <c r="Q19" i="19" s="1"/>
  <c r="T19" i="19" s="1"/>
  <c r="Q14" i="19" a="1"/>
  <c r="Q14" i="19" s="1"/>
  <c r="T14" i="19" s="1"/>
  <c r="Q21" i="19" a="1"/>
  <c r="Q21" i="19" s="1"/>
  <c r="T21" i="19" s="1"/>
  <c r="Q18" i="19" a="1"/>
  <c r="Q18" i="19" s="1"/>
  <c r="T18" i="19" s="1"/>
  <c r="Q15" i="19" a="1"/>
  <c r="Q15" i="19" s="1"/>
  <c r="T15" i="19" s="1"/>
  <c r="Q12" i="19" a="1"/>
  <c r="Q12" i="19" s="1"/>
  <c r="T12" i="19" s="1"/>
  <c r="Q13" i="19" a="1"/>
  <c r="Q13" i="19" s="1"/>
  <c r="T13" i="19" s="1"/>
  <c r="Q23" i="19" a="1"/>
  <c r="Q23" i="19" s="1"/>
  <c r="T23" i="19" s="1"/>
  <c r="E12" i="19" a="1"/>
  <c r="E12" i="19" s="1"/>
  <c r="E15" i="19" a="1"/>
  <c r="E15" i="19" s="1"/>
  <c r="H15" i="19" s="1"/>
  <c r="Q17" i="19" a="1"/>
  <c r="Q17" i="19" s="1"/>
  <c r="T17" i="19" s="1"/>
  <c r="Q3" i="19" a="1"/>
  <c r="Q3" i="19" s="1"/>
  <c r="Q20" i="19" a="1"/>
  <c r="Q20" i="19" s="1"/>
  <c r="T20" i="19" s="1"/>
  <c r="E16" i="19" a="1"/>
  <c r="E16" i="19" s="1"/>
  <c r="H16" i="19" s="1"/>
  <c r="Q25" i="19" a="1"/>
  <c r="Q25" i="19" s="1"/>
  <c r="T25" i="19" s="1"/>
  <c r="Q6" i="19" a="1"/>
  <c r="Q6" i="19" s="1"/>
  <c r="T6" i="19" s="1"/>
  <c r="E14" i="19" a="1"/>
  <c r="E14" i="19" s="1"/>
  <c r="H14" i="19" s="1"/>
  <c r="E13" i="19" a="1"/>
  <c r="E13" i="19" s="1"/>
  <c r="H13" i="19" s="1"/>
  <c r="Q4" i="19" a="1"/>
  <c r="Q4" i="19" s="1"/>
  <c r="T4" i="19" s="1"/>
  <c r="B3" i="19"/>
  <c r="B4" i="19" s="1"/>
  <c r="T10" i="19"/>
  <c r="AL10" i="19" a="1"/>
  <c r="AL6" i="19" a="1"/>
  <c r="AL3" i="19" a="1"/>
  <c r="AL8" i="19" a="1"/>
  <c r="AL19" i="19" a="1"/>
  <c r="AL11" i="19" a="1"/>
  <c r="AL32" i="19" a="1"/>
  <c r="AL16" i="19" a="1"/>
  <c r="AL15" i="19" a="1"/>
  <c r="AL5" i="19" a="1"/>
  <c r="AL37" i="19" a="1"/>
  <c r="AL7" i="19" a="1"/>
  <c r="AL4" i="19" a="1"/>
  <c r="AL20" i="19" a="1"/>
  <c r="AL17" i="19" a="1"/>
  <c r="AL22" i="19" a="1"/>
  <c r="AL13" i="19" a="1"/>
  <c r="AL24" i="19" a="1"/>
  <c r="AL18" i="19" a="1"/>
  <c r="AL9" i="19" a="1"/>
  <c r="AL27" i="19" a="1"/>
  <c r="AL26" i="19" a="1"/>
  <c r="AL23" i="19" a="1"/>
  <c r="AL14" i="19" a="1"/>
  <c r="AL36" i="19" a="1"/>
  <c r="AL31" i="19" a="1"/>
  <c r="AL21" i="19" a="1"/>
  <c r="AL25" i="19" a="1"/>
  <c r="AL30" i="19" a="1"/>
  <c r="AL22" i="19" l="1"/>
  <c r="AL13" i="19"/>
  <c r="AL15" i="19"/>
  <c r="AL31" i="19"/>
  <c r="AL11" i="19"/>
  <c r="AL18" i="19"/>
  <c r="AL10" i="19"/>
  <c r="AL21" i="19"/>
  <c r="AL16" i="19"/>
  <c r="AL9" i="19"/>
  <c r="AL37" i="19"/>
  <c r="AL14" i="19"/>
  <c r="AL8" i="19"/>
  <c r="AL30" i="19"/>
  <c r="AL26" i="19"/>
  <c r="AL6" i="19"/>
  <c r="AL17" i="19"/>
  <c r="AL36" i="19"/>
  <c r="AL25" i="19"/>
  <c r="AL4" i="19"/>
  <c r="AL23" i="19"/>
  <c r="AL3" i="19"/>
  <c r="AL24" i="19"/>
  <c r="AL5" i="19"/>
  <c r="AL19" i="19"/>
  <c r="AL7" i="19"/>
  <c r="AL27" i="19"/>
  <c r="AL32" i="19"/>
  <c r="AL20" i="19"/>
  <c r="Q27" i="19"/>
  <c r="H12" i="19"/>
  <c r="E17" i="19"/>
  <c r="T3" i="19"/>
  <c r="E4" i="12" l="1"/>
  <c r="L39" i="16"/>
  <c r="L20" i="16"/>
  <c r="Y47" i="19" a="1"/>
  <c r="Y51" i="19" a="1"/>
  <c r="L19" i="19" a="1"/>
  <c r="L34" i="16"/>
  <c r="L16" i="16"/>
  <c r="L40" i="16"/>
  <c r="Y62" i="19" a="1"/>
  <c r="K76" i="16" a="1"/>
  <c r="L24" i="19" a="1"/>
  <c r="K50" i="16" a="1"/>
  <c r="Y72" i="19" a="1"/>
  <c r="K47" i="16" a="1"/>
  <c r="Y41" i="19" a="1"/>
  <c r="K20" i="16" a="1"/>
  <c r="L11" i="16"/>
  <c r="K59" i="16" a="1"/>
  <c r="Y61" i="19" a="1"/>
  <c r="K71" i="16" a="1"/>
  <c r="Y90" i="19" a="1"/>
  <c r="L71" i="16"/>
  <c r="Y42" i="19" a="1"/>
  <c r="K8" i="16" a="1"/>
  <c r="L10" i="19" a="1"/>
  <c r="L7" i="19" a="1"/>
  <c r="L18" i="19" a="1"/>
  <c r="L64" i="16"/>
  <c r="L9" i="16"/>
  <c r="L25" i="16"/>
  <c r="Y52" i="19" a="1"/>
  <c r="Y78" i="19" a="1"/>
  <c r="Y39" i="19" a="1"/>
  <c r="K34" i="16" a="1"/>
  <c r="Y8" i="19" a="1"/>
  <c r="Y60" i="19" a="1"/>
  <c r="L9" i="19" a="1"/>
  <c r="L22" i="19" a="1"/>
  <c r="Y30" i="19" a="1"/>
  <c r="Y89" i="19" a="1"/>
  <c r="Y79" i="19" a="1"/>
  <c r="Y54" i="19" a="1"/>
  <c r="L51" i="16"/>
  <c r="Y57" i="19" a="1"/>
  <c r="L24" i="16"/>
  <c r="Y38" i="19" a="1"/>
  <c r="Y29" i="19" a="1"/>
  <c r="K85" i="16" a="1"/>
  <c r="Y5" i="19" a="1"/>
  <c r="Y53" i="19" a="1"/>
  <c r="Y28" i="19" a="1"/>
  <c r="K91" i="16" a="1"/>
  <c r="Y6" i="19" a="1"/>
  <c r="Y36" i="19" a="1"/>
  <c r="K81" i="16" a="1"/>
  <c r="Y48" i="19" a="1"/>
  <c r="L56" i="16"/>
  <c r="L23" i="19" a="1"/>
  <c r="K11" i="16" a="1"/>
  <c r="L61" i="16"/>
  <c r="Y58" i="19" a="1"/>
  <c r="Y40" i="19" a="1"/>
  <c r="L82" i="16"/>
  <c r="K6" i="16" a="1"/>
  <c r="L8" i="19" a="1"/>
  <c r="Y84" i="19" a="1"/>
  <c r="K39" i="16" a="1"/>
  <c r="K37" i="16" a="1"/>
  <c r="L10" i="16"/>
  <c r="L62" i="16"/>
  <c r="K32" i="16" a="1"/>
  <c r="K36" i="16" a="1"/>
  <c r="Y55" i="19" a="1"/>
  <c r="L49" i="16"/>
  <c r="Y67" i="19" a="1"/>
  <c r="L26" i="16"/>
  <c r="Y80" i="19" a="1"/>
  <c r="L41" i="16"/>
  <c r="K79" i="16" a="1"/>
  <c r="Y86" i="19" a="1"/>
  <c r="Y35" i="19" a="1"/>
  <c r="L57" i="16"/>
  <c r="L42" i="16"/>
  <c r="Y21" i="19" a="1"/>
  <c r="K66" i="16" a="1"/>
  <c r="Y17" i="19" a="1"/>
  <c r="L65" i="16"/>
  <c r="K9" i="16" a="1"/>
  <c r="K38" i="16" a="1"/>
  <c r="L68" i="16"/>
  <c r="L16" i="19" a="1"/>
  <c r="L20" i="19" a="1"/>
  <c r="Y76" i="19" a="1"/>
  <c r="L48" i="16"/>
  <c r="Y74" i="19" a="1"/>
  <c r="L28" i="16"/>
  <c r="L81" i="16"/>
  <c r="K48" i="16" a="1"/>
  <c r="Y20" i="19" a="1"/>
  <c r="Y45" i="19" a="1"/>
  <c r="K84" i="16" a="1"/>
  <c r="L15" i="16"/>
  <c r="L74" i="16"/>
  <c r="Y13" i="19" a="1"/>
  <c r="L45" i="16"/>
  <c r="L70" i="16"/>
  <c r="Y88" i="19" a="1"/>
  <c r="Y73" i="19" a="1"/>
  <c r="L21" i="16"/>
  <c r="L15" i="19" a="1"/>
  <c r="L83" i="16"/>
  <c r="K78" i="16" a="1"/>
  <c r="K14" i="16" a="1"/>
  <c r="L4" i="19" a="1"/>
  <c r="K68" i="16" a="1"/>
  <c r="Y50" i="19" a="1"/>
  <c r="K41" i="16" a="1"/>
  <c r="K69" i="16" a="1"/>
  <c r="K89" i="16" a="1"/>
  <c r="K73" i="16" a="1"/>
  <c r="Y12" i="19" a="1"/>
  <c r="L63" i="16"/>
  <c r="L15" i="19" l="1"/>
  <c r="Y73" i="19"/>
  <c r="Y86" i="19"/>
  <c r="K66" i="16"/>
  <c r="K37" i="16"/>
  <c r="Y6" i="19"/>
  <c r="Y12" i="19"/>
  <c r="K41" i="16"/>
  <c r="Y45" i="19"/>
  <c r="L10" i="19"/>
  <c r="K34" i="16"/>
  <c r="Y50" i="19"/>
  <c r="Y35" i="19"/>
  <c r="Y80" i="19"/>
  <c r="L7" i="19"/>
  <c r="Y72" i="19"/>
  <c r="L23" i="19"/>
  <c r="L19" i="19"/>
  <c r="Y36" i="19"/>
  <c r="Y78" i="19"/>
  <c r="K91" i="16"/>
  <c r="Y61" i="19"/>
  <c r="L18" i="19"/>
  <c r="K32" i="16"/>
  <c r="Y60" i="19"/>
  <c r="Y30" i="19"/>
  <c r="Y17" i="19"/>
  <c r="Y51" i="19"/>
  <c r="Y52" i="19"/>
  <c r="Y21" i="19"/>
  <c r="K85" i="16"/>
  <c r="K73" i="16"/>
  <c r="Y62" i="19"/>
  <c r="Y76" i="19"/>
  <c r="Y57" i="19"/>
  <c r="L22" i="19"/>
  <c r="K68" i="16"/>
  <c r="Y42" i="19"/>
  <c r="K79" i="16"/>
  <c r="Y54" i="19"/>
  <c r="K71" i="16"/>
  <c r="L24" i="19"/>
  <c r="K39" i="16"/>
  <c r="Y5" i="19"/>
  <c r="L4" i="19"/>
  <c r="K84" i="16"/>
  <c r="K38" i="16"/>
  <c r="K9" i="16"/>
  <c r="K78" i="16"/>
  <c r="K20" i="16"/>
  <c r="L8" i="19"/>
  <c r="Y8" i="19"/>
  <c r="Y39" i="19"/>
  <c r="Y53" i="19"/>
  <c r="K6" i="16"/>
  <c r="K69" i="16"/>
  <c r="Y48" i="19"/>
  <c r="K76" i="16"/>
  <c r="K81" i="16"/>
  <c r="Y20" i="19"/>
  <c r="Y47" i="19"/>
  <c r="Y79" i="19"/>
  <c r="L9" i="19"/>
  <c r="Y88" i="19"/>
  <c r="Y38" i="19"/>
  <c r="K11" i="16"/>
  <c r="Y74" i="19"/>
  <c r="K14" i="16"/>
  <c r="K8" i="16"/>
  <c r="Y55" i="19"/>
  <c r="Y84" i="19"/>
  <c r="L20" i="19"/>
  <c r="K89" i="16"/>
  <c r="Y28" i="19"/>
  <c r="K48" i="16"/>
  <c r="Y58" i="19"/>
  <c r="L16" i="19"/>
  <c r="Y41" i="19"/>
  <c r="K36" i="16"/>
  <c r="K50" i="16"/>
  <c r="Y67" i="19"/>
  <c r="Y13" i="19"/>
  <c r="Y90" i="19"/>
  <c r="K59" i="16"/>
  <c r="Y40" i="19"/>
  <c r="Y29" i="19"/>
  <c r="K47" i="16"/>
  <c r="Y89" i="19"/>
  <c r="B5" i="12"/>
  <c r="D5" i="12"/>
  <c r="A5" i="12"/>
  <c r="C5" i="12"/>
  <c r="L38" i="16"/>
  <c r="K28" i="16" a="1"/>
  <c r="L75" i="16"/>
  <c r="L84" i="16"/>
  <c r="K45" i="16" a="1"/>
  <c r="K62" i="16" a="1"/>
  <c r="L43" i="16"/>
  <c r="Y68" i="19" a="1"/>
  <c r="K25" i="16" a="1"/>
  <c r="L17" i="16"/>
  <c r="Y46" i="19" a="1"/>
  <c r="K93" i="16" a="1"/>
  <c r="L7" i="16"/>
  <c r="K58" i="16" a="1"/>
  <c r="K26" i="16" a="1"/>
  <c r="L91" i="16"/>
  <c r="Y31" i="19" a="1"/>
  <c r="L25" i="19" a="1"/>
  <c r="K62" i="16" l="1"/>
  <c r="K25" i="16"/>
  <c r="K45" i="16"/>
  <c r="Y46" i="19"/>
  <c r="K93" i="16"/>
  <c r="K28" i="16"/>
  <c r="Y31" i="19"/>
  <c r="K26" i="16"/>
  <c r="L25" i="19"/>
  <c r="K58" i="16"/>
  <c r="Y68" i="19"/>
  <c r="L26" i="19" a="1"/>
  <c r="L11" i="19" a="1"/>
  <c r="Y71" i="19" a="1"/>
  <c r="L8" i="16"/>
  <c r="K72" i="16" a="1"/>
  <c r="K54" i="16" a="1"/>
  <c r="Y4" i="19" a="1"/>
  <c r="L47" i="16"/>
  <c r="L53" i="16"/>
  <c r="L37" i="16"/>
  <c r="Y59" i="19" a="1"/>
  <c r="L69" i="16"/>
  <c r="L72" i="16"/>
  <c r="L59" i="16"/>
  <c r="L5" i="19" a="1"/>
  <c r="K77" i="16" a="1"/>
  <c r="K17" i="16" a="1"/>
  <c r="K24" i="16" a="1"/>
  <c r="Y25" i="19" a="1"/>
  <c r="L13" i="16"/>
  <c r="Y82" i="19" a="1"/>
  <c r="K55" i="16" a="1"/>
  <c r="L6" i="19" a="1"/>
  <c r="L27" i="16"/>
  <c r="L36" i="16"/>
  <c r="Y14" i="19" a="1"/>
  <c r="L76" i="16"/>
  <c r="K52" i="16" a="1"/>
  <c r="K15" i="16" a="1"/>
  <c r="Y10" i="19" a="1"/>
  <c r="L87" i="16"/>
  <c r="L77" i="16"/>
  <c r="L13" i="19" a="1"/>
  <c r="L66" i="16"/>
  <c r="K61" i="16" a="1"/>
  <c r="Y44" i="19" a="1"/>
  <c r="Y69" i="19" a="1"/>
  <c r="L30" i="16"/>
  <c r="K70" i="16" a="1"/>
  <c r="K19" i="16" a="1"/>
  <c r="Y64" i="19" a="1"/>
  <c r="K43" i="16" a="1"/>
  <c r="K64" i="16" a="1"/>
  <c r="L33" i="16"/>
  <c r="K7" i="16" a="1"/>
  <c r="Y75" i="19" a="1"/>
  <c r="K90" i="16" a="1"/>
  <c r="Y24" i="19" a="1"/>
  <c r="Y37" i="19" a="1"/>
  <c r="K65" i="16" a="1"/>
  <c r="L6" i="16"/>
  <c r="Y26" i="19" a="1"/>
  <c r="Y66" i="19" a="1"/>
  <c r="K82" i="16" a="1"/>
  <c r="L44" i="16"/>
  <c r="K23" i="16" a="1"/>
  <c r="Y87" i="19" a="1"/>
  <c r="Y49" i="19" a="1"/>
  <c r="K22" i="16" a="1"/>
  <c r="L14" i="16"/>
  <c r="K53" i="16" a="1"/>
  <c r="K88" i="16" a="1"/>
  <c r="L19" i="16"/>
  <c r="L89" i="16"/>
  <c r="Y43" i="19" a="1"/>
  <c r="Y63" i="19" a="1"/>
  <c r="L67" i="16"/>
  <c r="K80" i="16" a="1"/>
  <c r="Y15" i="19" a="1"/>
  <c r="L21" i="19" a="1"/>
  <c r="K56" i="16" a="1"/>
  <c r="L88" i="16"/>
  <c r="L35" i="16"/>
  <c r="K35" i="16" a="1"/>
  <c r="L78" i="16"/>
  <c r="L93" i="16"/>
  <c r="L3" i="19" a="1"/>
  <c r="K51" i="16" a="1"/>
  <c r="L79" i="16"/>
  <c r="Y7" i="19" a="1"/>
  <c r="L73" i="16"/>
  <c r="K16" i="16" a="1"/>
  <c r="K42" i="16" a="1"/>
  <c r="K46" i="16" a="1"/>
  <c r="K44" i="16" a="1"/>
  <c r="L14" i="19" a="1"/>
  <c r="Y32" i="19" a="1"/>
  <c r="Y27" i="19" a="1"/>
  <c r="K33" i="16" a="1"/>
  <c r="L31" i="16"/>
  <c r="Y83" i="19" a="1"/>
  <c r="L50" i="16"/>
  <c r="Y56" i="19" a="1"/>
  <c r="L90" i="16"/>
  <c r="L52" i="16"/>
  <c r="L46" i="16"/>
  <c r="L58" i="16"/>
  <c r="Y11" i="19" a="1"/>
  <c r="Y65" i="19" a="1"/>
  <c r="L29" i="16"/>
  <c r="L12" i="19" a="1"/>
  <c r="K67" i="16" a="1"/>
  <c r="L60" i="16"/>
  <c r="K63" i="16" a="1"/>
  <c r="K30" i="16" a="1"/>
  <c r="Y9" i="19" a="1"/>
  <c r="K13" i="16" a="1"/>
  <c r="Y18" i="19" a="1"/>
  <c r="K74" i="16" a="1"/>
  <c r="Y81" i="19" a="1"/>
  <c r="Y23" i="19" a="1"/>
  <c r="B2" i="16" a="1"/>
  <c r="L22" i="16"/>
  <c r="K10" i="16" a="1"/>
  <c r="K83" i="16" a="1"/>
  <c r="L55" i="16"/>
  <c r="L23" i="16"/>
  <c r="K92" i="16" a="1"/>
  <c r="Y33" i="19" a="1"/>
  <c r="K60" i="16" a="1"/>
  <c r="Y34" i="19" a="1"/>
  <c r="K49" i="16" a="1"/>
  <c r="K27" i="16" a="1"/>
  <c r="Y77" i="19" a="1"/>
  <c r="K72" i="16" l="1"/>
  <c r="L26" i="19"/>
  <c r="Y66" i="19"/>
  <c r="K56" i="16"/>
  <c r="Y87" i="19"/>
  <c r="K16" i="16"/>
  <c r="Y71" i="19"/>
  <c r="Y15" i="19"/>
  <c r="K19" i="16"/>
  <c r="Y56" i="19"/>
  <c r="Y27" i="19"/>
  <c r="Y26" i="19"/>
  <c r="Y18" i="19"/>
  <c r="K30" i="16"/>
  <c r="K82" i="16"/>
  <c r="K24" i="16"/>
  <c r="K60" i="16"/>
  <c r="B2" i="16"/>
  <c r="K13" i="16"/>
  <c r="K90" i="16"/>
  <c r="K44" i="16"/>
  <c r="L14" i="19"/>
  <c r="Y7" i="19"/>
  <c r="L11" i="19"/>
  <c r="L6" i="19"/>
  <c r="K49" i="16"/>
  <c r="K52" i="16"/>
  <c r="K42" i="16"/>
  <c r="K46" i="16"/>
  <c r="Y65" i="19"/>
  <c r="K43" i="16"/>
  <c r="Y24" i="19"/>
  <c r="K61" i="16"/>
  <c r="K74" i="16"/>
  <c r="K51" i="16"/>
  <c r="Y43" i="19"/>
  <c r="Y14" i="19"/>
  <c r="Y23" i="19"/>
  <c r="K65" i="16"/>
  <c r="K54" i="16"/>
  <c r="Y82" i="19"/>
  <c r="K83" i="16"/>
  <c r="K23" i="16"/>
  <c r="Y34" i="19"/>
  <c r="Y75" i="19"/>
  <c r="L13" i="19"/>
  <c r="K33" i="16"/>
  <c r="K77" i="16"/>
  <c r="Y63" i="19"/>
  <c r="L12" i="19"/>
  <c r="Y77" i="19"/>
  <c r="L3" i="19"/>
  <c r="K64" i="16"/>
  <c r="K27" i="16"/>
  <c r="Y33" i="19"/>
  <c r="Y10" i="19"/>
  <c r="Y11" i="19"/>
  <c r="L21" i="19"/>
  <c r="Y9" i="19"/>
  <c r="K15" i="16"/>
  <c r="Y49" i="19"/>
  <c r="K63" i="16"/>
  <c r="Y4" i="19"/>
  <c r="K67" i="16"/>
  <c r="K7" i="16"/>
  <c r="K70" i="16"/>
  <c r="Y64" i="19"/>
  <c r="Y81" i="19"/>
  <c r="K55" i="16"/>
  <c r="Y44" i="19"/>
  <c r="Y37" i="19"/>
  <c r="K17" i="16"/>
  <c r="K10" i="16"/>
  <c r="K53" i="16"/>
  <c r="K22" i="16"/>
  <c r="K80" i="16"/>
  <c r="Y59" i="19"/>
  <c r="K35" i="16"/>
  <c r="K92" i="16"/>
  <c r="Y25" i="19"/>
  <c r="Y32" i="19"/>
  <c r="Y69" i="19"/>
  <c r="L5" i="19"/>
  <c r="K88" i="16"/>
  <c r="Y83" i="19"/>
  <c r="Y19" i="19" a="1"/>
  <c r="L32" i="16"/>
  <c r="L17" i="19" a="1"/>
  <c r="L80" i="16"/>
  <c r="L54" i="16"/>
  <c r="K57" i="16" a="1"/>
  <c r="K87" i="16" a="1"/>
  <c r="K40" i="16" a="1"/>
  <c r="L92" i="16"/>
  <c r="K75" i="16" a="1"/>
  <c r="K31" i="16" a="1"/>
  <c r="L85" i="16"/>
  <c r="Y22" i="19" a="1"/>
  <c r="K86" i="16" a="1"/>
  <c r="Y16" i="19" a="1"/>
  <c r="L12" i="16"/>
  <c r="K18" i="16" a="1"/>
  <c r="K21" i="16" a="1"/>
  <c r="L86" i="16"/>
  <c r="Y70" i="19" a="1"/>
  <c r="Y85" i="19" a="1"/>
  <c r="L18" i="16"/>
  <c r="K12" i="16" a="1"/>
  <c r="K29" i="16" a="1"/>
  <c r="M55" i="16" l="1"/>
  <c r="M17" i="16"/>
  <c r="M22" i="16"/>
  <c r="M35" i="16"/>
  <c r="M88" i="16"/>
  <c r="M44" i="16"/>
  <c r="M52" i="16"/>
  <c r="M65" i="16"/>
  <c r="M83" i="16"/>
  <c r="M77" i="16"/>
  <c r="M27" i="16"/>
  <c r="M15" i="16"/>
  <c r="M70" i="16"/>
  <c r="M11" i="19"/>
  <c r="M61" i="16"/>
  <c r="M5" i="19"/>
  <c r="M53" i="16"/>
  <c r="M7" i="16"/>
  <c r="M63" i="16"/>
  <c r="M64" i="16"/>
  <c r="M33" i="16"/>
  <c r="M51" i="16"/>
  <c r="M46" i="16"/>
  <c r="M49" i="16"/>
  <c r="M90" i="16"/>
  <c r="M60" i="16"/>
  <c r="M12" i="19"/>
  <c r="G6" i="19"/>
  <c r="M71" i="16"/>
  <c r="M37" i="16"/>
  <c r="M8" i="19"/>
  <c r="M16" i="19"/>
  <c r="M78" i="16"/>
  <c r="M93" i="16"/>
  <c r="M58" i="16"/>
  <c r="M50" i="16"/>
  <c r="M25" i="16"/>
  <c r="M15" i="19"/>
  <c r="M9" i="16"/>
  <c r="G3" i="19"/>
  <c r="M4" i="19"/>
  <c r="M41" i="16"/>
  <c r="M18" i="19"/>
  <c r="M24" i="19"/>
  <c r="M73" i="16"/>
  <c r="M19" i="19"/>
  <c r="M10" i="19"/>
  <c r="M66" i="16"/>
  <c r="M20" i="16"/>
  <c r="G5" i="19"/>
  <c r="M26" i="16"/>
  <c r="M20" i="19"/>
  <c r="M48" i="16"/>
  <c r="M14" i="16"/>
  <c r="G7" i="19"/>
  <c r="M79" i="16"/>
  <c r="M32" i="16"/>
  <c r="M6" i="16"/>
  <c r="M59" i="16"/>
  <c r="M68" i="16"/>
  <c r="M85" i="16"/>
  <c r="M62" i="16"/>
  <c r="M23" i="19"/>
  <c r="M81" i="16"/>
  <c r="M25" i="19"/>
  <c r="M8" i="16"/>
  <c r="M84" i="16"/>
  <c r="M11" i="16"/>
  <c r="M47" i="16"/>
  <c r="G4" i="19"/>
  <c r="M69" i="16"/>
  <c r="M38" i="16"/>
  <c r="M76" i="16"/>
  <c r="M9" i="19"/>
  <c r="M7" i="19"/>
  <c r="M91" i="16"/>
  <c r="M39" i="16"/>
  <c r="M89" i="16"/>
  <c r="M36" i="16"/>
  <c r="M45" i="16"/>
  <c r="M22" i="19"/>
  <c r="M34" i="16"/>
  <c r="M82" i="16"/>
  <c r="M19" i="16"/>
  <c r="M16" i="16"/>
  <c r="M30" i="16"/>
  <c r="M26" i="19"/>
  <c r="M28" i="16"/>
  <c r="M92" i="16"/>
  <c r="M80" i="16"/>
  <c r="M10" i="16"/>
  <c r="M67" i="16"/>
  <c r="M21" i="19"/>
  <c r="M3" i="19"/>
  <c r="M13" i="19"/>
  <c r="M23" i="16"/>
  <c r="M54" i="16"/>
  <c r="M74" i="16"/>
  <c r="M43" i="16"/>
  <c r="M42" i="16"/>
  <c r="M6" i="19"/>
  <c r="M14" i="19"/>
  <c r="M13" i="16"/>
  <c r="M24" i="16"/>
  <c r="M56" i="16"/>
  <c r="M72" i="16"/>
  <c r="K29" i="16"/>
  <c r="M29" i="16" s="1"/>
  <c r="K75" i="16"/>
  <c r="M75" i="16" s="1"/>
  <c r="K40" i="16"/>
  <c r="M40" i="16" s="1"/>
  <c r="K57" i="16"/>
  <c r="M57" i="16" s="1"/>
  <c r="K12" i="16"/>
  <c r="M12" i="16" s="1"/>
  <c r="Y22" i="19"/>
  <c r="K86" i="16"/>
  <c r="M86" i="16" s="1"/>
  <c r="K87" i="16"/>
  <c r="M87" i="16" s="1"/>
  <c r="Y16" i="19"/>
  <c r="K18" i="16"/>
  <c r="M18" i="16" s="1"/>
  <c r="L17" i="19"/>
  <c r="M17" i="19" s="1"/>
  <c r="Y19" i="19"/>
  <c r="K31" i="16"/>
  <c r="M31" i="16" s="1"/>
  <c r="Y70" i="19"/>
  <c r="K21" i="16"/>
  <c r="M21" i="16" s="1"/>
  <c r="Y85" i="19"/>
  <c r="K9" i="19" l="1" a="1"/>
  <c r="K9" i="19" s="1"/>
  <c r="N9" i="19" s="1"/>
  <c r="K22" i="19" a="1"/>
  <c r="K22" i="19" s="1"/>
  <c r="N22" i="19" s="1"/>
  <c r="K11" i="19" a="1"/>
  <c r="K11" i="19" s="1"/>
  <c r="N11" i="19" s="1"/>
  <c r="K10" i="19" a="1"/>
  <c r="K10" i="19" s="1"/>
  <c r="N10" i="19" s="1"/>
  <c r="K8" i="19" a="1"/>
  <c r="K8" i="19" s="1"/>
  <c r="N8" i="19" s="1"/>
  <c r="K26" i="19" a="1"/>
  <c r="K26" i="19" s="1"/>
  <c r="N26" i="19" s="1"/>
  <c r="K18" i="19" a="1"/>
  <c r="K18" i="19" s="1"/>
  <c r="N18" i="19" s="1"/>
  <c r="E5" i="19" a="1"/>
  <c r="E5" i="19" s="1"/>
  <c r="H5" i="19" s="1"/>
  <c r="K12" i="19" a="1"/>
  <c r="K12" i="19" s="1"/>
  <c r="N12" i="19" s="1"/>
  <c r="K25" i="19" a="1"/>
  <c r="K25" i="19" s="1"/>
  <c r="N25" i="19" s="1"/>
  <c r="K13" i="19" a="1"/>
  <c r="K13" i="19" s="1"/>
  <c r="N13" i="19" s="1"/>
  <c r="K4" i="19" a="1"/>
  <c r="K4" i="19" s="1"/>
  <c r="N4" i="19" s="1"/>
  <c r="K23" i="19" a="1"/>
  <c r="K23" i="19" s="1"/>
  <c r="N23" i="19" s="1"/>
  <c r="K24" i="19" a="1"/>
  <c r="K24" i="19" s="1"/>
  <c r="N24" i="19" s="1"/>
  <c r="K5" i="19" a="1"/>
  <c r="K5" i="19" s="1"/>
  <c r="N5" i="19" s="1"/>
  <c r="K3" i="19" a="1"/>
  <c r="K3" i="19" s="1"/>
  <c r="N3" i="19" s="1"/>
  <c r="E3" i="19" a="1"/>
  <c r="E3" i="19" s="1"/>
  <c r="H3" i="19" s="1"/>
  <c r="E4" i="19" a="1"/>
  <c r="E4" i="19" s="1"/>
  <c r="H4" i="19" s="1"/>
  <c r="K16" i="19" a="1"/>
  <c r="K16" i="19" s="1"/>
  <c r="N16" i="19" s="1"/>
  <c r="K6" i="19" a="1"/>
  <c r="K6" i="19" s="1"/>
  <c r="N6" i="19" s="1"/>
  <c r="K14" i="19" a="1"/>
  <c r="K14" i="19" s="1"/>
  <c r="N14" i="19" s="1"/>
  <c r="E7" i="19" a="1"/>
  <c r="E7" i="19" s="1"/>
  <c r="H7" i="19" s="1"/>
  <c r="K17" i="19" a="1"/>
  <c r="K17" i="19" s="1"/>
  <c r="N17" i="19" s="1"/>
  <c r="K19" i="19" a="1"/>
  <c r="K19" i="19" s="1"/>
  <c r="N19" i="19" s="1"/>
  <c r="E6" i="19" a="1"/>
  <c r="E6" i="19" s="1"/>
  <c r="H6" i="19" s="1"/>
  <c r="K21" i="19" a="1"/>
  <c r="K21" i="19" s="1"/>
  <c r="N21" i="19" s="1"/>
  <c r="K7" i="19" a="1"/>
  <c r="K7" i="19" s="1"/>
  <c r="K20" i="19" a="1"/>
  <c r="K20" i="19" s="1"/>
  <c r="N20" i="19" s="1"/>
  <c r="K15" i="19" a="1"/>
  <c r="K15" i="19" s="1"/>
  <c r="N15" i="19" s="1"/>
  <c r="A3" i="19"/>
  <c r="A4" i="19" s="1"/>
  <c r="E8" i="19" l="1"/>
  <c r="N7" i="19"/>
  <c r="K27" i="1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324D23-8671-41B5-9FD7-B0F818416663}" keepAlive="1" name="Consulta - Access" description="Conexión a la consulta 'Access' en el libro." type="5" refreshedVersion="0" background="1">
    <dbPr connection="Provider=Microsoft.Mashup.OleDb.1;Data Source=$Workbook$;Location=Access;Extended Properties=&quot;&quot;" command="SELECT * FROM [Access]"/>
  </connection>
  <connection id="2" xr16:uid="{224A4D1D-CCDE-49CB-A5F2-7C624A7AD37A}" keepAlive="1" name="Consulta - EjecucionesAccess" description="Conexión a la consulta 'EjecucionesAccess' en el libro." type="5" refreshedVersion="0" background="1">
    <dbPr connection="Provider=Microsoft.Mashup.OleDb.1;Data Source=$Workbook$;Location=EjecucionesAccess;Extended Properties=&quot;&quot;" command="SELECT * FROM [EjecucionesAccess]"/>
  </connection>
  <connection id="3" xr16:uid="{FAEB5991-0243-4C69-BEA5-B9B68D8F71D7}" keepAlive="1" name="Consulta - EjecucionFisicaAccess" description="Conexión a la consulta 'EjecucionFisicaAccess' en el libro." type="5" refreshedVersion="0" background="1">
    <dbPr connection="Provider=Microsoft.Mashup.OleDb.1;Data Source=$Workbook$;Location=EjecucionFisicaAccess;Extended Properties=&quot;&quot;" command="SELECT * FROM [EjecucionFisicaAccess]"/>
  </connection>
  <connection id="4" xr16:uid="{85EFCDFD-623B-46F6-A904-557A6A5B8BCE}" keepAlive="1" name="Consulta - EjecucionFisicaGestiones" description="Conexión a la consulta 'EjecucionFisicaGestiones' en el libro." type="5" refreshedVersion="0" background="1">
    <dbPr connection="Provider=Microsoft.Mashup.OleDb.1;Data Source=$Workbook$;Location=EjecucionFisicaGestiones;Extended Properties=&quot;&quot;" command="SELECT * FROM [EjecucionFisicaGestiones]"/>
  </connection>
  <connection id="5" xr16:uid="{FFA400D1-F171-4D9B-8566-CB6E34266E04}" keepAlive="1" name="Consulta - EjecucionFisicaPIIP" description="Conexión a la consulta 'EjecucionFisicaPIIP' en el libro." type="5" refreshedVersion="0" background="1">
    <dbPr connection="Provider=Microsoft.Mashup.OleDb.1;Data Source=$Workbook$;Location=EjecucionFisicaPIIP;Extended Properties=&quot;&quot;" command="SELECT * FROM [EjecucionFisicaPIIP]"/>
  </connection>
  <connection id="6" xr16:uid="{24836232-0FFF-43F2-A8BB-63584FA893CD}" keepAlive="1" name="Consulta - EjecucionFisicaPortafolio" description="Conexión a la consulta 'EjecucionFisicaPortafolio' en el libro." type="5" refreshedVersion="0" background="1">
    <dbPr connection="Provider=Microsoft.Mashup.OleDb.1;Data Source=$Workbook$;Location=EjecucionFisicaPortafolio;Extended Properties=&quot;&quot;" command="SELECT * FROM [EjecucionFisicaPortafolio]"/>
  </connection>
  <connection id="7" xr16:uid="{584D6ED0-F7FA-4D22-BB94-FFA47B83E03F}" keepAlive="1" name="Consulta - EjecucionGestiones" description="Conexión a la consulta 'EjecucionGestiones' en el libro." type="5" refreshedVersion="0" background="1">
    <dbPr connection="Provider=Microsoft.Mashup.OleDb.1;Data Source=$Workbook$;Location=EjecucionGestiones;Extended Properties=&quot;&quot;" command="SELECT * FROM [EjecucionGestiones]"/>
  </connection>
  <connection id="8" xr16:uid="{5ED35D37-D645-49E4-9C3B-266D40C1F83C}" keepAlive="1" name="Consulta - EjecucionPIIP" description="Conexión a la consulta 'EjecucionPIIP' en el libro." type="5" refreshedVersion="0" background="1">
    <dbPr connection="Provider=Microsoft.Mashup.OleDb.1;Data Source=$Workbook$;Location=EjecucionPIIP;Extended Properties=&quot;&quot;" command="SELECT * FROM [EjecucionPIIP]"/>
  </connection>
  <connection id="9" xr16:uid="{15A7C047-C884-4A6D-A42A-BF78640F1147}" keepAlive="1" name="Consulta - EjecucionPIIP(1)" description="Conexión a la consulta 'EjecucionPIIP' en el libro." type="5" refreshedVersion="0" background="1">
    <dbPr connection="Provider=Microsoft.Mashup.OleDb.1;Data Source=$Workbook$;Location=EjecucionPIIP;Extended Properties=&quot;&quot;" command="SELECT * FROM [EjecucionPIIP]"/>
  </connection>
  <connection id="10" xr16:uid="{0F83EFC1-85BA-46B2-A868-773409291952}" keepAlive="1" name="Consulta - EjecucionPortafolio"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1" xr16:uid="{459843EB-7F37-4142-BE65-366887C1A102}" keepAlive="1" name="Consulta - EjecucionPortafolio(1)"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2" xr16:uid="{31076838-3B7E-4292-86ED-5D3F0ABAA0F8}" keepAlive="1" name="Consulta - Gestiones" description="Conexión a la consulta 'Gestiones' en el libro." type="5" refreshedVersion="0" background="1">
    <dbPr connection="Provider=Microsoft.Mashup.OleDb.1;Data Source=$Workbook$;Location=Gestiones;Extended Properties=&quot;&quot;" command="SELECT * FROM [Gestiones]"/>
  </connection>
  <connection id="13" xr16:uid="{94F312F8-8D3B-4CC3-9310-E79184C34D83}" keepAlive="1" name="Consulta - PI_2025" description="Conexión a la consulta 'PI_2025' en el libro." type="5" refreshedVersion="0" background="1">
    <dbPr connection="Provider=Microsoft.Mashup.OleDb.1;Data Source=$Workbook$;Location=PI_2025;Extended Properties=&quot;&quot;" command="SELECT * FROM [PI_2025]"/>
  </connection>
  <connection id="14" xr16:uid="{678D3553-579C-40C2-822E-0F9DA5E261FE}" keepAlive="1" name="Consulta - PIIP" description="Conexión a la consulta 'PIIP' en el libro." type="5" refreshedVersion="0" background="1">
    <dbPr connection="Provider=Microsoft.Mashup.OleDb.1;Data Source=$Workbook$;Location=PIIP;Extended Properties=&quot;&quot;" command="SELECT * FROM [PIIP]"/>
  </connection>
  <connection id="15" xr16:uid="{22A2C910-734D-4AD6-8700-C547B6EC354A}" keepAlive="1" name="Consulta - Portafolio" description="Conexión a la consulta 'Portafolio' en el libro." type="5" refreshedVersion="0" background="1">
    <dbPr connection="Provider=Microsoft.Mashup.OleDb.1;Data Source=$Workbook$;Location=Portafolio;Extended Properties=&quot;&quot;" command="SELECT * FROM [Portafolio]"/>
  </connection>
  <connection id="16" xr16:uid="{14D6F575-14B3-43D2-BBE6-CBAD34826E3D}" keepAlive="1" name="Consulta - Programaciones2027" description="Conexión a la consulta 'Programaciones2027' en el libro." type="5" refreshedVersion="0" background="1">
    <dbPr connection="Provider=Microsoft.Mashup.OleDb.1;Data Source=$Workbook$;Location=Programaciones2027;Extended Properties=&quot;&quot;" command="SELECT * FROM [Programaciones2027]"/>
  </connection>
  <connection id="17" xr16:uid="{48D9A652-783C-424E-809C-7F221A48F8AE}" keepAlive="1" name="Consulta - ProgramacionesGestiones2026"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8" xr16:uid="{C83A39A0-6BEC-46DA-82DB-FC40ADA56BD0}" keepAlive="1" name="Consulta - ProgramacionesGestiones20261"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9" xr16:uid="{EFF71DAE-E6CA-46E6-B313-6DF159106D50}" keepAlive="1" name="Consulta - ProgramacionesProyectos2026" description="Conexión a la consulta 'ProgramacionesProyectos2026' en el libro." type="5" refreshedVersion="0" background="1" saveData="1">
    <dbPr connection="Provider=Microsoft.Mashup.OleDb.1;Data Source=$Workbook$;Location=ProgramacionesProyectos2026;Extended Properties=&quot;&quot;" command="SELECT * FROM [ProgramacionesProyectos2026]"/>
  </connection>
  <connection id="20" xr16:uid="{83D01C74-6538-43F2-8282-78A73C5D921E}" keepAlive="1" name="Consulta - Proyectos20261" description="Conexión a la consulta 'Proyectos2026' en el libro." type="5" refreshedVersion="0" background="1">
    <dbPr connection="Provider=Microsoft.Mashup.OleDb.1;Data Source=$Workbook$;Location=Proyectos2026;Extended Properties=&quot;&quot;" command="SELECT * FROM [Proyectos2026]"/>
  </connection>
  <connection id="21" xr16:uid="{DFCF82C4-7985-4BED-9746-8DE145A6D60B}" keepAlive="1" name="Consulta - RutaDinamica" description="Conexión a la consulta 'RutaDinamica' en el libro." type="5" refreshedVersion="0" background="1">
    <dbPr connection="Provider=Microsoft.Mashup.OleDb.1;Data Source=$Workbook$;Location=RutaDinamica;Extended Properties=&quot;&quot;" command="SELECT * FROM [RutaDinamica]"/>
  </connection>
  <connection id="22" xr16:uid="{96FD0A65-5494-4002-84C7-3E7A31A88ED1}" keepAlive="1" name="Consulta - tblPlanIndicativo_2" description="Conexión a la consulta 'tblPlanIndicativo_2' en el libro." type="5" refreshedVersion="8" background="1" saveData="1">
    <dbPr connection="Provider=Microsoft.Mashup.OleDb.1;Data Source=$Workbook$;Location=tblPlanIndicativo_2;Extended Properties=&quot;&quot;" command="SELECT * FROM [tblPlanIndicativo_2]"/>
  </connection>
  <connection id="23" xr16:uid="{583CAFBC-CB02-4A26-B1A2-E971D4E90AAE}" keepAlive="1" name="Consulta - tblProyectos" description="Conexión a la consulta 'tblProyectos' en el libro." type="5" refreshedVersion="0" background="1">
    <dbPr connection="Provider=Microsoft.Mashup.OleDb.1;Data Source=$Workbook$;Location=tblProyectos;Extended Properties=&quot;&quot;" command="SELECT * FROM [tblProyectos]"/>
  </connection>
  <connection id="24" xr16:uid="{DBB6CF98-C5A0-4F49-BB58-7B391D49F241}" keepAlive="1" name="Consulta - tblProyectos_2026" description="Conexión a la consulta 'tblProyectos_2026' en el libro." type="5" refreshedVersion="0" background="1">
    <dbPr connection="Provider=Microsoft.Mashup.OleDb.1;Data Source=$Workbook$;Location=tblProyectos_2026;Extended Properties=&quot;&quot;" command="SELECT * FROM [tblProyectos_2026]"/>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<sst xmlns="http://schemas.openxmlformats.org/spreadsheetml/2006/main" count="35090" uniqueCount="6749">
  <si>
    <t>Meta de resultado</t>
  </si>
  <si>
    <t>Programación física del cuatrienio</t>
  </si>
  <si>
    <t>PROYECTOS</t>
  </si>
  <si>
    <t>EJECUCIÓN 2024</t>
  </si>
  <si>
    <t>EJECUCIÓN 2025</t>
  </si>
  <si>
    <t>EJECUCIÓN 2026</t>
  </si>
  <si>
    <t>EJECUCIÓN ACUMULADA</t>
  </si>
  <si>
    <t>GRAN TOTAL</t>
  </si>
  <si>
    <t>OBSERVACIONES</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</si>
  <si>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</si>
  <si>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</si>
  <si>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</si>
  <si>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</si>
  <si>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</si>
  <si>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</si>
  <si>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</si>
  <si>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</si>
  <si>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</si>
  <si>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</si>
  <si>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</si>
  <si>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</si>
  <si>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</si>
  <si>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</si>
  <si>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</si>
  <si>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</si>
  <si>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</si>
  <si>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</si>
  <si>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</si>
  <si>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</si>
  <si>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</si>
  <si>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</si>
  <si>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</si>
  <si>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</si>
  <si>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</si>
  <si>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</si>
  <si>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</si>
  <si>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Responsable</t>
  </si>
  <si>
    <t>Meta Física Esperada 2024</t>
  </si>
  <si>
    <t>Meta Física Esperada 2025</t>
  </si>
  <si>
    <t>Meta Física Esperada 2026</t>
  </si>
  <si>
    <t>Meta Física Esperada 2027</t>
  </si>
  <si>
    <t>PROYECTOS 2024</t>
  </si>
  <si>
    <t>PROYECTOS Y/O GESTIONES PROGRAMADOS 2025</t>
  </si>
  <si>
    <t>PROYECTOS 2025</t>
  </si>
  <si>
    <t>PROYECTOS/GESTIONES PROGRAMADAS 2026</t>
  </si>
  <si>
    <t>PROYECTOS 2026</t>
  </si>
  <si>
    <t>PROYECTOS 2027</t>
  </si>
  <si>
    <t>PORCENTAJE DE EJECUCIÓN 2024</t>
  </si>
  <si>
    <t>CATEGORÍA DE EJECUCIÓN FÍSICA 2024</t>
  </si>
  <si>
    <t>PORCENTAJE DE EJECUCIÓN 2025</t>
  </si>
  <si>
    <t>CATEGORÍA DE EJECUCIÓN FÍSICA 2025</t>
  </si>
  <si>
    <t>PORCENTAJE DE EJECUCIÓN 2026</t>
  </si>
  <si>
    <t>CATEGORÍA DE EJECUCIÓN FÍSICA 2026</t>
  </si>
  <si>
    <t>PORCENTAJE DE EJECUCIÓN ACUMULADA</t>
  </si>
  <si>
    <t>CATEGORÍA DE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</si>
  <si>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</si>
  <si>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</si>
  <si>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</si>
  <si>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</si>
  <si>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</si>
  <si>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</si>
  <si>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</si>
  <si>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</si>
  <si>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</si>
  <si>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</si>
  <si>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</si>
  <si>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</si>
  <si>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</si>
  <si>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</si>
  <si>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</si>
  <si>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</si>
  <si>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</si>
  <si>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</si>
  <si>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</si>
  <si>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</si>
  <si>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</si>
  <si>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</si>
  <si>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</si>
  <si>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</si>
  <si>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</si>
  <si>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</si>
  <si>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</si>
  <si>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</si>
  <si>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</si>
  <si>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</si>
  <si>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</si>
  <si>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</si>
  <si>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</si>
  <si>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</si>
  <si>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</si>
  <si>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</si>
  <si>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</si>
  <si>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</si>
  <si>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</si>
  <si>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</si>
  <si>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</si>
  <si>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</si>
  <si>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</si>
  <si>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</si>
  <si>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OBSERVACIONES SEGUIMIENTO</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</si>
  <si>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</si>
  <si>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</si>
  <si>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</si>
  <si>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</si>
  <si>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</si>
  <si>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</si>
  <si>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</si>
  <si>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</si>
  <si>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</si>
  <si>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</si>
  <si>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</si>
  <si>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</si>
  <si>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</si>
  <si>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</si>
  <si>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</si>
  <si>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</si>
  <si>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</si>
  <si>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</si>
  <si>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</si>
  <si>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</si>
  <si>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</si>
  <si>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</si>
  <si>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</si>
  <si>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</si>
  <si>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</si>
  <si>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</si>
  <si>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</si>
  <si>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</si>
  <si>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</si>
  <si>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</si>
  <si>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Implementación DE ACCIONES DE APOYO PSICOSOCIAL COMO ESTRATEGIA FRENTE A LAS PROBLEMÁTICAS DE SALUD MENTAL EN EL DEPARTAMENTO DE Sucre (BPIN: 202500000050658) (Meta del proyecto: 1040) (Tipo de Banco: Banco Territorial)
Desarrollo de talleres para la prevención de la violencia - campaña mi territorio sin violencia. (Meta Programada: 450) (Tipo de Banco: Banco de Gestiones)</t>
  </si>
  <si>
    <t>Desarrollo de talleres para la prevención de la violencia - campaña mi territorio sin violencia. (Meta programada: 450) (Ejecución: 246) (Tipo de banco: Banco de Gestiones)</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</si>
  <si>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</si>
  <si>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</si>
  <si>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</si>
  <si>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</si>
  <si>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</si>
  <si>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</si>
  <si>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</si>
  <si>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</si>
  <si>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</si>
  <si>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</si>
  <si>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</si>
  <si>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</si>
  <si>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</si>
  <si>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</si>
  <si>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</si>
  <si>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</si>
  <si>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CAPACITACIÓN A NIÑOS, NIÑAS Y ADOLESCENTES (BPIN: Por Gestión)
Jornada de sencibilización sobre cuidado ambiental en articulación con interaseo (Meta Programada: 50) (Tipo de Banco: Banco de Gestiones)</t>
  </si>
  <si>
    <t>Jornada de sencibilización sobre cuidado ambiental en articulación con interaseo (Meta programada: 50) (Ejecución: 53) (Tipo de banco: Banco de Gestiones)</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</si>
  <si>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</si>
  <si>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</si>
  <si>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</si>
  <si>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</si>
  <si>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</si>
  <si>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</si>
  <si>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</si>
  <si>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</si>
  <si>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</si>
  <si>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</si>
  <si>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</si>
  <si>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</si>
  <si>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</si>
  <si>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</si>
  <si>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</si>
  <si>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</si>
  <si>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</si>
  <si>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</si>
  <si>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</si>
  <si>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</si>
  <si>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</si>
  <si>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</si>
  <si>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</si>
  <si>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</si>
  <si>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</si>
  <si>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</si>
  <si>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</si>
  <si>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</si>
  <si>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</si>
  <si>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</si>
  <si>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</si>
  <si>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</si>
  <si>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</si>
  <si>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</si>
  <si>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</si>
  <si>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</si>
  <si>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(Tipo de Banco: Sin Tipo de Banco)</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</si>
  <si>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</si>
  <si>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</si>
  <si>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</si>
  <si>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</si>
  <si>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</si>
  <si>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</si>
  <si>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</si>
  <si>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</si>
  <si>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</si>
  <si>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</si>
  <si>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</si>
  <si>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</si>
  <si>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(Tipo de Banco: Sin Tipo de Banco)
Implementación DE ACCIONES DE APOYO PSICOSOCIAL COMO ESTRATEGIA FRENTE A LAS PROBLEMÁTICAS DE SALUD MENTAL EN EL DEPARTAMENTO DE Sucre (BPIN: 202500000050658) (Meta del proyecto: 26) (Tipo de Banco: Banco Territorial)
Asistencia técnica virtual a los observatorios municipales de familia del Departamento de Sucre, en lo relacionado en la implementación de la politica pública de familia y al plan de desarrollo. (Meta Programada: 26) (Tipo de Banco: Banco de Gestiones)</t>
  </si>
  <si>
    <t>Asistencia técnica virtual a los observatorios municipales de familia del Departamento de Sucre, en lo relacionado en la implementación de la politica pública de familia y al plan de desarrollo. (Meta programada: 26) (Ejecución: 19) (Tipo de banco: Banco de Gestiones)</t>
  </si>
  <si>
    <t>ASISTENCIA TÉCNICA A LOS 26 OBSERVATORIOS MUNICIPALES DE SUCRE (Bpin: ) (Tipo de banco: Sin Tipo de Banco)</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</si>
  <si>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</si>
  <si>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</si>
  <si>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</si>
  <si>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</si>
  <si>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</si>
  <si>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</si>
  <si>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</si>
  <si>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</si>
  <si>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</si>
  <si>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</si>
  <si>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</si>
  <si>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CULTURALES Y RECREATIVAS EN EL MARCO DEL MES DE LA NIÑEZ EN EL DEPARTAMENTO DE SUCRE (Pendiente por formular) (Bpin: ) (Tipo de banco: Sin Tipo de Banco)
FORTALECIMIENTO NUTRICIONAL A NIÑOS MENORES DE 5 AÑOS EN RIESGO DE DESNUTRICIÓN EN EL DEPARTAMENTO DE SUCRE (Bpin: ) (Tipo de banco: Sin Tipo de Banco)</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</si>
  <si>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</si>
  <si>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</si>
  <si>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</si>
  <si>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</si>
  <si>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</si>
  <si>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</si>
  <si>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</si>
  <si>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</si>
  <si>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</si>
  <si>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</si>
  <si>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</si>
  <si>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</si>
  <si>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Poseción del Consejo Departamental de Juventudes 2026-2027.
Elección del Consejo Departamental de Juventudes 2026-2027.
Espacio de socialización con la junta directiva y Comite de Concertación y Desición del Consejo Departamentalde Juventudes.  (Meta programada: 3) (Ejecución: 3) (Tipo de banco: Banco de Gestiones)</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</si>
  <si>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</si>
  <si>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</si>
  <si>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</si>
  <si>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</si>
  <si>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</si>
  <si>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</si>
  <si>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</si>
  <si>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</si>
  <si>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</si>
  <si>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</si>
  <si>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</si>
  <si>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</si>
  <si>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</si>
  <si>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</si>
  <si>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CONVENIO CON LA CAJA DE COMPENSACIÓN DE COMFASUCRE PARA IMPLEMENTACIÓN DE LA ORDENANZA 028 DE 2022.  (Meta Programada: 1) (Tipo de Banco: Banco de Gestiones)</t>
  </si>
  <si>
    <t>CONVENIO CON LA CAJA DE COMPENSACIÓN DE COMFASUCRE PARA IMPLEMENTACIÓN DE LA ORDENANZA 028 DE 2022.  (Meta programada: 1) (Ejecución: 1) (Tipo de banco: Banco de Gestiones)</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</si>
  <si>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</si>
  <si>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</si>
  <si>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</si>
  <si>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</si>
  <si>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</si>
  <si>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</si>
  <si>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</si>
  <si>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</si>
  <si>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</si>
  <si>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</si>
  <si>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</si>
  <si>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(Tipo de Banco: Banco de Gestiones)</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</si>
  <si>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(Ejecución: 693) (Tipo de banco: Banco de Gestiones)</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</si>
  <si>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</si>
  <si>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</si>
  <si>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</si>
  <si>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</si>
  <si>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</si>
  <si>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</si>
  <si>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Implementación DE ACCIONES DE APOYO PSICOSOCIAL COMO ESTRATEGIA FRENTE A LAS PROBLEMÁTICAS DE SALUD MENTAL EN EL DEPARTAMENTO DE Sucre (BPIN: 202500000050658) (Meta del proyecto: 1040) (Tipo de Banco: Banco Territorial)</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</si>
  <si>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</si>
  <si>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</si>
  <si>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</si>
  <si>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</si>
  <si>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</si>
  <si>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</si>
  <si>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</si>
  <si>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</si>
  <si>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</si>
  <si>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</si>
  <si>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SUCRE ESCUCHA FAMILIA
Fortalecimiento DE CAPACIDADES PSICOSOCIALES, PRODUCTIVAS Y PARTICIPATIVAS DE LAS FAMILAS VULNERABLES DEL DEPARTAMENTO DE Sucre (BPIN: 202600000005053) (Meta del proyecto: 297) (Tipo de Banco: Banco Territorial)
Jornada de sensibilización a los padres de familia de la Institución Educativa La Unión (Meta Programada: 820) (Tipo de Banco: Banco de Gestiones)</t>
  </si>
  <si>
    <t>Jornada de sensibilización a los padres de familia de la Institución Educativa La Unión (Meta programada: 820) (Ejecución: 620) (Tipo de banco: Banco de Gestiones)</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</si>
  <si>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</si>
  <si>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</si>
  <si>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</si>
  <si>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</si>
  <si>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</si>
  <si>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</si>
  <si>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</si>
  <si>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</si>
  <si>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</si>
  <si>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</si>
  <si>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</si>
  <si>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</si>
  <si>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</si>
  <si>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</si>
  <si>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</si>
  <si>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</si>
  <si>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</si>
  <si>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</si>
  <si>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</si>
  <si>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</si>
  <si>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</si>
  <si>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</si>
  <si>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</si>
  <si>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</si>
  <si>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</si>
  <si>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</si>
  <si>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</si>
  <si>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</si>
  <si>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</si>
  <si>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</si>
  <si>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</si>
  <si>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</si>
  <si>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</si>
  <si>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</si>
  <si>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</si>
  <si>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</si>
  <si>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</si>
  <si>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</si>
  <si>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</si>
  <si>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FORMACIÓN EN EMPRENDIMIENTO A CUIDADORAS DE PERSONAS MAYORES</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</si>
  <si>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</si>
  <si>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</si>
  <si>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</si>
  <si>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</si>
  <si>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</si>
  <si>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</si>
  <si>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</si>
  <si>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</si>
  <si>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</si>
  <si>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</si>
  <si>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</si>
  <si>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</si>
  <si>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</si>
  <si>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</si>
  <si>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</si>
  <si>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</si>
  <si>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</si>
  <si>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</si>
  <si>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</si>
  <si>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</si>
  <si>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</si>
  <si>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</si>
  <si>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Adquisición DE SILLAS DE RUEDA PARA PERSONAS EN CONDICIÓN DE DISCAPACIDAD VIGENCIA 2026 EN EL DEPARTAMENTO DE Sucre (BPIN: 202500000042332) (Meta del proyecto: 109) (Tipo de Banco: Banco Territorial) (Estado en Portafolio: Acta Final)
APOYO AL PRIMER FESTIVAL LÚDICO CULTURAL Y DEPORTE DE LAS PERSONAS CON DISCAPACIDAD DEL DEPARTAMENTO DE SUCRE
DESARROLLO DE UNA ESTRATEGIA PARA EL FORTALECIMIENTO DEL EMPRENDIMIENTO Y EL TALENTO DE PERSONAS CON DISCAPACIDAD, COMO MECANISMO PARA LA SUPERACIÓN DE BARRERAS SOCIALES, EN EL MARCO DEL PROGRAMA SOY CAPAZ EN EL DEPARTAMENTO DE SUCRE
FORMULACIÓN DE UN PROYECTO QUE PERMITA ATENDER A LA POBLACIÓN CON DISCAPACIDAD DE MANERA INTEGRAL EN TODO EL CICLO VITAL, EN EL CUAL SE REALICE LA ENTREGA DE COMPLEMENTO ALIMENTARIO, JORNADAS INTEGRALES DE ATENCIÓN Y UN EJERCICIO DE SENSIBILIZACIÓN CON CU
ADQUISICIÓN DE PRODUCTOS DE APOYO PARA PERSONAS EN CONDICIÓN DE DISCAPACIDAD DEL DEPAETAMENTO DE SUCRE</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</si>
  <si>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</si>
  <si>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</si>
  <si>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</si>
  <si>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</si>
  <si>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</si>
  <si>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</si>
  <si>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</si>
  <si>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</si>
  <si>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</si>
  <si>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</si>
  <si>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</si>
  <si>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</si>
  <si>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</si>
  <si>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</si>
  <si>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</si>
  <si>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</si>
  <si>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</si>
  <si>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</si>
  <si>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</si>
  <si>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</si>
  <si>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</si>
  <si>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</si>
  <si>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</si>
  <si>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</si>
  <si>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</si>
  <si>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</si>
  <si>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</si>
  <si>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</si>
  <si>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</si>
  <si>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</si>
  <si>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
CURSO SOBRE MANIPULACIÓN DE ALIMENTOS DIRIGIDO A MUJERES RURALES (Meta Programada: 1) (Tipo de Banco: Banco de Gestiones)</t>
  </si>
  <si>
    <t>CURSO SOBRE MANIPULACIÓN DE ALIMENTOS DIRIGIDO A MUJERES RURALES (Meta programada: 1) (Ejecución: 1) (Tipo de banco: Banco de Gestiones)</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</si>
  <si>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</si>
  <si>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</si>
  <si>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</si>
  <si>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</si>
  <si>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</si>
  <si>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</si>
  <si>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</si>
  <si>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</si>
  <si>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</si>
  <si>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</si>
  <si>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</si>
  <si>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</si>
  <si>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
Fortalecimiento DE CAPACIDADES PSICOSOCIALES, PRODUCTIVAS Y PARTICIPATIVAS DE LAS MUJERES DEL DEPARTAMENTO DE Sucre (BPIN: 202600000000479) (Meta del proyecto: 1) (Tipo de Banco: Banco Territorial) (Estado en Portafolio: En proceso de contratación)
PROYECTO APOYO A LAS MEDIDAS DE ATENCIÓN TEMPORAL PARA CASOS DE TRATA DE PERSONAS Y OTRAS FORMAS DE VIOLENCIAS REPORTADAS EN LA VIGENCIA 2026 EN EL DEPARTAMENTO DE SUCRE</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</si>
  <si>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</si>
  <si>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</si>
  <si>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</si>
  <si>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</si>
  <si>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</si>
  <si>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</si>
  <si>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</si>
  <si>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</si>
  <si>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</si>
  <si>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</si>
  <si>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</si>
  <si>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Fortalecimiento DE CAPACIDADES PSICOSOCIALES, PRODUCTIVAS Y PARTICIPATIVAS DE LAS MUJERES DEL DEPARTAMENTO DE Sucre (BPIN: 202600000000479) (Meta del proyecto: 36) (Tipo de Banco: Banco Territorial)
ENTREGA DE ALEVINOS A MUJERES RURALES DEL MUNICIPIO DE SAN MARCOS.
ENTREGA DE TELAS A MUJERES AFRO.  (Meta Programada: 265) (Tipo de Banco: Banco de Gestiones)</t>
  </si>
  <si>
    <t>ENTREGA DE ALEVINOS A MUJERES RURALES DEL MUNICIPIO DE SAN MARCOS.
ENTREGA DE TELAS A MUJERES AFRO.  (Meta programada: 265) (Ejecución: 117) (Tipo de banco: Banco de Gestiones)</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</si>
  <si>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</si>
  <si>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</si>
  <si>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</si>
  <si>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</si>
  <si>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</si>
  <si>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</si>
  <si>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Apoyo a la creación del banco de alimentos del departamento de Sucre (BPIN: 202500000024121) (Meta del proyecto: 1) (Tipo de Banco: Banco Territorial) (Estado en Portafolio: En Ejecución)
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
Apoyo a la creación del banco de alimentos del departamento de Sucre (BPIN: 202500000024121) (Meta del proyecto: 1) (Tipo de Banco: Banco Territorial) (Estado en Portafolio: En estudios previos)
FORTALECIMIENTO DE LA ECONOMÍA ARCOÍRIS Y PROMOCIÓN DEL EJERCICIO Y GOCE PLENO DE LOS DERECHOS DEL SECTOR POBLACIONAL LGBTIQ+ EN EL DEPARTAMENTO DE SUCRE (PROYECTO ARCOIRIS)
APOYO LOGÍSTICO PARA LA CREACIÓN, EL FORTALECIMIENTO  Y LA CONSOLIDACIÓN DE LA RED MUJER ESCUCHA DEL DEPARTAMENTO DE SUCRE Y EL I ENCUENTRO POLÍTICO DE MUJERES DEL DEPARTAMENTO DE SUCRE.
PROYECTO APOYO A LAS MEDIDAS DE ATENCIÓN TEMPORAL PARA CASOS DE TRATA DE PERSONAS Y OTRAS FORMAS DE VIOLENCIAS REPORTADAS EN LA VIGENCIA 2024 EN EL DEPARTAMENTO DE SUCRE
PROYECTO FORTALECIMIENTO A LA SALUD Y NUTRICIÓN A PERSONAS VIVIENDO CON VIH/SIDA PARA EL MEJORAMIENTO DE SUS CONDICIONES DE VIDA EN LOS MUNICIPIOS DE SINCELEJO, COROZAL, SAN MARCOS, TOLUVIEJO, TOLU, SAN ONOFRE, SAMPUÉS, MAJAGUAL, SINCÉ Y LOS PALMITOS EN E
CASA PARA LA DIGNIDAD DE LA MUJER (339 DE LA LEY 2294 DE 2023 PND)
Apoyo AL FORTALECIMIENTO DEL BANCO DE ALIMENTOS DEL DEPARTAMENTO DE Sucre (BPIN: 202500000048057) (Meta del proyecto: 1) (Tipo de Banco: Banco Territorial)
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(Tipo de Banco: Banco de Gestiones)</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</si>
  <si>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</si>
  <si>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</si>
  <si>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</si>
  <si>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</si>
  <si>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</si>
  <si>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Apoyo a la creación del banco de alimentos del departamento de Sucre (BPIN: 202500000024121) (Meta del proyecto: 300) (Tipo de Banco: Banco Territorial)
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
Apoyo AL FORTALECIMIENTO DEL BANCO DE ALIMENTOS DEL DEPARTAMENTO DE Sucre (BPIN: 202500000048057) (Meta del proyecto: 200) (Tipo de Banco: Banco Territorial)</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</si>
  <si>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</si>
  <si>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</si>
  <si>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</si>
  <si>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</si>
  <si>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</si>
  <si>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</si>
  <si>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Fortalecimiento DE CAPACIDADES PSICOSOCIALES, PRODUCTIVAS Y PARTICIPATIVAS DE LAS MUJERES DEL DEPARTAMENTO DE Sucre (BPIN: 202600000000479) (Meta del proyecto: 2) (Tipo de Banco: Banco Territorial)
2 SOCIALIZACIONES CONVOCATORIA FONDO MUJER.
OFERTA INSTITUCIONAL BARRIO LAS MARGARITAS.
 (Meta Programada: 3) (Tipo de Banco: Banco de Gestiones)</t>
  </si>
  <si>
    <t>2 SOCIALIZACIONES CONVOCATORIA FONDO MUJER.
OFERTA INSTITUCIONAL BARRIO LAS MARGARITAS.
 (Meta programada: 3) (Ejecución: 3) (Tipo de banco: Banco de Gestiones)</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</si>
  <si>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</si>
  <si>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</si>
  <si>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</si>
  <si>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</si>
  <si>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</si>
  <si>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</si>
  <si>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</si>
  <si>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</si>
  <si>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</si>
  <si>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</si>
  <si>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</si>
  <si>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</si>
  <si>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</si>
  <si>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</si>
  <si>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</si>
  <si>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PREVENCIÓN DE EMBARAZO ADOLESCENTE.
VIOLENCIAS BASADAS EN GENERO Y SALUD SEXUAL.
  (Meta programada: 2) (Ejecución: 2) (Tipo de banco: Banco de Gestiones)</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</si>
  <si>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</si>
  <si>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</si>
  <si>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</si>
  <si>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</si>
  <si>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</si>
  <si>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</si>
  <si>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</si>
  <si>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</si>
  <si>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</si>
  <si>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</si>
  <si>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</si>
  <si>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</si>
  <si>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
CURSO DE DEFENSA PERSONAL (Meta Programada: 16) (Tipo de Banco: Banco de Gestiones)</t>
  </si>
  <si>
    <t>CURSO DE DEFENSA PERSONAL (Meta programada: 16) (Ejecución: 16) (Tipo de banco: Banco de Gestiones)</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</si>
  <si>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</si>
  <si>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</si>
  <si>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</si>
  <si>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</si>
  <si>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</si>
  <si>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</si>
  <si>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</si>
  <si>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</si>
  <si>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</si>
  <si>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</si>
  <si>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</si>
  <si>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</si>
  <si>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</si>
  <si>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CAMPAÑA HOMOFOBIA, BIFOBIA Y TRANSFOBIA (Meta Programada: 40) (Tipo de Banco: Banco de Gestiones)</t>
  </si>
  <si>
    <t>CAMPAÑA HOMOFOBIA, BIFOBIA Y TRANSFOBIA (Meta programada: 40) (Ejecución: 40) (Tipo de banco: Banco de Gestiones)</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</si>
  <si>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</si>
  <si>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</si>
  <si>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</si>
  <si>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</si>
  <si>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</si>
  <si>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Apoyo PARA LA REALIZACIÓN DE ACTIVIDADES CULTURALES Y ORGANIZATIVAS ENFOCADAS EN LA POBLACIÓN LGBTIQ+ DURANTE EL AÑO 2026 EN EL DEPARTAMENTO DE Sucre (BPIN: 202600000001100) (Meta del proyecto: 34) (Tipo de Banco: Banco Territorial)</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</si>
  <si>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</si>
  <si>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</si>
  <si>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</si>
  <si>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</si>
  <si>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</si>
  <si>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</si>
  <si>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Apoyo PARA LA REALIZACIÓN DE ACTIVIDADES CULTURALES Y ORGANIZATIVAS ENFOCADAS EN LA POBLACIÓN LGBTIQ+ DURANTE EL AÑO 2026 EN EL DEPARTAMENTO DE Sucre (BPIN: 202600000001100) (Meta del proyecto: 3) (Tipo de Banco: Banco Territorial) (Estado en Portafolio: En proceso de contratación)
Apoyo logístico para la Creación y el Fortalecimiento de los Consejos Consultivos Municipales de (municipios priorizados) Población LGBTIQ+ y del Fortalecimiento del Consejo Consultivo Departamental  Y  el I ENCUENTRO Departamental de Consejeros lgbtiq+
ASISTENCIA TECNICA A CONSEJO CONSULTIVOS DE LOS PALMITOS, SAMPUES, SUCRE Y LA UNIÓN  (Meta Programada: 1) (Tipo de Banco: Banco de Gestiones)</t>
  </si>
  <si>
    <t>ASISTENCIA TECNICA A CONSEJO CONSULTIVOS DE LOS PALMITOS, SAMPUES, SUCRE Y LA UNIÓN  (Meta programada: 1) (Ejecución: 1) (Tipo de banco: Banco de Gestiones)</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</si>
  <si>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</si>
  <si>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</si>
  <si>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</si>
  <si>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</si>
  <si>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</si>
  <si>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</si>
  <si>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</si>
  <si>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</si>
  <si>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</si>
  <si>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</si>
  <si>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</si>
  <si>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</si>
  <si>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</si>
  <si>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</si>
  <si>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</si>
  <si>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</si>
  <si>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</si>
  <si>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</si>
  <si>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</si>
  <si>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</si>
  <si>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</si>
  <si>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</si>
  <si>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</si>
  <si>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</si>
  <si>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</si>
  <si>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</si>
  <si>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</si>
  <si>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</si>
  <si>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</si>
  <si>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</si>
  <si>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</si>
  <si>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</si>
  <si>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</si>
  <si>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</si>
  <si>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</si>
  <si>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</si>
  <si>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</si>
  <si>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</si>
  <si>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</si>
  <si>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</si>
  <si>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</si>
  <si>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</si>
  <si>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</si>
  <si>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</si>
  <si>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</si>
  <si>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</si>
  <si>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</si>
  <si>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</si>
  <si>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</si>
  <si>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</si>
  <si>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Educación</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</si>
  <si>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</si>
  <si>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</si>
  <si>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</si>
  <si>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</si>
  <si>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</si>
  <si>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</si>
  <si>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</si>
  <si>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</si>
  <si>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</si>
  <si>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</si>
  <si>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</si>
  <si>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</si>
  <si>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</si>
  <si>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</si>
  <si>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</si>
  <si>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</si>
  <si>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</si>
  <si>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</si>
  <si>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</si>
  <si>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</si>
  <si>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</si>
  <si>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</si>
  <si>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</si>
  <si>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</si>
  <si>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</si>
  <si>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</si>
  <si>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</si>
  <si>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</si>
  <si>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</si>
  <si>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</si>
  <si>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</si>
  <si>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</si>
  <si>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</si>
  <si>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</si>
  <si>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</si>
  <si>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</si>
  <si>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</si>
  <si>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</si>
  <si>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</si>
  <si>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</si>
  <si>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</si>
  <si>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</si>
  <si>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</si>
  <si>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</si>
  <si>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</si>
  <si>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</si>
  <si>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</si>
  <si>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</si>
  <si>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</si>
  <si>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</si>
  <si>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</si>
  <si>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</si>
  <si>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</si>
  <si>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</si>
  <si>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Gestión - Acompañamiento para la caracterización de la población perteneciente a grupos étnicos en los establecimientos educativos para su registro en el Sistema integrado de matrícula
Gestión - Servicio de asistencia técnica en educación inicial Decreto 1411 y Ampliación del grado jardín.
Gestión - Asistencia técnica proyecto educativo institucional - PEI
Apoyo a la Realización del Foro Educativo y los Diferentes Encuentros Pedagógicos e Interactivos Vigencia 2026, de la Secretaria de Educación Departamental de Sucre (BPIN: 202500000038748) (Meta del proyecto: 1200) (Tipo de Banco: Banco Territorial)
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</si>
  <si>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</si>
  <si>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</si>
  <si>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</si>
  <si>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</si>
  <si>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</si>
  <si>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</si>
  <si>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</si>
  <si>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</si>
  <si>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</si>
  <si>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</si>
  <si>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</si>
  <si>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</si>
  <si>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</si>
  <si>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</si>
  <si>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</si>
  <si>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</si>
  <si>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</si>
  <si>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</si>
  <si>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</si>
  <si>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
Gestión - sistema integrado de matricula - SIMAT
Sistema integrado de matricula - SIMAT (Meta Programada: 1) (Tipo de Banco: Banco de Gestiones)</t>
  </si>
  <si>
    <t>Sistema integrado de matricula - SIMAT (Meta programada: 1) (Ejecución: 1) (Tipo de banco: Banco de Gestiones)</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</si>
  <si>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</si>
  <si>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</si>
  <si>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</si>
  <si>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</si>
  <si>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</si>
  <si>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</si>
  <si>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</si>
  <si>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</si>
  <si>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</si>
  <si>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</si>
  <si>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</si>
  <si>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</si>
  <si>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</si>
  <si>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</si>
  <si>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</si>
  <si>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</si>
  <si>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</si>
  <si>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</si>
  <si>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</si>
  <si>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</si>
  <si>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</si>
  <si>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</si>
  <si>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</si>
  <si>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</si>
  <si>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Convenio Sena Doble Titulación 2026
Convenio Doble Titulación con SENA, programas productivos en las IETAS adscritas a la ETC Sucre. 2025 (Meta Programada: 20) (Tipo de Banco: Banco de Gestiones)</t>
  </si>
  <si>
    <t>Convenio Doble Titulación con SENA, programas productivos en las IETAS adscritas a la ETC Sucre. 2025 (Meta programada: 20) (Ejecución: 20) (Tipo de banco: Banco de Gestiones)</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</si>
  <si>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</si>
  <si>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</si>
  <si>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</si>
  <si>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</si>
  <si>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</si>
  <si>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</si>
  <si>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</si>
  <si>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</si>
  <si>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</si>
  <si>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</si>
  <si>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</si>
  <si>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</si>
  <si>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</si>
  <si>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</si>
  <si>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</si>
  <si>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</si>
  <si>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</si>
  <si>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</si>
  <si>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</si>
  <si>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</si>
  <si>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</si>
  <si>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</si>
  <si>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</si>
  <si>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</si>
  <si>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</si>
  <si>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</si>
  <si>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</si>
  <si>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</si>
  <si>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</si>
  <si>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</si>
  <si>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</si>
  <si>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</si>
  <si>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</si>
  <si>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</si>
  <si>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</si>
  <si>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</si>
  <si>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</si>
  <si>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</si>
  <si>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</si>
  <si>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</si>
  <si>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</si>
  <si>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</si>
  <si>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</si>
  <si>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</si>
  <si>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</si>
  <si>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</si>
  <si>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</si>
  <si>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</si>
  <si>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</si>
  <si>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</si>
  <si>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</si>
  <si>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</si>
  <si>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</si>
  <si>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</si>
  <si>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</si>
  <si>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</si>
  <si>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</si>
  <si>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</si>
  <si>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</si>
  <si>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</si>
  <si>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</si>
  <si>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</si>
  <si>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</si>
  <si>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</si>
  <si>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</si>
  <si>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</si>
  <si>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</si>
  <si>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</si>
  <si>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</si>
  <si>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</si>
  <si>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</si>
  <si>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</si>
  <si>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</si>
  <si>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</si>
  <si>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</si>
  <si>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</si>
  <si>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</si>
  <si>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</si>
  <si>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</si>
  <si>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</si>
  <si>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</si>
  <si>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</si>
  <si>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</si>
  <si>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</si>
  <si>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</si>
  <si>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</si>
  <si>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</si>
  <si>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</si>
  <si>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</si>
  <si>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</si>
  <si>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</si>
  <si>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</si>
  <si>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</si>
  <si>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</si>
  <si>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</si>
  <si>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</si>
  <si>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</si>
  <si>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</si>
  <si>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</si>
  <si>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</si>
  <si>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</si>
  <si>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</si>
  <si>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</si>
  <si>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</si>
  <si>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</si>
  <si>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</si>
  <si>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</si>
  <si>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</si>
  <si>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</si>
  <si>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</si>
  <si>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</si>
  <si>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</si>
  <si>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</si>
  <si>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</si>
  <si>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</si>
  <si>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</si>
  <si>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</si>
  <si>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</si>
  <si>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</si>
  <si>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</si>
  <si>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</si>
  <si>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</si>
  <si>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</si>
  <si>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</si>
  <si>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</si>
  <si>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</si>
  <si>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</si>
  <si>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</si>
  <si>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</si>
  <si>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</si>
  <si>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</si>
  <si>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</si>
  <si>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</si>
  <si>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</si>
  <si>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</si>
  <si>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</si>
  <si>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</si>
  <si>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</si>
  <si>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</si>
  <si>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</si>
  <si>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</si>
  <si>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</si>
  <si>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</si>
  <si>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</si>
  <si>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</si>
  <si>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</si>
  <si>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</si>
  <si>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</si>
  <si>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</si>
  <si>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</si>
  <si>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</si>
  <si>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</si>
  <si>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</si>
  <si>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</si>
  <si>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</si>
  <si>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</si>
  <si>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</si>
  <si>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</si>
  <si>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</si>
  <si>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</si>
  <si>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</si>
  <si>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</si>
  <si>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</si>
  <si>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</si>
  <si>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</si>
  <si>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</si>
  <si>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</si>
  <si>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</si>
  <si>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</si>
  <si>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</si>
  <si>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</si>
  <si>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</si>
  <si>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</si>
  <si>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</si>
  <si>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</si>
  <si>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</si>
  <si>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</si>
  <si>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</si>
  <si>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</si>
  <si>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</si>
  <si>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</si>
  <si>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</si>
  <si>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</si>
  <si>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</si>
  <si>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</si>
  <si>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</si>
  <si>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</si>
  <si>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Aula Amiga IE San Pedro Claver (Tipo Banco: Banco de Gestiones) (Meta de la gestión: 0)</t>
  </si>
  <si>
    <t>Aula Amiga IE San Pedro Claver (Tipo de banco: Banco de Gestiones) (Meta de la gestión: 0) (Ejecutado: 1)</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</si>
  <si>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</si>
  <si>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</si>
  <si>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</si>
  <si>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</si>
  <si>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</si>
  <si>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</si>
  <si>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</si>
  <si>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</si>
  <si>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</si>
  <si>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</si>
  <si>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</si>
  <si>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</si>
  <si>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</si>
  <si>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</si>
  <si>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</si>
  <si>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</si>
  <si>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</si>
  <si>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</si>
  <si>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</si>
  <si>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</si>
  <si>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</si>
  <si>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</si>
  <si>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</si>
  <si>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</si>
  <si>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</si>
  <si>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</si>
  <si>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</si>
  <si>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</si>
  <si>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</si>
  <si>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</si>
  <si>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</si>
  <si>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</si>
  <si>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</si>
  <si>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</si>
  <si>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</si>
  <si>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</si>
  <si>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</si>
  <si>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</si>
  <si>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</si>
  <si>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</si>
  <si>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</si>
  <si>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</si>
  <si>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</si>
  <si>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</si>
  <si>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</si>
  <si>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</si>
  <si>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</si>
  <si>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</si>
  <si>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</si>
  <si>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</si>
  <si>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</si>
  <si>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</si>
  <si>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</si>
  <si>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</si>
  <si>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</si>
  <si>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</si>
  <si>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</si>
  <si>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</si>
  <si>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</si>
  <si>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</si>
  <si>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</si>
  <si>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</si>
  <si>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</si>
  <si>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</si>
  <si>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</si>
  <si>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</si>
  <si>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</si>
  <si>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</si>
  <si>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</si>
  <si>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</si>
  <si>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</si>
  <si>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</si>
  <si>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</si>
  <si>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</si>
  <si>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</si>
  <si>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</si>
  <si>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</si>
  <si>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</si>
  <si>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</si>
  <si>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</si>
  <si>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</si>
  <si>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 (Tipo de banco: Banco de Aliados)</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</si>
  <si>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</si>
  <si>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</si>
  <si>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</si>
  <si>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</si>
  <si>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</si>
  <si>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</si>
  <si>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</si>
  <si>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</si>
  <si>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</si>
  <si>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</si>
  <si>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</si>
  <si>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</si>
  <si>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</si>
  <si>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</si>
  <si>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</si>
  <si>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</si>
  <si>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</si>
  <si>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</si>
  <si>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</si>
  <si>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</si>
  <si>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</si>
  <si>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DOTACIÓN TECNOLÓGICA PARA LAS INSTITUCIONES Y SEDES EDUCATIVAS EN SUCRE (Pendiente BPIN)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</si>
  <si>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</si>
  <si>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</si>
  <si>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</si>
  <si>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</si>
  <si>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</si>
  <si>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</si>
  <si>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</si>
  <si>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</si>
  <si>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</si>
  <si>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</si>
  <si>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</si>
  <si>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</si>
  <si>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</si>
  <si>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</si>
  <si>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</si>
  <si>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</si>
  <si>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</si>
  <si>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</si>
  <si>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</si>
  <si>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</si>
  <si>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</si>
  <si>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</si>
  <si>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</si>
  <si>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</si>
  <si>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</si>
  <si>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</si>
  <si>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</si>
  <si>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</si>
  <si>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</si>
  <si>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</si>
  <si>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</si>
  <si>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</si>
  <si>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</si>
  <si>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
APOYO AL PROGRAMA DE FONDOS EDUCATIVOS (FOSE) PARA EL SEGUIMIENTO, CONTROL Y CONSOLIDACION FINANCIERA DE RECURSOS DE GRATUIDAD EDUCATIVA VIGENCIA 2026, PARA LOS ESTABLECIMIENTOS EDUCATIVOS DEL DEPARTAMENTO DE SUCRE</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</si>
  <si>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</si>
  <si>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</si>
  <si>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</si>
  <si>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</si>
  <si>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</si>
  <si>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</si>
  <si>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</si>
  <si>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</si>
  <si>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</si>
  <si>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</si>
  <si>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</si>
  <si>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</si>
  <si>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</si>
  <si>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</si>
  <si>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</si>
  <si>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</si>
  <si>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</si>
  <si>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</si>
  <si>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</si>
  <si>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</si>
  <si>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</si>
  <si>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</si>
  <si>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</si>
  <si>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</si>
  <si>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</si>
  <si>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</si>
  <si>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</si>
  <si>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</si>
  <si>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</si>
  <si>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</si>
  <si>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</si>
  <si>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</si>
  <si>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</si>
  <si>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</si>
  <si>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</si>
  <si>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</si>
  <si>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</si>
  <si>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</si>
  <si>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</si>
  <si>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</si>
  <si>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</si>
  <si>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</si>
  <si>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</si>
  <si>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</si>
  <si>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</si>
  <si>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</si>
  <si>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</si>
  <si>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</si>
  <si>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</si>
  <si>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</si>
  <si>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</si>
  <si>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</si>
  <si>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</si>
  <si>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</si>
  <si>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</si>
  <si>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</si>
  <si>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</si>
  <si>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</si>
  <si>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</si>
  <si>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</si>
  <si>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</si>
  <si>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</si>
  <si>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</si>
  <si>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</si>
  <si>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</si>
  <si>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</si>
  <si>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</si>
  <si>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</si>
  <si>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</si>
  <si>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</si>
  <si>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</si>
  <si>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</si>
  <si>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</si>
  <si>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</si>
  <si>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</si>
  <si>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</si>
  <si>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</si>
  <si>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</si>
  <si>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</si>
  <si>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</si>
  <si>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</si>
  <si>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</si>
  <si>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</si>
  <si>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</si>
  <si>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</si>
  <si>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</si>
  <si>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</si>
  <si>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</si>
  <si>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</si>
  <si>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</si>
  <si>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</si>
  <si>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</si>
  <si>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</si>
  <si>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</si>
  <si>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</si>
  <si>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</si>
  <si>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</si>
  <si>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</si>
  <si>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</si>
  <si>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</si>
  <si>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</si>
  <si>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</si>
  <si>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</si>
  <si>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</si>
  <si>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</si>
  <si>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</si>
  <si>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</si>
  <si>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</si>
  <si>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</si>
  <si>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</si>
  <si>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MT082</t>
  </si>
  <si>
    <t>2202050</t>
  </si>
  <si>
    <t>220205000</t>
  </si>
  <si>
    <t>Número de ambientes de formación</t>
  </si>
  <si>
    <t>Proyecto Adquisición de equipos para los laboratorios de la Universidad de Sucre. - UNISUCRE</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</si>
  <si>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</si>
  <si>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</si>
  <si>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</si>
  <si>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</si>
  <si>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</si>
  <si>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</si>
  <si>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</si>
  <si>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</si>
  <si>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</si>
  <si>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</si>
  <si>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</si>
  <si>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</si>
  <si>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</si>
  <si>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</si>
  <si>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</si>
  <si>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Salud</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</si>
  <si>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</si>
  <si>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</si>
  <si>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</si>
  <si>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</si>
  <si>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</si>
  <si>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</si>
  <si>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</si>
  <si>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</si>
  <si>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</si>
  <si>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</si>
  <si>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</si>
  <si>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</si>
  <si>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</si>
  <si>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Apoyo FINANCIERO PARA EL FUNCIONAMIENTO DE LA NÓMINA GENERAL DE LA SECRETARÍA DE SALUD DEPARTAMENTAL DE Sucre (BPIN: 202500000048147) (Meta del proyecto: 900) (Tipo de Banco: Banco Territorial) (Estado en Portafolio: Registrado en banco)
Fortalecimiento DEL SISTEMA INTEGRAL DEPARTAMENTAL DE EVALUACIÓN SANITARIA Y DE LA PRESTACIÓN DE SERVICIOS DE SALUD - SIDEVASS EN EL DEPARTAMENTO DE Sucre (BPIN: 202500000045890) (Meta del proyecto: 800) (Tipo de Banco: Banco Territorial)
Visitas realizadas en el marco del proyecto: Fortalecimiento de la Gobernanza y Gobernabilidad para el desarrollo de acciones del plan terrritorial de salud vigencia 2026 en el departamento de Sucre (BPIN: 202500000047955)  (Tipo de Banco: Banco de Gestiones)</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</si>
  <si>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</si>
  <si>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</si>
  <si>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</si>
  <si>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</si>
  <si>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</si>
  <si>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</si>
  <si>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</si>
  <si>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</si>
  <si>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</si>
  <si>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</si>
  <si>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terrritorial de salud vigencia 2026 en el departamento de Sucre (BPIN: 202500000047955) (Meta del proyecto: 1) (Tipo de Banco: Banco Territorial) (Estado en Portafolio: En Ejecución)</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</si>
  <si>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</si>
  <si>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</si>
  <si>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</si>
  <si>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</si>
  <si>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</si>
  <si>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</si>
  <si>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</si>
  <si>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</si>
  <si>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</si>
  <si>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</si>
  <si>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</si>
  <si>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</si>
  <si>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</si>
  <si>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</si>
  <si>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</si>
  <si>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</si>
  <si>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</si>
  <si>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</si>
  <si>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</si>
  <si>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</si>
  <si>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</si>
  <si>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</si>
  <si>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</si>
  <si>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</si>
  <si>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</si>
  <si>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</si>
  <si>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</si>
  <si>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</si>
  <si>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</si>
  <si>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</si>
  <si>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</si>
  <si>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</si>
  <si>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</si>
  <si>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2026 en el departamento de Sucre (BPIN: 202500000047500) (Meta del proyecto: 390) (Tipo de Banco: Banco Territorial) (Estado en Portafolio: En Ejecución)</t>
  </si>
  <si>
    <t>MT090</t>
  </si>
  <si>
    <t>Mortalidad por desnutrición en menores de 5 años</t>
  </si>
  <si>
    <t>5,0999999999999996</t>
  </si>
  <si>
    <t>Casos por cada 100 mil menores de 5 años</t>
  </si>
  <si>
    <t>4,8</t>
  </si>
  <si>
    <t>MT091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</si>
  <si>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</si>
  <si>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</si>
  <si>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</si>
  <si>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</si>
  <si>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</si>
  <si>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</si>
  <si>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</si>
  <si>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</si>
  <si>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</si>
  <si>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</si>
  <si>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</si>
  <si>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</si>
  <si>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</si>
  <si>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</si>
  <si>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</si>
  <si>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</si>
  <si>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</si>
  <si>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</si>
  <si>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</si>
  <si>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</si>
  <si>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</si>
  <si>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</si>
  <si>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</si>
  <si>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</si>
  <si>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</si>
  <si>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</si>
  <si>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</si>
  <si>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</si>
  <si>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</si>
  <si>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</si>
  <si>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</si>
  <si>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</si>
  <si>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</si>
  <si>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</si>
  <si>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</si>
  <si>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Estudios de Pre inversion para construcción de cuarto frío (Meta del proyecto: 1) (Tipo de Banco: Sin Tipo de Banco)</t>
  </si>
  <si>
    <t>Proyecto: Estudios de Pre inversion para construcción de cuarto frío</t>
  </si>
  <si>
    <t>MT098</t>
  </si>
  <si>
    <t>Mortalidad en menores de 5 años por infección respiratoria aguda (IRA)</t>
  </si>
  <si>
    <t>6,5</t>
  </si>
  <si>
    <t>MT099</t>
  </si>
  <si>
    <t>MT100</t>
  </si>
  <si>
    <t>Tasa de mortalidad prematura por enfermedades del sistema circulatorio</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</si>
  <si>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</si>
  <si>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</si>
  <si>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</si>
  <si>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</si>
  <si>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</si>
  <si>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</si>
  <si>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</si>
  <si>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</si>
  <si>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</si>
  <si>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</si>
  <si>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</si>
  <si>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</si>
  <si>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</si>
  <si>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</si>
  <si>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</si>
  <si>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</si>
  <si>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</si>
  <si>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MT105</t>
  </si>
  <si>
    <t>Tasa ajustada de mortalidad por lesiones autoinfligidas intencionalmente (suicidios)</t>
  </si>
  <si>
    <t>4,3600000000000003</t>
  </si>
  <si>
    <t>Defunciones por cada 100.000 habitantes</t>
  </si>
  <si>
    <t>MT106</t>
  </si>
  <si>
    <t>MT107</t>
  </si>
  <si>
    <t>Tasa de fecundidad específica en mujeres de 10 a 19 años</t>
  </si>
  <si>
    <t>MT108</t>
  </si>
  <si>
    <t>MT109</t>
  </si>
  <si>
    <t>Tasa de fecundidad específica en mujeres de 10 a 14 años</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</si>
  <si>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</si>
  <si>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</si>
  <si>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</si>
  <si>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</si>
  <si>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</si>
  <si>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</si>
  <si>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</si>
  <si>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</si>
  <si>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</si>
  <si>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</si>
  <si>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</si>
  <si>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</si>
  <si>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</si>
  <si>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</si>
  <si>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</si>
  <si>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</si>
  <si>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</si>
  <si>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</si>
  <si>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MT114</t>
  </si>
  <si>
    <t>MT115</t>
  </si>
  <si>
    <t>Incidencia de la rabia humana</t>
  </si>
  <si>
    <t>Secretaría de Salud Departamental</t>
  </si>
  <si>
    <t>MT116</t>
  </si>
  <si>
    <t>Tasa de enfermedad laboral</t>
  </si>
  <si>
    <t>Casos por cada 100.000 afiliados al SGSST</t>
  </si>
  <si>
    <t>Secretaría de Salud Departamental (estimación propia)</t>
  </si>
  <si>
    <t>MT117</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</si>
  <si>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</si>
  <si>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</si>
  <si>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</si>
  <si>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</si>
  <si>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</si>
  <si>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</si>
  <si>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</si>
  <si>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</si>
  <si>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MT120</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</si>
  <si>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</si>
  <si>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</si>
  <si>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</si>
  <si>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</si>
  <si>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</si>
  <si>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</si>
  <si>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</si>
  <si>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</si>
  <si>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</si>
  <si>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</si>
  <si>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</si>
  <si>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</si>
  <si>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</si>
  <si>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</si>
  <si>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</si>
  <si>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</si>
  <si>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</si>
  <si>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MT123</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</si>
  <si>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</si>
  <si>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</si>
  <si>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</si>
  <si>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</si>
  <si>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</si>
  <si>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</si>
  <si>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</si>
  <si>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</si>
  <si>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</si>
  <si>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</si>
  <si>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</si>
  <si>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MT126</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</si>
  <si>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</si>
  <si>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</si>
  <si>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</si>
  <si>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</si>
  <si>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</si>
  <si>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</si>
  <si>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</si>
  <si>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</si>
  <si>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</si>
  <si>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</si>
  <si>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</si>
  <si>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</si>
  <si>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</si>
  <si>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</si>
  <si>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</si>
  <si>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</si>
  <si>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</si>
  <si>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 (Tipo de banco: Banco de Regalías)</t>
  </si>
  <si>
    <t>Proyecto en Proceso de Contratación</t>
  </si>
  <si>
    <t>Proyecto: Laboratorio de Salud Pública</t>
  </si>
  <si>
    <t>MT129</t>
  </si>
  <si>
    <t>44</t>
  </si>
  <si>
    <t>Tasa de prevalencia de lepra</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</si>
  <si>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</si>
  <si>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</si>
  <si>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</si>
  <si>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</si>
  <si>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</si>
  <si>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MT130</t>
  </si>
  <si>
    <t>Tasa De Letalidad Por Tuberculosis Pulmonar</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</si>
  <si>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</si>
  <si>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</si>
  <si>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</si>
  <si>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</si>
  <si>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</si>
  <si>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</si>
  <si>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</si>
  <si>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</si>
  <si>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</si>
  <si>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</si>
  <si>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</si>
  <si>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</si>
  <si>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</si>
  <si>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</si>
  <si>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</si>
  <si>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</si>
  <si>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</si>
  <si>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</si>
  <si>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</si>
  <si>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</si>
  <si>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</si>
  <si>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</si>
  <si>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</si>
  <si>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</si>
  <si>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</si>
  <si>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</si>
  <si>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</si>
  <si>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</si>
  <si>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</si>
  <si>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</si>
  <si>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</si>
  <si>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</si>
  <si>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</si>
  <si>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</si>
  <si>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</si>
  <si>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</si>
  <si>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</si>
  <si>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</si>
  <si>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</si>
  <si>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</si>
  <si>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</si>
  <si>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</si>
  <si>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</si>
  <si>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</si>
  <si>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</si>
  <si>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</si>
  <si>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</si>
  <si>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</si>
  <si>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</si>
  <si>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</si>
  <si>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</si>
  <si>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</si>
  <si>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</si>
  <si>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</si>
  <si>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</si>
  <si>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</si>
  <si>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</si>
  <si>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</si>
  <si>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</si>
  <si>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</si>
  <si>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</si>
  <si>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</si>
  <si>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</si>
  <si>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</si>
  <si>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</si>
  <si>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</si>
  <si>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</si>
  <si>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</si>
  <si>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</si>
  <si>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</si>
  <si>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</si>
  <si>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</si>
  <si>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</si>
  <si>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</si>
  <si>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</si>
  <si>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</si>
  <si>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</si>
  <si>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</si>
  <si>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</si>
  <si>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</si>
  <si>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</si>
  <si>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</si>
  <si>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</si>
  <si>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</si>
  <si>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</si>
  <si>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</si>
  <si>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del Fondo Rotatorio de Estupefacientes del departamento de Sucre (BPIN: 202500000045869) (Meta del proyecto: 26) (Tipo de Banco: Banco Territorial) (Estado en Portafolio: En Ejecución)
Apoyo FINANCIERO PARA EL FUNCIONAMIENTO DE LA SECRETARÍA DE SALUD DEPARTAMENTAL DE Sucre (BPIN: 202600000006154) (Meta del proyecto: 26) (Tipo de Banco: Banco Territorial) (Estado en Portafolio: En Ejecución)
Dotación del Fondo Rotatorio de Estupefacientes del departamento de  Sucre (BPIN: 202500000032423) (Meta del proyecto: 26) (Tipo de Banco: Banco Territorial)</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</si>
  <si>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</si>
  <si>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</si>
  <si>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</si>
  <si>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</si>
  <si>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</si>
  <si>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</si>
  <si>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</si>
  <si>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</si>
  <si>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</si>
  <si>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</si>
  <si>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</si>
  <si>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</si>
  <si>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</si>
  <si>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</si>
  <si>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</si>
  <si>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</si>
  <si>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</si>
  <si>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</si>
  <si>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</si>
  <si>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</si>
  <si>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</si>
  <si>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(Meta Programada: 1) (Tipo de Banco: Banco de Gestiones)</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</si>
  <si>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</si>
  <si>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</si>
  <si>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</si>
  <si>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</si>
  <si>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</si>
  <si>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</si>
  <si>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</si>
  <si>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</si>
  <si>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</si>
  <si>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</si>
  <si>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</si>
  <si>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CONSTRUCCIÓN DE OBRAS COMPLEMENTARIAS EN LA E.S.E CENTRO DE SALUD DE CAIMITO, DEPARTAMENTO DE SUCRE (2021002700160) (BPIN: 2021002700160) (Meta del proyecto: 1) (Tipo de Banco: Banco de Aliados) (Estado en Portafolio: Suspendido)</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</si>
  <si>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</si>
  <si>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</si>
  <si>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</si>
  <si>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</si>
  <si>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</si>
  <si>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</si>
  <si>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</si>
  <si>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</si>
  <si>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</si>
  <si>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</si>
  <si>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dotación del Hospital del Golfo de Morrosquillo en el Municipio de Coveñas  Sucre (BPIN: 2023002700021) (Meta del proyecto: 1) (Tipo de Banco: Banco Territorial) (Estado en Portafolio: En Ejecución)</t>
  </si>
  <si>
    <t>CONSTRUCCIÓN, EQUIPAMIENTO FIJO Y DOTACION DEL HOSPITAL DEL GOLFO DE MORROSQUILLO UBICADO EN EL MUNICIPIO DE COVEÑAS SUCRE (2023002700021) (Bpin: 2023002700021) (Tipo de banco: Banco Territorial)</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</si>
  <si>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</si>
  <si>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</si>
  <si>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</si>
  <si>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</si>
  <si>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</si>
  <si>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</si>
  <si>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</si>
  <si>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</si>
  <si>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</si>
  <si>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</si>
  <si>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</si>
  <si>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</si>
  <si>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</si>
  <si>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</si>
  <si>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</si>
  <si>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</si>
  <si>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</si>
  <si>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</si>
  <si>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</si>
  <si>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</si>
  <si>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</si>
  <si>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</si>
  <si>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</si>
  <si>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</si>
  <si>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</si>
  <si>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</si>
  <si>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</si>
  <si>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</si>
  <si>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Apoyo a proyecto DRAF - Competencia de Regatas Artesanales en el municipio de Santiago de Tolú, departamento de Sucre (BPIN: 202600000000593) (Meta del proyecto: 200) (Tipo de Banco: Banco Territorial) (Estado en Portafolio: Entregado)
Apoyo a proyecto DRAF – CARRERA DE SAN BLAS EN EL MUNICIPIO DE MORROA, DEPARTAMENTO DE Sucre (BPIN: 202600000007924) (Meta del proyecto: 16734) (Tipo de Banco: Banco Territorial) (Estado en Portafolio: Entregado)
Fortalecimiento del deporte, la recreacion y la actividad fisica a través de la estrategia sistema departamental de capacitaciones en el departamento de Sucre (BPIN: 202600000007861) (Meta del proyecto: 1006044) (Tipo de Banco: Banco Territorial) (Estado en Portafolio: En Ejecución)
Fortalecimiento del deporte, la recreación y la actividad física a través de la gestión de nómina administrativa del Instituto Departamental de Deportes y Recreación de Sucre (BPIN: 202500000050554) (Meta del proyecto: 1026669) (Tipo de Banco: Banco Territorial)
Fortalecimiento del deporte asociado, talentos y reservas deportivas para la consolidación del alto rendiento en el departamento de Sucre (BPIN: 202600000008787) (Meta del proyecto: 1026669) (Tipo de Banco: Banco Territorial)
DESARROLLO DEL DEPORTE, LA RECREACION Y LA ACTIVIDAD FISICA MEDIANTE LOS PROGRAMAS MISIONALES DEL INSTITUTO DEPARTAMENTAL DE DEPORTES Y RECREACIÓN DE SUCRE, INDERSUCRE EN EL DEPARTAMENTO DE SUCRE. (BPIN: 202600000012764) (Meta del proyecto: 1026669) (Tipo de Banco: Banco Territorial)</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</si>
  <si>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</si>
  <si>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</si>
  <si>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</si>
  <si>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</si>
  <si>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</si>
  <si>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</si>
  <si>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</si>
  <si>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</si>
  <si>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 (Tipo de Banco: Banco Territorial)</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</si>
  <si>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</si>
  <si>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</si>
  <si>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</si>
  <si>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</si>
  <si>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</si>
  <si>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</si>
  <si>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</si>
  <si>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</si>
  <si>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</si>
  <si>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</si>
  <si>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</si>
  <si>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</si>
  <si>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</si>
  <si>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</si>
  <si>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</si>
  <si>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SISTEMA DEPARTAMENTAL DE CAPACITACIONES: Técnico laboral en entrenamiento y Preparación física, formados el Politécnico del Caribe. (Meta del proyecto: 80)</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</si>
  <si>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</si>
  <si>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</si>
  <si>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</si>
  <si>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</si>
  <si>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</si>
  <si>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</si>
  <si>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</si>
  <si>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</si>
  <si>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</si>
  <si>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</si>
  <si>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</si>
  <si>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
PROGRAMAS MISIONALES Y EVENTOS DEPORTIVOS</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</si>
  <si>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</si>
  <si>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</si>
  <si>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</si>
  <si>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</si>
  <si>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</si>
  <si>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</si>
  <si>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</si>
  <si>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</si>
  <si>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</si>
  <si>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</si>
  <si>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</si>
  <si>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</si>
  <si>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</si>
  <si>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</si>
  <si>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</si>
  <si>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</si>
  <si>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</si>
  <si>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</si>
  <si>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</si>
  <si>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</si>
  <si>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</si>
  <si>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</si>
  <si>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</si>
  <si>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</si>
  <si>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</si>
  <si>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</si>
  <si>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</si>
  <si>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</si>
  <si>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</si>
  <si>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</si>
  <si>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</si>
  <si>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</si>
  <si>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</si>
  <si>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</si>
  <si>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</si>
  <si>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</si>
  <si>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</si>
  <si>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</si>
  <si>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</si>
  <si>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</si>
  <si>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</si>
  <si>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</si>
  <si>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</si>
  <si>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</si>
  <si>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</si>
  <si>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</si>
  <si>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</si>
  <si>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</si>
  <si>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 (Tipo de Banco: Banco de Regalías)</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</si>
  <si>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</si>
  <si>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</si>
  <si>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</si>
  <si>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</si>
  <si>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</si>
  <si>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</si>
  <si>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</si>
  <si>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</si>
  <si>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</si>
  <si>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</si>
  <si>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</si>
  <si>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</si>
  <si>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</si>
  <si>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</si>
  <si>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</si>
  <si>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</si>
  <si>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</si>
  <si>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</si>
  <si>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CONSTRUCCIÓN DE PARQUE RECREATIVO EN EL BARRIO LAS MARIANAS EN LA ZONA URBANA DEL MUNICIPIO DE MORROA - DEPARTAMENTO DE SUCRE (BPIN: 2022002700007) (Meta del proyecto: 1) (Tipo de Banco: Banco de Aliados) (Estado en Portafolio: Registrado en banco)
MEJORAMIENTO Y ADECUACIÓN DEL PARQUE CENTRAL DEL MUNICIPIO DE SANTIAGO DE TOLÚ Y DEL PARQUE PRINCIPAL DEL BARRIO LAS MARGARITAS DEL MUNICIPIO DE SINCELEJO DEPARTAMENTO DE SUCRE (BPIN: 2024002700075) (Meta del proyecto: 1) (Tipo de Banco: Banco de Regalías)</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</si>
  <si>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</si>
  <si>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</si>
  <si>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</si>
  <si>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</si>
  <si>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</si>
  <si>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</si>
  <si>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</si>
  <si>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</si>
  <si>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</si>
  <si>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</si>
  <si>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(Tipo de banco: Banco de Regalías)</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</si>
  <si>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</si>
  <si>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</si>
  <si>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</si>
  <si>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</si>
  <si>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</si>
  <si>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</si>
  <si>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</si>
  <si>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</si>
  <si>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</si>
  <si>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</si>
  <si>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</si>
  <si>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</si>
  <si>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</si>
  <si>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</si>
  <si>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</si>
  <si>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</si>
  <si>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</si>
  <si>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</si>
  <si>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</si>
  <si>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</si>
  <si>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</si>
  <si>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</si>
  <si>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</si>
  <si>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</si>
  <si>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</si>
  <si>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</si>
  <si>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</si>
  <si>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</si>
  <si>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</si>
  <si>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</si>
  <si>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</si>
  <si>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</si>
  <si>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</si>
  <si>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</si>
  <si>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</si>
  <si>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</si>
  <si>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</si>
  <si>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</si>
  <si>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</si>
  <si>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</si>
  <si>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</si>
  <si>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</si>
  <si>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</si>
  <si>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</si>
  <si>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</si>
  <si>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</si>
  <si>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</si>
  <si>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</si>
  <si>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</si>
  <si>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</si>
  <si>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</si>
  <si>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</si>
  <si>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</si>
  <si>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</si>
  <si>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</si>
  <si>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</si>
  <si>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</si>
  <si>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</si>
  <si>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</si>
  <si>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</si>
  <si>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</si>
  <si>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</si>
  <si>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</si>
  <si>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</si>
  <si>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</si>
  <si>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</si>
  <si>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</si>
  <si>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</si>
  <si>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</si>
  <si>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</si>
  <si>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</si>
  <si>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</si>
  <si>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</si>
  <si>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</si>
  <si>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</si>
  <si>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</si>
  <si>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</si>
  <si>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</si>
  <si>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</si>
  <si>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</si>
  <si>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</si>
  <si>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</si>
  <si>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</si>
  <si>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</si>
  <si>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</si>
  <si>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</si>
  <si>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
Capacitación al personal del Instituto Departamental de Deportes y Recreación en procesos de inscripcioón juegos intercolegiados de 2026 (Meta Programada: 1) (Tipo de Banco: Banco de Gestiones)</t>
  </si>
  <si>
    <t>Capacitación al personal del Instituto Departamental de Deportes y Recreación en procesos de inscripcioón juegos intercolegiados de 2026 (Meta programada: 1) (Ejecución: 1) (Tipo de banco: Banco de Gestiones)</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</si>
  <si>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</si>
  <si>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</si>
  <si>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</si>
  <si>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</si>
  <si>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</si>
  <si>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</si>
  <si>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</si>
  <si>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</si>
  <si>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</si>
  <si>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</si>
  <si>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</si>
  <si>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</si>
  <si>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</si>
  <si>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</si>
  <si>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</si>
  <si>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</si>
  <si>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</si>
  <si>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</si>
  <si>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</si>
  <si>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</si>
  <si>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</si>
  <si>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</si>
  <si>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</si>
  <si>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</si>
  <si>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</si>
  <si>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</si>
  <si>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</si>
  <si>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59) (Tipo de Banco: Banco de Regalías) (Estado en Portafolio: En Ejecución)</t>
  </si>
  <si>
    <t>IMPLEMENTACION DE UNA ESTRATEGIA DE PROFESIONALIZACION DE ARTISTAS,ARTISTAS FORMADORES Y GESTORES CULTURALES EN EL DEPARTAMENTO DE SUCRE (Bpin: 2021000020028) (Meta del proyecto: 67) (Tipo de banco: Banco de Regalías)</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</si>
  <si>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</si>
  <si>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</si>
  <si>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</si>
  <si>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</si>
  <si>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</si>
  <si>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</si>
  <si>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</si>
  <si>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</si>
  <si>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</si>
  <si>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</si>
  <si>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</si>
  <si>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</si>
  <si>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</si>
  <si>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</si>
  <si>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</si>
  <si>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</si>
  <si>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</si>
  <si>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</si>
  <si>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</si>
  <si>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</si>
  <si>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</si>
  <si>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</si>
  <si>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</si>
  <si>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</si>
  <si>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</si>
  <si>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</si>
  <si>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</si>
  <si>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</si>
  <si>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</si>
  <si>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</si>
  <si>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</si>
  <si>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</si>
  <si>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</si>
  <si>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</si>
  <si>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t>
  </si>
  <si>
    <t xml:space="preserve">Es un meta de mantenimiento ya que las 70 personas asistidas son los consejeros departamentales que se citan 4 veces al año </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</si>
  <si>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</si>
  <si>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</si>
  <si>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</si>
  <si>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</si>
  <si>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</si>
  <si>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</si>
  <si>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</si>
  <si>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</si>
  <si>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</si>
  <si>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</si>
  <si>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</si>
  <si>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</si>
  <si>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</si>
  <si>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</si>
  <si>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</si>
  <si>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</si>
  <si>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</si>
  <si>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</si>
  <si>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</si>
  <si>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</si>
  <si>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</si>
  <si>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</si>
  <si>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</si>
  <si>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</si>
  <si>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</si>
  <si>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</si>
  <si>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Implementación de una estrategia para el fortalecimiento de la circulación artística a través del programa Artes en Movimiento 2026 en el departamento de Sucre (BPIN: 202600000005643) (Meta del proyecto: 100) (Tipo de Banco: Banco Territorial) (Estado en Portafolio: En Ejecución)
Promover la circulación de autores y autoras Sucreñas en ferias eventos, y encuentros asociados a la literatura a nivel regional y nacional.</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</si>
  <si>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</si>
  <si>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</si>
  <si>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</si>
  <si>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</si>
  <si>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</si>
  <si>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</si>
  <si>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</si>
  <si>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</si>
  <si>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</si>
  <si>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</si>
  <si>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</si>
  <si>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</si>
  <si>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</si>
  <si>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</si>
  <si>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</si>
  <si>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</si>
  <si>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</si>
  <si>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</si>
  <si>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</si>
  <si>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</si>
  <si>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</si>
  <si>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</si>
  <si>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</si>
  <si>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</si>
  <si>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</si>
  <si>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</si>
  <si>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</si>
  <si>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</si>
  <si>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</si>
  <si>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 (Tipo de Banco: Banco de Regalías) (Estado en Portafolio: En gestión de recursos)</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</si>
  <si>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</si>
  <si>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</si>
  <si>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</si>
  <si>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</si>
  <si>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</si>
  <si>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</si>
  <si>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</si>
  <si>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</si>
  <si>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</si>
  <si>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</si>
  <si>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 xml:space="preserve">Agentes del sector que reciben asistencia técnica en gestión cultural y formulación de proyectos culturales, artisticos y de patrimonio.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</si>
  <si>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</si>
  <si>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</si>
  <si>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</si>
  <si>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</si>
  <si>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</si>
  <si>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</si>
  <si>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</si>
  <si>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</si>
  <si>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</si>
  <si>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</si>
  <si>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</si>
  <si>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</si>
  <si>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</si>
  <si>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</si>
  <si>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</si>
  <si>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</si>
  <si>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</si>
  <si>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</si>
  <si>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</si>
  <si>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</si>
  <si>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</si>
  <si>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</si>
  <si>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</si>
  <si>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</si>
  <si>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</si>
  <si>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</si>
  <si>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</si>
  <si>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</si>
  <si>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</si>
  <si>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</si>
  <si>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</si>
  <si>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</si>
  <si>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</si>
  <si>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</si>
  <si>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</si>
  <si>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</si>
  <si>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</si>
  <si>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</si>
  <si>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</si>
  <si>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</si>
  <si>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</si>
  <si>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</si>
  <si>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</si>
  <si>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</si>
  <si>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</si>
  <si>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</si>
  <si>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</si>
  <si>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</si>
  <si>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</si>
  <si>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</si>
  <si>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</si>
  <si>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</si>
  <si>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</si>
  <si>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</si>
  <si>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</si>
  <si>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</si>
  <si>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Formulación del plan especial de manejo y protección PEMP de Sucre, Sucre. (Meta del proyecto: 1)</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</si>
  <si>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</si>
  <si>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</si>
  <si>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</si>
  <si>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</si>
  <si>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</si>
  <si>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</si>
  <si>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</si>
  <si>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</si>
  <si>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</si>
  <si>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</si>
  <si>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</si>
  <si>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</si>
  <si>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</si>
  <si>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</si>
  <si>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</si>
  <si>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</si>
  <si>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</si>
  <si>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</si>
  <si>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</si>
  <si>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</si>
  <si>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 xml:space="preserve">Incentivar la participación comunitaria en los grupos de vigias a traves de capacitaciones para desarrollar actividades que fortalezcan la apropiación social del patrimonio y el respeto por la diversidad cultural del departamento </t>
  </si>
  <si>
    <t>Reprogramada para la vigencia 2025</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</si>
  <si>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</si>
  <si>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</si>
  <si>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</si>
  <si>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</si>
  <si>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</si>
  <si>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</si>
  <si>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</si>
  <si>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</si>
  <si>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</si>
  <si>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</si>
  <si>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</si>
  <si>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</si>
  <si>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</si>
  <si>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</si>
  <si>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</si>
  <si>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</si>
  <si>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</si>
  <si>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</si>
  <si>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</si>
  <si>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</si>
  <si>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</si>
  <si>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</si>
  <si>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</si>
  <si>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</si>
  <si>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</si>
  <si>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</si>
  <si>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</si>
  <si>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</si>
  <si>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</si>
  <si>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</si>
  <si>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</si>
  <si>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</si>
  <si>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</si>
  <si>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</si>
  <si>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</si>
  <si>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</si>
  <si>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</si>
  <si>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</si>
  <si>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</si>
  <si>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</si>
  <si>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</si>
  <si>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</si>
  <si>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</si>
  <si>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</si>
  <si>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</si>
  <si>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</si>
  <si>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</si>
  <si>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</si>
  <si>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</si>
  <si>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</si>
  <si>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</si>
  <si>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</si>
  <si>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</si>
  <si>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</si>
  <si>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</si>
  <si>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</si>
  <si>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</si>
  <si>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</si>
  <si>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</si>
  <si>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</si>
  <si>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</si>
  <si>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</si>
  <si>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</si>
  <si>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</si>
  <si>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</si>
  <si>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</si>
  <si>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</si>
  <si>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</si>
  <si>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</si>
  <si>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</si>
  <si>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</si>
  <si>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</si>
  <si>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</si>
  <si>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</si>
  <si>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</si>
  <si>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</si>
  <si>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</si>
  <si>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</si>
  <si>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</si>
  <si>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</si>
  <si>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</si>
  <si>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</si>
  <si>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</si>
  <si>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(Meta del proyecto: 1)</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</si>
  <si>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</si>
  <si>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</si>
  <si>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</si>
  <si>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</si>
  <si>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</si>
  <si>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</si>
  <si>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</si>
  <si>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</si>
  <si>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</si>
  <si>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</si>
  <si>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</si>
  <si>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</si>
  <si>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</si>
  <si>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</si>
  <si>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</si>
  <si>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</si>
  <si>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</si>
  <si>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</si>
  <si>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</si>
  <si>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</si>
  <si>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</si>
  <si>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</si>
  <si>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</si>
  <si>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</si>
  <si>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</si>
  <si>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</si>
  <si>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</si>
  <si>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</si>
  <si>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</si>
  <si>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</si>
  <si>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</si>
  <si>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</si>
  <si>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</si>
  <si>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</si>
  <si>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</si>
  <si>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</si>
  <si>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</si>
  <si>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</si>
  <si>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</si>
  <si>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</si>
  <si>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</si>
  <si>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</si>
  <si>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</si>
  <si>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</si>
  <si>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</si>
  <si>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</si>
  <si>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</si>
  <si>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</si>
  <si>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</si>
  <si>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</si>
  <si>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</si>
  <si>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</si>
  <si>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</si>
  <si>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Bellas Artes</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</si>
  <si>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</si>
  <si>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</si>
  <si>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</si>
  <si>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</si>
  <si>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</si>
  <si>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</si>
  <si>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</si>
  <si>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</si>
  <si>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</si>
  <si>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</si>
  <si>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</si>
  <si>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</si>
  <si>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</si>
  <si>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</si>
  <si>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</si>
  <si>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</si>
  <si>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</si>
  <si>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</si>
  <si>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</si>
  <si>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</si>
  <si>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</si>
  <si>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</si>
  <si>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</si>
  <si>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</si>
  <si>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</si>
  <si>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</si>
  <si>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</si>
  <si>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</si>
  <si>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</si>
  <si>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</si>
  <si>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</si>
  <si>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SALAS ABIERTAS DE TEATRO, MUSICA Y ARTES VISUALES LABORATORIO DE ARTE CEDRÓN</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</si>
  <si>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</si>
  <si>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</si>
  <si>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</si>
  <si>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</si>
  <si>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</si>
  <si>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</si>
  <si>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</si>
  <si>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</si>
  <si>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</si>
  <si>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</si>
  <si>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</si>
  <si>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</si>
  <si>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</si>
  <si>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</si>
  <si>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</si>
  <si>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</si>
  <si>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</si>
  <si>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</si>
  <si>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</si>
  <si>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</si>
  <si>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</si>
  <si>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para la vigencia 2026 del Departamento de Sucre (BPIN: 202500000048328) (Meta del proyecto: 1) (Tipo de Banco: Banco Territorial)</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</si>
  <si>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</si>
  <si>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</si>
  <si>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</si>
  <si>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</si>
  <si>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</si>
  <si>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</si>
  <si>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</si>
  <si>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</si>
  <si>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</si>
  <si>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</si>
  <si>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</si>
  <si>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</si>
  <si>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</si>
  <si>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</si>
  <si>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</si>
  <si>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</si>
  <si>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</si>
  <si>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</si>
  <si>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</si>
  <si>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</si>
  <si>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</si>
  <si>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</si>
  <si>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</si>
  <si>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</si>
  <si>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</si>
  <si>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</si>
  <si>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</si>
  <si>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</si>
  <si>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</si>
  <si>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</si>
  <si>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Apoyo a la promoción, fomento y fortalecimiento empresarial de los Subsectores Calzado, Marroquinería, Artesanías, Moda, Textil y Turismo 2026 en el departamento de Sucre (BPIN: 202600000004546) (Meta del proyecto: 60) (Tipo de Banco: Banco Territorial)</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</si>
  <si>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</si>
  <si>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</si>
  <si>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</si>
  <si>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</si>
  <si>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</si>
  <si>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</si>
  <si>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</si>
  <si>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
Fortalecimiento de la Comisión Regional de Competitividad e Innovación para la vigencia 2026 del Departamento de Sucre (BPIN: 202500000048328) (Meta del proyecto: 1) (Tipo de Banco: Banco Territorial)</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</si>
  <si>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</si>
  <si>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</si>
  <si>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</si>
  <si>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</si>
  <si>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</si>
  <si>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</si>
  <si>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</si>
  <si>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</si>
  <si>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</si>
  <si>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</si>
  <si>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</si>
  <si>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</si>
  <si>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</si>
  <si>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</si>
  <si>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</si>
  <si>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</si>
  <si>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</si>
  <si>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</si>
  <si>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</si>
  <si>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</si>
  <si>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</si>
  <si>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</si>
  <si>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</si>
  <si>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</si>
  <si>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</si>
  <si>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</si>
  <si>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</si>
  <si>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</si>
  <si>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</si>
  <si>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</si>
  <si>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</si>
  <si>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</si>
  <si>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</si>
  <si>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</si>
  <si>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</si>
  <si>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</si>
  <si>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</si>
  <si>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</si>
  <si>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</si>
  <si>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Fortalecimiento de la Comisión Regional de Competitividad e Innovación para la vigencia 2026 del Departamento de Sucre (BPIN: 202500000048328) (Meta del proyecto: 2) (Tipo de Banco: Banco Territorial)</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</si>
  <si>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</si>
  <si>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</si>
  <si>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</si>
  <si>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</si>
  <si>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</si>
  <si>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</si>
  <si>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</si>
  <si>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</si>
  <si>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</si>
  <si>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</si>
  <si>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</si>
  <si>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</si>
  <si>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</si>
  <si>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</si>
  <si>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</si>
  <si>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</si>
  <si>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</si>
  <si>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</si>
  <si>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</si>
  <si>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(Meta del proyecto: 1) (Tipo de Banco: Banco Territorial)
Apoyo a la promoción y posicionamiento en la Vitrina ANATO 2026 del sector Turístico del departamento de Sucre (BPIN: 202600000005926) (Meta del proyecto: 1) (Tipo de Banco: Banco Territorial)</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</si>
  <si>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</si>
  <si>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</si>
  <si>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</si>
  <si>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</si>
  <si>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</si>
  <si>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</si>
  <si>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</si>
  <si>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</si>
  <si>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</si>
  <si>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</si>
  <si>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</si>
  <si>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</si>
  <si>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</si>
  <si>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</si>
  <si>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</si>
  <si>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</si>
  <si>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</si>
  <si>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</si>
  <si>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</si>
  <si>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</si>
  <si>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</si>
  <si>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</si>
  <si>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</si>
  <si>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</si>
  <si>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a la promoción y posicionamiento en la Vitrina ANATO 2026 del sector Turístico del departamento de Sucre (BPIN: 202600000005926) (Meta del proyecto: 1) (Tipo de Banco: Banco Territorial) (Estado en Portafolio: Entregado)</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</si>
  <si>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</si>
  <si>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</si>
  <si>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</si>
  <si>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</si>
  <si>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</si>
  <si>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</si>
  <si>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</si>
  <si>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 (Tipo de Banco: Banco de Regalías) (Estado en Portafolio: Suspendido)</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</si>
  <si>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</si>
  <si>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</si>
  <si>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</si>
  <si>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</si>
  <si>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</si>
  <si>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</si>
  <si>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</si>
  <si>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</si>
  <si>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</si>
  <si>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</si>
  <si>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</si>
  <si>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</si>
  <si>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</si>
  <si>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</si>
  <si>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</si>
  <si>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</si>
  <si>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</si>
  <si>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</si>
  <si>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</si>
  <si>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</si>
  <si>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</si>
  <si>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</si>
  <si>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</si>
  <si>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</si>
  <si>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</si>
  <si>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</si>
  <si>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</si>
  <si>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</si>
  <si>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</si>
  <si>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</si>
  <si>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</si>
  <si>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</si>
  <si>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</si>
  <si>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</si>
  <si>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</si>
  <si>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</si>
  <si>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</si>
  <si>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</si>
  <si>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</si>
  <si>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</si>
  <si>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</si>
  <si>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</si>
  <si>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</si>
  <si>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</si>
  <si>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</si>
  <si>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</si>
  <si>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</si>
  <si>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</si>
  <si>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</si>
  <si>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</si>
  <si>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Fortalecimiento la gobernanza del centro de innovación y productividad- CIP de la Gobernación de Sucre (BPIN: 202500000050507) (Meta del proyecto: 5) (Tipo de Banco: Banco Territorial)</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</si>
  <si>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</si>
  <si>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</si>
  <si>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</si>
  <si>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</si>
  <si>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</si>
  <si>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</si>
  <si>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</si>
  <si>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</si>
  <si>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</si>
  <si>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</si>
  <si>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</si>
  <si>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</si>
  <si>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</si>
  <si>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</si>
  <si>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</si>
  <si>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</si>
  <si>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</si>
  <si>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</si>
  <si>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</si>
  <si>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</si>
  <si>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</si>
  <si>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</si>
  <si>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</si>
  <si>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</si>
  <si>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</si>
  <si>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</si>
  <si>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</si>
  <si>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</si>
  <si>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</si>
  <si>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</si>
  <si>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</si>
  <si>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</si>
  <si>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</si>
  <si>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</si>
  <si>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</si>
  <si>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</si>
  <si>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</si>
  <si>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</si>
  <si>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</si>
  <si>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</si>
  <si>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</si>
  <si>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</si>
  <si>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</si>
  <si>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</si>
  <si>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</si>
  <si>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</si>
  <si>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Oficina de Innovación, Tecnología y Competitividad</t>
  </si>
  <si>
    <t>Proyecto de grupos de investigación y/o investigadores reconocidos por Minciencias (Por formular Postular a Convocatoria de CTeI) (BPIN: Por Gestión)</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</si>
  <si>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</si>
  <si>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</si>
  <si>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</si>
  <si>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</si>
  <si>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</si>
  <si>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</si>
  <si>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</si>
  <si>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</si>
  <si>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</si>
  <si>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</si>
  <si>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</si>
  <si>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</si>
  <si>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</si>
  <si>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</si>
  <si>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</si>
  <si>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</si>
  <si>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</si>
  <si>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</si>
  <si>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</si>
  <si>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</si>
  <si>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</si>
  <si>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</si>
  <si>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</si>
  <si>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</si>
  <si>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</si>
  <si>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</si>
  <si>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</si>
  <si>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</si>
  <si>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</si>
  <si>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</si>
  <si>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</si>
  <si>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</si>
  <si>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</si>
  <si>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</si>
  <si>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</si>
  <si>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</si>
  <si>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</si>
  <si>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</si>
  <si>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</si>
  <si>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</si>
  <si>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</si>
  <si>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</si>
  <si>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</si>
  <si>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</si>
  <si>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</si>
  <si>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</si>
  <si>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</si>
  <si>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</si>
  <si>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</si>
  <si>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</si>
  <si>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</si>
  <si>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</si>
  <si>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</si>
  <si>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</si>
  <si>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</si>
  <si>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</si>
  <si>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</si>
  <si>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</si>
  <si>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</si>
  <si>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</si>
  <si>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</si>
  <si>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</si>
  <si>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</si>
  <si>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</si>
  <si>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</si>
  <si>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</si>
  <si>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</si>
  <si>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</si>
  <si>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</si>
  <si>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</si>
  <si>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</si>
  <si>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</si>
  <si>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</si>
  <si>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</si>
  <si>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</si>
  <si>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</si>
  <si>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</si>
  <si>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</si>
  <si>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</si>
  <si>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</si>
  <si>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</si>
  <si>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</si>
  <si>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</si>
  <si>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</si>
  <si>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</si>
  <si>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</si>
  <si>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</si>
  <si>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</si>
  <si>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</si>
  <si>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</si>
  <si>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</si>
  <si>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</si>
  <si>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</si>
  <si>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</si>
  <si>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</si>
  <si>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</si>
  <si>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</si>
  <si>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</si>
  <si>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</si>
  <si>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</si>
  <si>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</si>
  <si>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</si>
  <si>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</si>
  <si>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</si>
  <si>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</si>
  <si>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</si>
  <si>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</si>
  <si>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</si>
  <si>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</si>
  <si>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</si>
  <si>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</si>
  <si>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</si>
  <si>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</si>
  <si>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</si>
  <si>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</si>
  <si>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</si>
  <si>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</si>
  <si>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</si>
  <si>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</si>
  <si>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</si>
  <si>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</si>
  <si>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</si>
  <si>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</si>
  <si>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</si>
  <si>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</si>
  <si>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</si>
  <si>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</si>
  <si>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</si>
  <si>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</si>
  <si>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</si>
  <si>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</si>
  <si>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</si>
  <si>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</si>
  <si>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</si>
  <si>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</si>
  <si>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</si>
  <si>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</si>
  <si>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</si>
  <si>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</si>
  <si>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</si>
  <si>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</si>
  <si>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</si>
  <si>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</si>
  <si>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</si>
  <si>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</si>
  <si>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</si>
  <si>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</si>
  <si>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</si>
  <si>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</si>
  <si>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</si>
  <si>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</si>
  <si>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</si>
  <si>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</si>
  <si>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</si>
  <si>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</si>
  <si>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</si>
  <si>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</si>
  <si>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</si>
  <si>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</si>
  <si>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</si>
  <si>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</si>
  <si>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</si>
  <si>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</si>
  <si>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</si>
  <si>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</si>
  <si>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</si>
  <si>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</si>
  <si>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</si>
  <si>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</si>
  <si>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</si>
  <si>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</si>
  <si>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</si>
  <si>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</si>
  <si>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</si>
  <si>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</si>
  <si>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</si>
  <si>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</si>
  <si>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</si>
  <si>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</si>
  <si>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</si>
  <si>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</si>
  <si>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</si>
  <si>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</si>
  <si>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</si>
  <si>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</si>
  <si>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</si>
  <si>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</si>
  <si>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</si>
  <si>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</si>
  <si>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</si>
  <si>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</si>
  <si>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</si>
  <si>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</si>
  <si>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</si>
  <si>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</si>
  <si>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</si>
  <si>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</si>
  <si>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</si>
  <si>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</si>
  <si>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</si>
  <si>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</si>
  <si>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</si>
  <si>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</si>
  <si>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</si>
  <si>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</si>
  <si>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</si>
  <si>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</si>
  <si>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</si>
  <si>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</si>
  <si>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</si>
  <si>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</si>
  <si>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</si>
  <si>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</si>
  <si>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</si>
  <si>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</si>
  <si>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</si>
  <si>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</si>
  <si>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</si>
  <si>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</si>
  <si>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</si>
  <si>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</si>
  <si>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</si>
  <si>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</si>
  <si>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</si>
  <si>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</si>
  <si>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</si>
  <si>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</si>
  <si>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</si>
  <si>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</si>
  <si>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</si>
  <si>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</si>
  <si>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</si>
  <si>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</si>
  <si>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</si>
  <si>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</si>
  <si>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</si>
  <si>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</si>
  <si>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</si>
  <si>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</si>
  <si>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</si>
  <si>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</si>
  <si>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</si>
  <si>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</si>
  <si>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</si>
  <si>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</si>
  <si>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</si>
  <si>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</si>
  <si>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</si>
  <si>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</si>
  <si>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</si>
  <si>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</si>
  <si>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</si>
  <si>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</si>
  <si>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</si>
  <si>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</si>
  <si>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</si>
  <si>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</si>
  <si>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</si>
  <si>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</si>
  <si>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</si>
  <si>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</si>
  <si>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</si>
  <si>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</si>
  <si>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</si>
  <si>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</si>
  <si>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</si>
  <si>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</si>
  <si>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</si>
  <si>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</si>
  <si>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</si>
  <si>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</si>
  <si>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</si>
  <si>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</si>
  <si>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</si>
  <si>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</si>
  <si>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</si>
  <si>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</si>
  <si>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</si>
  <si>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</si>
  <si>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</si>
  <si>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</si>
  <si>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</si>
  <si>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</si>
  <si>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</si>
  <si>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</si>
  <si>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</si>
  <si>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</si>
  <si>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</si>
  <si>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</si>
  <si>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</si>
  <si>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</si>
  <si>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</si>
  <si>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</si>
  <si>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</si>
  <si>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</si>
  <si>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</si>
  <si>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</si>
  <si>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</si>
  <si>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</si>
  <si>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</si>
  <si>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</si>
  <si>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</si>
  <si>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</si>
  <si>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</si>
  <si>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</si>
  <si>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</si>
  <si>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</si>
  <si>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CONSTRUCCIÓN DE INFRAESTRUCTURA PECUARIA (GALPONES) EN EL MARCO DEL PROYECTO ALIANZAS PRODUCTIVAS FASE III (Tipo de banco: Banco de Gestiones) (Meta de la gestión: 3)</t>
  </si>
  <si>
    <t>CONSTRUCCIÓN DE INFRAESTRUCTURA PECUARIA (GALPONES) EN EL MARCO DEL PROYECTO ALIANZAS PRODUCTIVAS FASE III (Tipo de banco: Banco de Gestiones) (Meta de la gestión: 3) (Ejecutado: 3)</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</si>
  <si>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</si>
  <si>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</si>
  <si>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</si>
  <si>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</si>
  <si>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</si>
  <si>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</si>
  <si>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</si>
  <si>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(Tipo de Banco: Banco Territorial)</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</si>
  <si>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</si>
  <si>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</si>
  <si>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</si>
  <si>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</si>
  <si>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</si>
  <si>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</si>
  <si>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</si>
  <si>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(Meta del proyecto: 1) (Tipo de Banco: Banco de Aliados)
RUTA DEL ARROZ PARA EL DEPARTAMENTO DE SUCRE (Meta del proyecto: 1)
PLANTA DE SECAMIENTO, TRILLA Y ALMACENAMIENTO DEL ARROZ EN LA SUBREGIÓN MOJANA (Meta del proyecto: 1)</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</si>
  <si>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</si>
  <si>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</si>
  <si>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</si>
  <si>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</si>
  <si>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</si>
  <si>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</si>
  <si>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</si>
  <si>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</si>
  <si>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</si>
  <si>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</si>
  <si>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</si>
  <si>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</si>
  <si>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</si>
  <si>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</si>
  <si>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</si>
  <si>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</si>
  <si>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</si>
  <si>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</si>
  <si>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</si>
  <si>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</si>
  <si>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</si>
  <si>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</si>
  <si>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</si>
  <si>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</si>
  <si>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</si>
  <si>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</si>
  <si>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</si>
  <si>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</si>
  <si>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</si>
  <si>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</si>
  <si>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</si>
  <si>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</si>
  <si>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</si>
  <si>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</si>
  <si>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</si>
  <si>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</si>
  <si>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</si>
  <si>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</si>
  <si>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</si>
  <si>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</si>
  <si>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</si>
  <si>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</si>
  <si>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</si>
  <si>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</si>
  <si>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</si>
  <si>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</si>
  <si>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</si>
  <si>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</si>
  <si>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</si>
  <si>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ELABORACION DE ESTUDIOS TECNICOS Y JURIDICOS PARA EL SANEAMIENTO DE BIENES BALDIOS URBANOS CON FINES DE TITULACION EN MUNICIPIOS DEL DEPARTAMENTO DE SUCRE. (BPIN: 2025002700015) (Meta del proyecto: 1) (Tipo de Banco: Banco de Regalías) (Estado en Portafolio: En Ejecución)</t>
  </si>
  <si>
    <t>Pendiente convocatorias Ministerio de Vivienda, Ciudad y Territorio. (Por formular) (Bpin: ) (Meta del proyecto: 1) (Tipo de banco: Banco de Gestiones)</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</si>
  <si>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</si>
  <si>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</si>
  <si>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</si>
  <si>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</si>
  <si>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</si>
  <si>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</si>
  <si>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</si>
  <si>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</si>
  <si>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</si>
  <si>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</si>
  <si>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</si>
  <si>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</si>
  <si>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</si>
  <si>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</si>
  <si>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</si>
  <si>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</si>
  <si>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</si>
  <si>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</si>
  <si>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</si>
  <si>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</si>
  <si>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</si>
  <si>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FASE III DEL PROYECTO: ELABORACION DE ESTUDIOS TECNICOS Y JURIDICOS PARA EL SANEAMIENTO DE BIENES BALDIOS URBANOS CON FINES DE TITULACION EN MUNICIPIOS DEL DEPARTAMENTO DE SUCRE. (Meta del proyecto: 500) (Tipo de Banco: Banco de Regalías)
Titulación de predios en Sincelejo (Tierra prometida,Villa katy y las canarias) y Tolú (Barrio guerreros sector - la granja manzanillo) (Meta Programada: 100) (Tipo de Banco: Banco de Gestiones)</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</si>
  <si>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</si>
  <si>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</si>
  <si>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</si>
  <si>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</si>
  <si>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</si>
  <si>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</si>
  <si>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</si>
  <si>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</si>
  <si>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 (Ejecutado: 19)</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</si>
  <si>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</si>
  <si>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</si>
  <si>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EN EL MARCO DEL PROYECTO "APOYO A LOS PROCESOS DE REUBICACIÓN DE FAMILIAS EN ALTO RIESGO EN LA URBANIZACIÓN VILLA PAZ DE SINCELEJO, DEPARTAMENTO DE SUCRE" (Meta Programada: 19) (Tipo de Banco: Banco de Gestiones)</t>
  </si>
  <si>
    <t>EN EL MARCO DEL PROYECTO "APOYO A LOS PROCESOS DE REUBICACIÓN DE FAMILIAS EN ALTO RIESGO EN LA URBANIZACIÓN VILLA PAZ DE SINCELEJO, DEPARTAMENTO DE SUCRE" (Meta programada: 19) (Ejecución: 20) (Tipo de banco: Banco de Gestiones)</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</si>
  <si>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</si>
  <si>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</si>
  <si>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</si>
  <si>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</si>
  <si>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</si>
  <si>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</si>
  <si>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</si>
  <si>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</si>
  <si>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</si>
  <si>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</si>
  <si>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</si>
  <si>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</si>
  <si>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</si>
  <si>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</si>
  <si>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</si>
  <si>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</si>
  <si>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</si>
  <si>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</si>
  <si>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</si>
  <si>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</si>
  <si>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</si>
  <si>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</si>
  <si>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</si>
  <si>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</si>
  <si>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</si>
  <si>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</si>
  <si>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</si>
  <si>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</si>
  <si>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</si>
  <si>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</si>
  <si>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</si>
  <si>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</si>
  <si>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</si>
  <si>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</si>
  <si>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</si>
  <si>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 (Tipo de Banco: Banco Territorial) (Estado en Portafolio: En Ejecución)</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</si>
  <si>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</si>
  <si>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</si>
  <si>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</si>
  <si>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</si>
  <si>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</si>
  <si>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</si>
  <si>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</si>
  <si>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</si>
  <si>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</si>
  <si>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</si>
  <si>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</si>
  <si>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</si>
  <si>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</si>
  <si>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</si>
  <si>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</si>
  <si>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</si>
  <si>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</si>
  <si>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</si>
  <si>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</si>
  <si>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DEL CORREGIMIENTO DE SAN LUIS MUNICIPIO DE SAMPUÉS DEPARTAMENTO DE SUCRE (BPIN: 2021002700368) (Meta del proyecto: 1) (Tipo de Banco: Banco de Aliados) (Estado en Portafolio: Suspendido)
AMPLIACIÓN Y OPTIMIZACIÓN DEL SISTEMA DE ACUEDUCTO RURAL DEL CORREGIMIENTO DE SANTIAGO APÓSTOL EN EL MUNICIPIO DE SAN BENITO ABAD, DEPARTAMENTO DE SUCRE (BPIN: 2023002700169) (Meta del proyecto: 1) (Tipo de Banco: Banco de Regalías) (Estado en Portafolio: En Ejecución)
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</si>
  <si>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</si>
  <si>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</si>
  <si>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</si>
  <si>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</si>
  <si>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</si>
  <si>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</si>
  <si>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</si>
  <si>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(Meta del proyecto: 50)
CAPACITACIÓN LEY 142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</si>
  <si>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</si>
  <si>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</si>
  <si>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</si>
  <si>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</si>
  <si>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</si>
  <si>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</si>
  <si>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DISEÑO DE LA ALTERNATIVA SOSTENIBLE DE PROVISIÓN DE AGUA PARA LAS SUBREGIONES SABANA Y MONTES DE MARÍA DEL DEPARTAMENTO DE SUCRE (ACUEDUCTO REGIONAL DE LA SABANA) (Bpin: 2021000020074) (Meta del proyecto: 1) (Tipo de banco: Banco Territorial)
Estudios y diseños para la ampliación y optimización de los sistemas de acueducto de los municipios de Colosó y Chalán, en el departamento de Sucre (Bpin: 202500000024632) (Meta del proyecto: 1) (Tipo de banco: Banco Territorial)</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</si>
  <si>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</si>
  <si>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</si>
  <si>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</si>
  <si>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</si>
  <si>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</si>
  <si>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</si>
  <si>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</si>
  <si>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</si>
  <si>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</si>
  <si>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</si>
  <si>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</si>
  <si>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</si>
  <si>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</si>
  <si>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</si>
  <si>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</si>
  <si>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</si>
  <si>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</si>
  <si>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</si>
  <si>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</si>
  <si>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</si>
  <si>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
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</si>
  <si>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</si>
  <si>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</si>
  <si>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</si>
  <si>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</si>
  <si>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</si>
  <si>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</si>
  <si>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</si>
  <si>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</si>
  <si>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</si>
  <si>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</si>
  <si>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</si>
  <si>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TRATAMIETO DE AGUAS RESIDUALES E INTERCEPTOR DEL ALCANTARILLADO SANITARIO DEL MUNICIPO DE COROZAL (Bpin: 2021002700097) (Meta del proyecto: 1) (Tipo de banco: Banco de Aliados)</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</si>
  <si>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</si>
  <si>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</si>
  <si>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</si>
  <si>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</si>
  <si>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</si>
  <si>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</si>
  <si>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</si>
  <si>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(Estado en Portafolio: Suspendido)</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</si>
  <si>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</si>
  <si>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</si>
  <si>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</si>
  <si>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</si>
  <si>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</si>
  <si>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</si>
  <si>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</si>
  <si>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</si>
  <si>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(Estado en Portafolio: En Ejecución)
AMPLIACIÓN Y OPTIMIZACIÓN DEL SISTEMA DE ALCANTARILLADO URBANO DEL MUNICIPIO DE MORROA, DEPARTAMENTO DE SUCRE (PRIMERA ETAPA) (BPIN: 2022002700077)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</si>
  <si>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</si>
  <si>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</si>
  <si>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</si>
  <si>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</si>
  <si>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</si>
  <si>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</si>
  <si>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</si>
  <si>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</si>
  <si>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</si>
  <si>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</si>
  <si>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</si>
  <si>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</si>
  <si>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</si>
  <si>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</si>
  <si>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</si>
  <si>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</si>
  <si>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</si>
  <si>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</si>
  <si>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</si>
  <si>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</si>
  <si>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CONSTRUCCIÓN DEL RELLENO SANITARIO REGIONAL SAN JORGE, LOCALIZADO EN EL MUNICIPIO DE CAIMITO, DEPARTAMENTO DE SUCRE. (BPIN: 2021Er0054485) (Meta del proyecto: 1) (Estado en Portafolio: Acta Final)</t>
  </si>
  <si>
    <t>ERRADICACIÓN DE LOS 5 BASUREROS BASUREROS ABIERTOS A CIELO ABIERTO PRESENTES EN EL CORREGIMIENTO DE CHINULITO, MUNICIPIO DE COLOSÓ, DEPARTAMENTO DE SUCRE (Bpin: Por Gestión) (Meta del proyecto: 1) (Tipo de banco: Banco de Gestiones)</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</si>
  <si>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</si>
  <si>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</si>
  <si>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</si>
  <si>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</si>
  <si>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</si>
  <si>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</si>
  <si>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</si>
  <si>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</si>
  <si>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</si>
  <si>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(Meta del proyecto: 150)
PERSONAS ASISTIDAS TECNICAMENTE EN LAS AREAS BENEFICIADAS CON EL PROYECTO: CONSTRUCCIÓN DEL RELLENO SANITARIO REGIONAL SAN JORGE, LOCALIZADO EN EL MUNICIPIO DE CAIMITO, DEPARTAMENTO DE SUCRE (Meta del proyecto: 100)
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</si>
  <si>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</si>
  <si>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</si>
  <si>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</si>
  <si>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</si>
  <si>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</si>
  <si>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</si>
  <si>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</si>
  <si>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</si>
  <si>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</si>
  <si>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</si>
  <si>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</si>
  <si>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</si>
  <si>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</si>
  <si>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</si>
  <si>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</si>
  <si>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</si>
  <si>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</si>
  <si>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</si>
  <si>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</si>
  <si>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</si>
  <si>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</si>
  <si>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</si>
  <si>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</si>
  <si>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</si>
  <si>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</si>
  <si>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</si>
  <si>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</si>
  <si>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</si>
  <si>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</si>
  <si>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</si>
  <si>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</si>
  <si>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</si>
  <si>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</si>
  <si>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</si>
  <si>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</si>
  <si>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</si>
  <si>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</si>
  <si>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</si>
  <si>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</si>
  <si>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</si>
  <si>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</si>
  <si>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</si>
  <si>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</si>
  <si>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</si>
  <si>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</si>
  <si>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</si>
  <si>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</si>
  <si>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</si>
  <si>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</si>
  <si>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</si>
  <si>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</si>
  <si>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</si>
  <si>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</si>
  <si>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</si>
  <si>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</si>
  <si>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</si>
  <si>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</si>
  <si>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</si>
  <si>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</si>
  <si>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</si>
  <si>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</si>
  <si>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</si>
  <si>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</si>
  <si>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</si>
  <si>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</si>
  <si>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</si>
  <si>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</si>
  <si>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</si>
  <si>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</si>
  <si>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</si>
  <si>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</si>
  <si>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</si>
  <si>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</si>
  <si>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</si>
  <si>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</si>
  <si>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Restauración de áreas estratégicas para la conservación del recurso hídrico en el departamento de Sucre (BPIN: 202400000007089) (Meta del proyecto: 65,5) (Tipo de Banco: Banco Territorial) (Estado en Portafolio: En Ejecución)
Recuperación ambiental de un área estratégica para la conservación del recurso hídrico en el municipio de Los Palmitos, departamento de Sucre (BPIN: 202500000034248) (Meta del proyecto: 96,1669) (Tipo de Banco: Banco Territorial) (Estado en Portafolio: En Ejecución)</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</si>
  <si>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</si>
  <si>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</si>
  <si>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</si>
  <si>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</si>
  <si>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</si>
  <si>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</si>
  <si>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</si>
  <si>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</si>
  <si>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</si>
  <si>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</si>
  <si>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</si>
  <si>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</si>
  <si>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</si>
  <si>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</si>
  <si>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</si>
  <si>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</si>
  <si>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</si>
  <si>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t>
  </si>
  <si>
    <t>MT291</t>
  </si>
  <si>
    <t>3202044</t>
  </si>
  <si>
    <t>Estudios de preinversión elaborados</t>
  </si>
  <si>
    <t>320204400</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</si>
  <si>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</si>
  <si>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</si>
  <si>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</si>
  <si>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</si>
  <si>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</si>
  <si>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</si>
  <si>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</si>
  <si>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</si>
  <si>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</si>
  <si>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</si>
  <si>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</si>
  <si>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</si>
  <si>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</si>
  <si>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</si>
  <si>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</si>
  <si>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</si>
  <si>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</si>
  <si>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</si>
  <si>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</si>
  <si>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</si>
  <si>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</si>
  <si>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</si>
  <si>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</si>
  <si>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</si>
  <si>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</si>
  <si>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</si>
  <si>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</si>
  <si>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</si>
  <si>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</si>
  <si>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</si>
  <si>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</si>
  <si>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</si>
  <si>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</si>
  <si>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</si>
  <si>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</si>
  <si>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</si>
  <si>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</si>
  <si>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</si>
  <si>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</si>
  <si>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</si>
  <si>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</si>
  <si>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</si>
  <si>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</si>
  <si>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</si>
  <si>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</si>
  <si>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</si>
  <si>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</si>
  <si>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</si>
  <si>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</si>
  <si>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</si>
  <si>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</si>
  <si>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</si>
  <si>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</si>
  <si>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</si>
  <si>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</si>
  <si>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</si>
  <si>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</si>
  <si>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3700) (Tipo de Banco: Banco de Regalías)</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</si>
  <si>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</si>
  <si>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</si>
  <si>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</si>
  <si>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</si>
  <si>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</si>
  <si>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</si>
  <si>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</si>
  <si>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</si>
  <si>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</si>
  <si>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</si>
  <si>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</si>
  <si>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</si>
  <si>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</si>
  <si>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</si>
  <si>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</si>
  <si>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</si>
  <si>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</si>
  <si>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</si>
  <si>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</si>
  <si>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</si>
  <si>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</si>
  <si>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</si>
  <si>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</si>
  <si>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</si>
  <si>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</si>
  <si>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</si>
  <si>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</si>
  <si>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</si>
  <si>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</si>
  <si>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</si>
  <si>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</si>
  <si>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</si>
  <si>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</si>
  <si>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</si>
  <si>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</si>
  <si>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</si>
  <si>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</si>
  <si>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</si>
  <si>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</si>
  <si>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</si>
  <si>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</si>
  <si>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</si>
  <si>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</si>
  <si>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</si>
  <si>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</si>
  <si>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</si>
  <si>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</si>
  <si>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</si>
  <si>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</si>
  <si>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</si>
  <si>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</si>
  <si>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</si>
  <si>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</si>
  <si>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</si>
  <si>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</si>
  <si>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</si>
  <si>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</si>
  <si>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</si>
  <si>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</si>
  <si>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</si>
  <si>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</si>
  <si>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</si>
  <si>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</si>
  <si>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</si>
  <si>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</si>
  <si>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</si>
  <si>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</si>
  <si>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</si>
  <si>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</si>
  <si>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</si>
  <si>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</si>
  <si>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</si>
  <si>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</si>
  <si>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</si>
  <si>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</si>
  <si>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</si>
  <si>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</si>
  <si>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</si>
  <si>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</si>
  <si>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</si>
  <si>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</si>
  <si>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</si>
  <si>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</si>
  <si>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</si>
  <si>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</si>
  <si>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</si>
  <si>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 (Tipo de Banco: Banco Territorial)</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</si>
  <si>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</si>
  <si>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</si>
  <si>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</si>
  <si>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</si>
  <si>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</si>
  <si>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</si>
  <si>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</si>
  <si>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</si>
  <si>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</si>
  <si>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</si>
  <si>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</si>
  <si>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</si>
  <si>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</si>
  <si>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</si>
  <si>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</si>
  <si>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</si>
  <si>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</si>
  <si>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Capacitación Ambiental para la Formación de Líderes Verdes, Emprendedores y Defensores de los Recursos Naturales en San Benito Abad, La Unión, Caimito y San Marcos, Sucre (BPIN: 202500000032239) (Meta del proyecto: 12) (Tipo de Banco: Banco Territorial)</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</si>
  <si>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</si>
  <si>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</si>
  <si>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</si>
  <si>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</si>
  <si>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</si>
  <si>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</si>
  <si>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</si>
  <si>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</si>
  <si>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Minas y energía</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</si>
  <si>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</si>
  <si>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</si>
  <si>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</si>
  <si>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</si>
  <si>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</si>
  <si>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</si>
  <si>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</si>
  <si>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</si>
  <si>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</si>
  <si>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</si>
  <si>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</si>
  <si>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</si>
  <si>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</si>
  <si>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</si>
  <si>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</si>
  <si>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</si>
  <si>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</si>
  <si>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</si>
  <si>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</si>
  <si>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</si>
  <si>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</si>
  <si>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</si>
  <si>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</si>
  <si>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</si>
  <si>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</si>
  <si>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</si>
  <si>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ESTUDIO Y DISEÑO PARA LA MASIFICACION DE GAS COMBUSTIBLE DOMICILIARIO POR REDES PARA LA ZONA RURAL DE LOS MUNCIPIOS DE SAN ONOFRE, SAN ANTONIO DE PALMITO, TOLÚ, CAIMITO Y EL ROBLE, DEL DEPARTAMENTO DE SUCRE. (BPIN: 2025002700023) (Tipo de Banco: Banco de Regalías)
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
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t>
  </si>
  <si>
    <t>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</si>
  <si>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</si>
  <si>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</si>
  <si>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</si>
  <si>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</si>
  <si>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</si>
  <si>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</si>
  <si>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</si>
  <si>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</si>
  <si>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</si>
  <si>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</si>
  <si>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</si>
  <si>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</si>
  <si>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</si>
  <si>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</si>
  <si>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</si>
  <si>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</si>
  <si>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</si>
  <si>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</si>
  <si>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</si>
  <si>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</si>
  <si>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</si>
  <si>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</si>
  <si>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</si>
  <si>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</si>
  <si>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</si>
  <si>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</si>
  <si>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CONSTRUCCION DE REDES DE MEDIA Y BAJA TENSION EN LAS VEREDAS LA METRA, BARRO BLANCO, TUMBA LOCO, EL CHOPÁ, EL LATAL Y COME SI LLEVA, AREA RURAL DEL MUNICIPIO DE SAN MARCOS, DEPARTAMENTO DE SUCRE (Tipo de Banco: Banco de Aliados)</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</si>
  <si>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</si>
  <si>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</si>
  <si>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</si>
  <si>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</si>
  <si>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</si>
  <si>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</si>
  <si>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</si>
  <si>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</si>
  <si>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</si>
  <si>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</si>
  <si>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</si>
  <si>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</si>
  <si>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</si>
  <si>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</si>
  <si>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</si>
  <si>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</si>
  <si>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</si>
  <si>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</si>
  <si>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</si>
  <si>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</si>
  <si>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</si>
  <si>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</si>
  <si>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</si>
  <si>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</si>
  <si>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</si>
  <si>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</si>
  <si>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</si>
  <si>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</si>
  <si>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</si>
  <si>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</si>
  <si>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</si>
  <si>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</si>
  <si>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</si>
  <si>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</si>
  <si>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</si>
  <si>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</si>
  <si>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</si>
  <si>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</si>
  <si>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</si>
  <si>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</si>
  <si>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</si>
  <si>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</si>
  <si>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</si>
  <si>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</si>
  <si>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</si>
  <si>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</si>
  <si>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</si>
  <si>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</si>
  <si>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</si>
  <si>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</si>
  <si>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</si>
  <si>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</si>
  <si>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</si>
  <si>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</si>
  <si>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</si>
  <si>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</si>
  <si>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</si>
  <si>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</si>
  <si>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(Tipo de Banco: Banco de Regalías)
CONSTRUCCIÓN DE PARQUES SOLARES EN EL MUNICIPIO DE EL ROBLE (Tipo de Banco: Banco de Aliados)
Comunidades energeticas educativas: Energia que ilumina el futuro (SIN BPIN) (Tipo de Banco: Banco de Aliados)
IMPLEMENTACIÓN DE UNA COMUNIDAD ENERGÉTICA URBANA A PARTIR DE SISTEMAS SOLARES FOTOVOLTAICOS PARA EL MERCADO PÚBLICO DEL MUNICIPIO DE SINCELEJO (BPIN: 202400000001456) (Tipo de Banco: Banco Territorial)</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</si>
  <si>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</si>
  <si>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</si>
  <si>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</si>
  <si>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</si>
  <si>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</si>
  <si>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</si>
  <si>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</si>
  <si>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</si>
  <si>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</si>
  <si>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</si>
  <si>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</si>
  <si>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</si>
  <si>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</si>
  <si>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</si>
  <si>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</si>
  <si>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</si>
  <si>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</si>
  <si>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</si>
  <si>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</si>
  <si>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</si>
  <si>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</si>
  <si>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</si>
  <si>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</si>
  <si>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</si>
  <si>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</si>
  <si>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</si>
  <si>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</si>
  <si>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</si>
  <si>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</si>
  <si>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Implementación de un ruta de formalización minera en el departamento de sucre, para avanzar en practicas sostenibles de explotación y comercialización de materiales minerales (Meta Programada: 1) (Tipo de Banco: Banco de Gestiones)
Estudios, diseños de una contrucción de un centro de desarrollo minero en el municipio de toluviejo, en el departamento de sucre (Meta Programada: 1) (Tipo de Banco: Banco de Gestiones)</t>
  </si>
  <si>
    <t>Implementación de un ruta de formalización minera en el departamento de sucre, para avanzar en practicas sostenibles de explotación y comercialización de materiales minerales (Meta programada: 1) (Ejecución: 1) (Tipo de banco: Banco de Gestiones)
Estudios, diseños de una contrucción de un centro de desarrollo minero en el municipio de toluviejo, en el departamento de sucre (Meta programada: 1) (Ejecución: 1) (Tipo de banco: Banco de Gestiones)</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</si>
  <si>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</si>
  <si>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</si>
  <si>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</si>
  <si>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</si>
  <si>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</si>
  <si>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</si>
  <si>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</si>
  <si>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</si>
  <si>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</si>
  <si>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</si>
  <si>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</si>
  <si>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</si>
  <si>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</si>
  <si>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</si>
  <si>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</si>
  <si>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</si>
  <si>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</si>
  <si>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</si>
  <si>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</si>
  <si>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</si>
  <si>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</si>
  <si>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</si>
  <si>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</si>
  <si>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</si>
  <si>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</si>
  <si>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</si>
  <si>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</si>
  <si>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</si>
  <si>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</si>
  <si>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</si>
  <si>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</si>
  <si>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</si>
  <si>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</si>
  <si>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</si>
  <si>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
MEJORAMIENTO EN CONCRETO RIGIDO DE TRAMOS EN LA RED VIAL URBANA DEL MUNICIPIO DE SINCELEJO,DEPARTAMENTO DE SUCRE (BPIN: 2025002700020) (Estado en Portafolio: En Ejecución) (Ejecución: 0,16300000000000001)</t>
  </si>
  <si>
    <t>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
MEJORAMIENTO EN PAVIMENTO RÍGIDO Y CONSTRUCCIÓN DE OBRAS HIDRÁULICAS EN TRAMOS VIALES EN LAS SUBREGIONES SAN JORGE, SABANA Y MONTES DE MARÍA EN EL DEPARTAMENTO DE SUCRE (Bpin: 2025000020038) (Meta del proyecto: 3,0976) (Tipo de banco: Banco de Regalías)</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</si>
  <si>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</si>
  <si>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</si>
  <si>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</si>
  <si>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</si>
  <si>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</si>
  <si>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</si>
  <si>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</si>
  <si>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</si>
  <si>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</si>
  <si>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</si>
  <si>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</si>
  <si>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</si>
  <si>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</si>
  <si>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</si>
  <si>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</si>
  <si>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</si>
  <si>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</si>
  <si>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</si>
  <si>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</si>
  <si>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</si>
  <si>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</si>
  <si>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</si>
  <si>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</si>
  <si>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</si>
  <si>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</si>
  <si>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</si>
  <si>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</si>
  <si>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</si>
  <si>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MEJORAMIENTO EN PAVIMENTO ASFÁLTICO DE LA VÍA VARSOVIA - EL DELIRIO, MUNICIPIO DE SINCELEJO, DEPARTAMENTO DE SUCRE (BPIN: 2023002700030) (Meta del proyecto: 3,269) (Tipo de Banco: Banco de Regalías)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CONSTRUCCIÓN DE OBRAS PARA LA TRANSFORMACIÓN DEL ARROYO GRANDE DE COROZAL Y SU ENTORNO, II ETAPA, EN EL DEPARTAMENTO DE SUCRE (BPIN: 2025002700037) (Meta del proyecto: 0,8756) (Tipo de Banco: Banco de Regalías) (Estado en Portafolio: En proceso de contratación)</t>
  </si>
  <si>
    <t>MEJORAMIENTO EN PAVIMENTO ASFÁLTICO DE LA VÍA VARSOVIA - EL DELIRIO, MUNICIPIO DE SINCELEJO, DEPARTAMENTO DE   SUCRE (BPIN: 2023002700030) (Estado en Portafolio: En Ejecución) (Ejecución: 0,85)
MANTENIMIENTO Y MEJORAMIENTO DE LA VÍA SUCRE- LA GUARIPA- EL CAUCHAL MUNICIPIO DE SUCRE EN EL DEPARTAMENTO DE SUCRE. (BPIN: 2019011000264) (Estado en Portafolio: Suspendido) (Ejecución: 0,22)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</si>
  <si>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</si>
  <si>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</si>
  <si>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</si>
  <si>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</si>
  <si>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</si>
  <si>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</si>
  <si>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</si>
  <si>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12,1) (Tipo de Banco: Banco de Regalías) (Estado en Portafolio: En Ejecución)</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</si>
  <si>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</si>
  <si>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</si>
  <si>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</si>
  <si>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</si>
  <si>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</si>
  <si>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</si>
  <si>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</si>
  <si>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</si>
  <si>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</si>
  <si>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</si>
  <si>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</si>
  <si>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</si>
  <si>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</si>
  <si>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</si>
  <si>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</si>
  <si>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</si>
  <si>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</si>
  <si>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</si>
  <si>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</si>
  <si>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</si>
  <si>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</si>
  <si>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</si>
  <si>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</si>
  <si>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</si>
  <si>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</si>
  <si>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</si>
  <si>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</si>
  <si>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</si>
  <si>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</si>
  <si>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</si>
  <si>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</si>
  <si>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(Tipo de Banco: Banco Territorial) (Estado en Portafolio: Suspendido)
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</si>
  <si>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</si>
  <si>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</si>
  <si>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</si>
  <si>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</si>
  <si>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</si>
  <si>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</si>
  <si>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</si>
  <si>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</si>
  <si>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</si>
  <si>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</si>
  <si>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Mejoramiento y/o mantenimiento vial y obras en puntos críticos mediante el fortalecimiento del banco de maquinarias del departamento de Sucre (BPIN: 202500000044154) (Meta del proyecto: 200) (Tipo de Banco: Banco Territorial) (Estado en Portafolio: En proceso de contratación)
Mantenimiento rutinario de la malla vial del departamento de Sucre (BPIN: 202500000044456) (Meta del proyecto: 103,91) (Tipo de Banco: Banco Territorial)
Operación de la maquinaria pesada y vehiculos para la atención de emergencias, puntos criticos y mantenimiento de la red vial del departamento de sucre (Meta Programada: 96,9) (Tipo de Banco: Banco de Gestiones)</t>
  </si>
  <si>
    <t>Operación de la maquinaria pesada y vehiculos para la atención de emergencias, puntos criticos y mantenimiento de la red vial del departamento de sucre (Meta programada: 96,9) (Ejecución: 96,9) (Tipo de banco: Banco de Gestiones)</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</si>
  <si>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</si>
  <si>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</si>
  <si>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</si>
  <si>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</si>
  <si>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</si>
  <si>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</si>
  <si>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</si>
  <si>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</si>
  <si>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</si>
  <si>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</si>
  <si>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</si>
  <si>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</si>
  <si>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</si>
  <si>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</si>
  <si>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</si>
  <si>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</si>
  <si>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</si>
  <si>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</si>
  <si>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</si>
  <si>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</si>
  <si>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</si>
  <si>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</si>
  <si>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</si>
  <si>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</si>
  <si>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</si>
  <si>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</si>
  <si>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</si>
  <si>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</si>
  <si>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</si>
  <si>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</si>
  <si>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</si>
  <si>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</si>
  <si>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</si>
  <si>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</si>
  <si>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</si>
  <si>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</si>
  <si>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</si>
  <si>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</si>
  <si>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</si>
  <si>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</si>
  <si>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</si>
  <si>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</si>
  <si>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</si>
  <si>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</si>
  <si>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</si>
  <si>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</si>
  <si>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</si>
  <si>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</si>
  <si>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</si>
  <si>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</si>
  <si>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</si>
  <si>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</si>
  <si>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</si>
  <si>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</si>
  <si>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</si>
  <si>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</si>
  <si>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</si>
  <si>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</si>
  <si>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</si>
  <si>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</si>
  <si>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</si>
  <si>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</si>
  <si>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</si>
  <si>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</si>
  <si>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</si>
  <si>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
Construcción de Jarillones durante la operación de la maquinaria pesada y vehiculos para la atención de emergencias, puntos criticos y mantenimiento de la red vial del departamento de sucre (Meta Programada: 3000) (Tipo de Banco: Banco de Gestiones)</t>
  </si>
  <si>
    <t>Construcción de Jarillones durante la operación de la maquinaria pesada y vehiculos para la atención de emergencias, puntos criticos y mantenimiento de la red vial del departamento de sucre (Meta programada: 3000) (Ejecución: 3000) (Tipo de banco: Banco de Gestiones)</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</si>
  <si>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</si>
  <si>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</si>
  <si>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</si>
  <si>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</si>
  <si>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</si>
  <si>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</si>
  <si>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</si>
  <si>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</si>
  <si>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</si>
  <si>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</si>
  <si>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</si>
  <si>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</si>
  <si>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</si>
  <si>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</si>
  <si>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</si>
  <si>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</si>
  <si>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</si>
  <si>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</si>
  <si>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</si>
  <si>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</si>
  <si>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</si>
  <si>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</si>
  <si>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</si>
  <si>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</si>
  <si>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</si>
  <si>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</si>
  <si>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</si>
  <si>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</si>
  <si>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</si>
  <si>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</si>
  <si>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</si>
  <si>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</si>
  <si>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</si>
  <si>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</si>
  <si>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</si>
  <si>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</si>
  <si>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</si>
  <si>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</si>
  <si>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</si>
  <si>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</si>
  <si>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</si>
  <si>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Simulacros de Siniestrso víales
Simulacros de Simit (Meta Programada: 1) (Tipo de Banco: Banco de Gestiones)</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</si>
  <si>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</si>
  <si>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</si>
  <si>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</si>
  <si>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</si>
  <si>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</si>
  <si>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</si>
  <si>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</si>
  <si>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</si>
  <si>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</si>
  <si>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Estudios de Gestión de velocidad para las subregiones del Departamento de Sucre (Meta Programada: 5) (Tipo de Banco: Banco de Gestiones)
ESTUDIOS DE PREINVERSIÓN PARA LA ELABORACIÓN DEL DIAGNÓSTICO E INVENTARIO DE SEÑALIZACIÓN VIAL EXISTENTE EN VIAS LOCALIZADA EN LA SUBREGIONES GOLFO DE MORROSQUILLO, SAN JORGE, SABANA Y MOJANA EN EL DEPARTAMENTO DE SUCRE (Meta Programada: 1) (Tipo de Banco: Banco de Gestiones)</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</si>
  <si>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</si>
  <si>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</si>
  <si>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</si>
  <si>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</si>
  <si>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</si>
  <si>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</si>
  <si>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</si>
  <si>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</si>
  <si>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</si>
  <si>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</si>
  <si>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</si>
  <si>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</si>
  <si>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</si>
  <si>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</si>
  <si>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</si>
  <si>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</si>
  <si>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</si>
  <si>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</si>
  <si>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</si>
  <si>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</si>
  <si>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</si>
  <si>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</si>
  <si>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</si>
  <si>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</si>
  <si>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</si>
  <si>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(Meta Programada: 1) (Tipo de Banco: Banco de Gestiones)</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</si>
  <si>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</si>
  <si>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</si>
  <si>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</si>
  <si>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</si>
  <si>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</si>
  <si>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</si>
  <si>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</si>
  <si>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</si>
  <si>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</si>
  <si>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</si>
  <si>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(Meta Programada: 2) (Tipo de Banco: Banco de Gestiones)</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</si>
  <si>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</si>
  <si>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</si>
  <si>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</si>
  <si>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</si>
  <si>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</si>
  <si>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</si>
  <si>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(Meta Programada: 5) (Tipo de Banco: Banco de Gestiones)</t>
  </si>
  <si>
    <t>MT348</t>
  </si>
  <si>
    <t>Proyectos para Instalación de Cámaras de Seguridad: por Subregión (Meta Programada: 5) (Tipo de Banco: Banco de Gestiones)</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</si>
  <si>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</si>
  <si>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</si>
  <si>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</si>
  <si>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</si>
  <si>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</si>
  <si>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</si>
  <si>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</si>
  <si>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</si>
  <si>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</si>
  <si>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</si>
  <si>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</si>
  <si>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</si>
  <si>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</si>
  <si>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</si>
  <si>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</si>
  <si>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</si>
  <si>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</si>
  <si>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</si>
  <si>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Oficina TI</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</si>
  <si>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</si>
  <si>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</si>
  <si>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</si>
  <si>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Juntas de Internet- Comunidades de Conectividad de MiINTIC
Convocatoria línea de fomento de MIITIC: realizar conexiones a internet  (Meta Programada: 10) (Tipo de Banco: Banco de Gestiones)
Juntas de Internet- Comunidades de Conectividad de MiINTIC  (Meta Programada: 4) (Tipo de Banco: Banco de Gestiones)</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</si>
  <si>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</si>
  <si>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</si>
  <si>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</si>
  <si>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</si>
  <si>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</si>
  <si>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</si>
  <si>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</si>
  <si>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</si>
  <si>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</si>
  <si>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</si>
  <si>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</si>
  <si>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Zonas comunitarias para la paz de MINTIC - ART  (Meta Programada: 2) (Tipo de Banco: Banco de Gestiones)</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</si>
  <si>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</si>
  <si>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</si>
  <si>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</si>
  <si>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</si>
  <si>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</si>
  <si>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</si>
  <si>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</si>
  <si>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</si>
  <si>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</si>
  <si>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</si>
  <si>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</si>
  <si>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Comunidades de Conectividad
Lineas de Fomento MINTIC
Lineas de Fomento  2 MINTIC  (Meta Programada: 2621) (Tipo de Banco: Banco de Gestiones)
Comunidades de Conectividad
 (Meta Programada: 200) (Tipo de Banco: Banco de Gestiones)
Obligaciones de hacer de operadores móviles 
 (Meta Programada: 10591) (Tipo de Banco: Banco de Gestiones)</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</si>
  <si>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</si>
  <si>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</si>
  <si>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</si>
  <si>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</si>
  <si>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</si>
  <si>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</si>
  <si>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</si>
  <si>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</si>
  <si>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</si>
  <si>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</si>
  <si>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</si>
  <si>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</si>
  <si>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</si>
  <si>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</si>
  <si>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</si>
  <si>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</si>
  <si>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</si>
  <si>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</si>
  <si>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</si>
  <si>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</si>
  <si>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</si>
  <si>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</si>
  <si>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</si>
  <si>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</si>
  <si>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</si>
  <si>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</si>
  <si>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</si>
  <si>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Estrategia Conectando a Sucre
Oferta Mintic
 (Meta Programada: 60000) (Tipo de Banco: Banco de Gestiones)
Estrategia Conectando a Sucre  (Meta Programada: 15000) (Tipo de Banco: Banco de Gestiones)</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</si>
  <si>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</si>
  <si>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</si>
  <si>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</si>
  <si>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</si>
  <si>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</si>
  <si>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</si>
  <si>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</si>
  <si>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</si>
  <si>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(Meta Programada: 16) (Tipo de Banco: Banco de Gestiones)</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</si>
  <si>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</si>
  <si>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</si>
  <si>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</si>
  <si>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</si>
  <si>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</si>
  <si>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</si>
  <si>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</si>
  <si>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Implementación de Centros PotencIA en el Departamento de Sucre (Meta Programada: 2) (Tipo de Banco: Banco de Gestiones)</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</si>
  <si>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</si>
  <si>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</si>
  <si>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</si>
  <si>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</si>
  <si>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</si>
  <si>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</si>
  <si>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Estudios y diseños para proyecto de Ciudades y Territorios Inteligentes (Meta Programada: 1)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</si>
  <si>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</si>
  <si>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</si>
  <si>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</si>
  <si>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</si>
  <si>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</si>
  <si>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</si>
  <si>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</si>
  <si>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</si>
  <si>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</si>
  <si>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</si>
  <si>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</si>
  <si>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</si>
  <si>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</si>
  <si>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</si>
  <si>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</si>
  <si>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</si>
  <si>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</si>
  <si>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</si>
  <si>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</si>
  <si>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</si>
  <si>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</si>
  <si>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</si>
  <si>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</si>
  <si>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</si>
  <si>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</si>
  <si>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</si>
  <si>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</si>
  <si>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</si>
  <si>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</si>
  <si>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</si>
  <si>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</si>
  <si>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</si>
  <si>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</si>
  <si>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</si>
  <si>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</si>
  <si>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</si>
  <si>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</si>
  <si>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</si>
  <si>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</si>
  <si>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</si>
  <si>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</si>
  <si>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</si>
  <si>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</si>
  <si>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</si>
  <si>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</si>
  <si>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</si>
  <si>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</si>
  <si>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</si>
  <si>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</si>
  <si>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</si>
  <si>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de las políticas de gobierno digital y de seguridad digital durante la vigencia 2026 en el departamento de Sucre (BPIN: 202500000049928) (Meta del proyecto: 3) (Tipo de Banco: Banco Territorial) (Estado en Portafolio: En Ejecución)</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</si>
  <si>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</si>
  <si>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</si>
  <si>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</si>
  <si>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</si>
  <si>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</si>
  <si>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</si>
  <si>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</si>
  <si>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</si>
  <si>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</si>
  <si>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</si>
  <si>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</si>
  <si>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</si>
  <si>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</si>
  <si>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</si>
  <si>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</si>
  <si>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</si>
  <si>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</si>
  <si>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</si>
  <si>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</si>
  <si>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</si>
  <si>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</si>
  <si>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</si>
  <si>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Secretaría General y Secretaría Privada</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</si>
  <si>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</si>
  <si>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</si>
  <si>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ADECUACIÓN Y DOTACIÓN DEL CENTRO DE DATOS DE LA SEDE PRINCIPAL ADMINISTRATIVA DE LA GOBERNACIÓN DE SUCRE (BPIN: 2024002700089) (Meta del proyecto: 1) (Tipo de Banco: Banco Territorial) (Estado en Portafolio: Verificación de requisitos en banco)
CONSTRUCCIÓN DE ESTACIÓN ELÉCTRICA DE LA GOBERNACIÓN DE SUCRE (Meta Programada: 1) (Tipo de Banco: Banco de Gestiones)
ADECUACIÓN, MEJORAMIENTO Y DOTACIÓN DEL AUDITORIO FORTUNATO CHADID JATTIN DE LA GOBERNACIÓN DE SUCRE (Meta Programada: 1) (Tipo de Banco: Banco de Gestiones)</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</si>
  <si>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</si>
  <si>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</si>
  <si>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</si>
  <si>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</si>
  <si>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</si>
  <si>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MEJORAMIENTO Y ADECUACIÓN DE LA FACHADA DE LA SEDE ADMINISTRATIVA DE LA GOBERNACIÓN DE SUCRE (Por formular) (Tipo de Banco: Banco Territorial)</t>
  </si>
  <si>
    <t>MT364</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</si>
  <si>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</si>
  <si>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</si>
  <si>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</si>
  <si>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</si>
  <si>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</si>
  <si>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</si>
  <si>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</si>
  <si>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</si>
  <si>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MANUAL DE SUPERVISIÓN E INTERVENTORÍA DE LA SUBSECRETARÍA DE CONTRATACIÓN (Por Formular) (Meta Programada: 1) (Tipo de Banco: Banco de Gestiones)</t>
  </si>
  <si>
    <t>MANUAL DE SUPERVISIÓN E INTERVENTORÍA DE LA SUBSECRETARÍA DE CONTRATACIÓN (Por Formular) (Meta programada: 1) (Ejecución: 0,96) (Tipo de banco: Banco de Gestiones)</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</si>
  <si>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</si>
  <si>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</si>
  <si>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</si>
  <si>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</si>
  <si>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</si>
  <si>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</si>
  <si>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</si>
  <si>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</si>
  <si>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</si>
  <si>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</si>
  <si>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</si>
  <si>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</si>
  <si>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</si>
  <si>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</si>
  <si>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</si>
  <si>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</si>
  <si>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</si>
  <si>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</si>
  <si>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</si>
  <si>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</si>
  <si>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</si>
  <si>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</si>
  <si>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(Tipo de Banco: Banco de Gestiones)</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</si>
  <si>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</si>
  <si>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</si>
  <si>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</si>
  <si>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</si>
  <si>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</si>
  <si>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</si>
  <si>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</si>
  <si>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</si>
  <si>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</si>
  <si>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</si>
  <si>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</si>
  <si>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</si>
  <si>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</si>
  <si>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</si>
  <si>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</si>
  <si>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</si>
  <si>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</si>
  <si>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</si>
  <si>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(Tipo de Banco: Banco Territorial)</t>
  </si>
  <si>
    <t>APOYO PARA EL DESARROLLO DE ACCIONES Y ACTIVIDADES LIGADAS A MEJORAR EL BIENESTAR SOCIAL EN LA VIGENCIA 2027 EN LA GOBERNACIÓN DE SUCRE (Por formular) (Bpin: ) (Tipo de banco: Sin Tipo de Banco)</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</si>
  <si>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</si>
  <si>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</si>
  <si>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</si>
  <si>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</si>
  <si>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</si>
  <si>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</si>
  <si>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</si>
  <si>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</si>
  <si>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</si>
  <si>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</si>
  <si>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</si>
  <si>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</si>
  <si>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</si>
  <si>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</si>
  <si>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</si>
  <si>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</si>
  <si>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</si>
  <si>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</si>
  <si>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</si>
  <si>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</si>
  <si>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</si>
  <si>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Prestación DE SERVICIOS PARA LA OPTIMIZACIÓN DE PROCESOS DE GESTIÓN DE PROYECTOS Y COMUNICACIÓN INSTITUCIONAL DE LA GOBERNACIÓN DE Sucre (BPIN: 202500000034600) (Meta del proyecto: 1) (Tipo de Banco: Banco Territorial) (Estado en Portafolio: En Ejecución)
Fortalecimiento A LA IMPLEMENTACIÓN DEL MODELO DE ALTA GERENCIA PARA LA EJECUCIÓN DEL PLAN DE DESARROLLO DEPARTAMENTAL EN LA GOBERNACIÓN DE Sucre (BPIN: 202500000050246) (Meta del proyecto: 1) (Tipo de Banco: Banco Territorial) (Estado en Portafolio: En Ejecución)</t>
  </si>
  <si>
    <t>implementación del sistema de gestión</t>
  </si>
  <si>
    <t>MT373</t>
  </si>
  <si>
    <t>Índice de Desempeño Institucional (MIPG y MECI) en Departamento de Sucre</t>
  </si>
  <si>
    <t>Secretaría de Planeación y Secretaría General</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</si>
  <si>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</si>
  <si>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</si>
  <si>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</si>
  <si>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ASISTENCIA TÉCNICA EN LA IMPLEMENTACION DE LA POLITICA DE RACIONALIZACION DE TRAMITES DEL MODELO MIPG A MUNICIPIOS (Meta programada: 2) (Ejecución: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</si>
  <si>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</si>
  <si>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</si>
  <si>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</si>
  <si>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</si>
  <si>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dotacion sisben</t>
  </si>
  <si>
    <t>MT375</t>
  </si>
  <si>
    <t>4599006</t>
  </si>
  <si>
    <t>459900600</t>
  </si>
  <si>
    <t>ESTUDIOS Y DISEÑOS PARA EL MUNICIPIO DE SINCELEJO CAPITAL DE OPORTUNIDADES (Tipo Banco: Banco de Gestiones) (Meta de la gestión: 1)</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</si>
  <si>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</si>
  <si>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</si>
  <si>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(Tipo de Banco: Banco Territorial)
Sistema para la disposición de información de los procesos de seguimiento a proyectos en la Secretaría de Planeación (Dllo Donaldo Regalias) (Meta Programada: 1) (Tipo de Banco: Banco de Gestiones)</t>
  </si>
  <si>
    <t>Sistema para la disposición de información de los procesos de seguimiento a proyectos en la Secretaría de Planeación (Dllo Donaldo Regalias) (Meta programada: 1) (Ejecución: 1) (Tipo de banco: Banco de Gestiones)</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</si>
  <si>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</si>
  <si>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</si>
  <si>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</si>
  <si>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</si>
  <si>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</si>
  <si>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</si>
  <si>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</si>
  <si>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</si>
  <si>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</si>
  <si>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</si>
  <si>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</si>
  <si>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</si>
  <si>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</si>
  <si>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ACTUALIZACIÓN Y OPERACIÓN SISTEMA DE PROCESAMIENTO DE DATOS  DEL ECOSISTEMA ESTADÍSTICOS DEPARTAMENTAL</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</si>
  <si>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</si>
  <si>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</si>
  <si>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</si>
  <si>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</si>
  <si>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</si>
  <si>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</si>
  <si>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</si>
  <si>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</si>
  <si>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</si>
  <si>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</si>
  <si>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</si>
  <si>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</si>
  <si>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</si>
  <si>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</si>
  <si>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</si>
  <si>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</si>
  <si>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</si>
  <si>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</si>
  <si>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 xml:space="preserve">
IMPLEMENTACION DEL PLAN ESTADISTICO
 (Meta Programada: 1) (Tipo de Banco: Banco de Gestiones)</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</si>
  <si>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</si>
  <si>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</si>
  <si>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</si>
  <si>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</si>
  <si>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</si>
  <si>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</si>
  <si>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EJERCICIO DE RENDICIÓN DE CUENTAS
RENDICION DE CUENTAS DE PAZ (Meta Programada: 2) (Tipo de Banco: Banco de Gestiones)</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</si>
  <si>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</si>
  <si>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</si>
  <si>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</si>
  <si>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</si>
  <si>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</si>
  <si>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</si>
  <si>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</si>
  <si>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</si>
  <si>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</si>
  <si>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</si>
  <si>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</si>
  <si>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</si>
  <si>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</si>
  <si>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</si>
  <si>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
Plan Regional de Competitivdad (Meta del proyecto: 1) (Tipo de Banco: Sin Tipo de Banco)</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</si>
  <si>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</si>
  <si>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</si>
  <si>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</si>
  <si>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</si>
  <si>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</si>
  <si>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</si>
  <si>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</si>
  <si>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</si>
  <si>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</si>
  <si>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</si>
  <si>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Secretaría de Hacienda</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</si>
  <si>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</si>
  <si>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</si>
  <si>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</si>
  <si>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</si>
  <si>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</si>
  <si>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</si>
  <si>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</si>
  <si>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</si>
  <si>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</si>
  <si>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</si>
  <si>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</si>
  <si>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</si>
  <si>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</si>
  <si>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</si>
  <si>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</si>
  <si>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</si>
  <si>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</si>
  <si>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</si>
  <si>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</si>
  <si>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</si>
  <si>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</si>
  <si>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</si>
  <si>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</si>
  <si>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</si>
  <si>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</si>
  <si>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</si>
  <si>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</si>
  <si>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</si>
  <si>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(Meta Programada: 1) (Tipo de Banco: Banco de Gestiones)</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</si>
  <si>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</si>
  <si>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</si>
  <si>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</si>
  <si>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</si>
  <si>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</si>
  <si>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</si>
  <si>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</si>
  <si>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</si>
  <si>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</si>
  <si>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</si>
  <si>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</si>
  <si>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</si>
  <si>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</si>
  <si>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Implementación de estrategias, dotación, servicios y formación en comunicación para la promoción institucional y la difusión de la gestión y trámites de la Gobernación de Sucre (BPIN: 202500000050134) (Meta del proyecto: 250) (Tipo de Banco: Banco Territorial)
FORTALECIMIENTO DE CAPACIDADES EN MEDIOS DE COMUNICACIONES TRADICIONALES UTILIZANDO LAS NUEVAS TECNOLOGÍAS EN EL DEPARTAMENTO DE SUCRE (Meta Programada: 25) (Tipo de Banco: Banco de Gestiones)</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</si>
  <si>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</si>
  <si>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</si>
  <si>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</si>
  <si>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</si>
  <si>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</si>
  <si>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</si>
  <si>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</si>
  <si>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</si>
  <si>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</si>
  <si>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</si>
  <si>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</si>
  <si>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</si>
  <si>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</si>
  <si>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</si>
  <si>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</si>
  <si>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</si>
  <si>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</si>
  <si>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</si>
  <si>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</si>
  <si>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</si>
  <si>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</si>
  <si>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</si>
  <si>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</si>
  <si>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</si>
  <si>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</si>
  <si>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</si>
  <si>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</si>
  <si>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</si>
  <si>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</si>
  <si>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</si>
  <si>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</si>
  <si>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</si>
  <si>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</si>
  <si>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</si>
  <si>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</si>
  <si>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</si>
  <si>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</si>
  <si>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</si>
  <si>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</si>
  <si>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</si>
  <si>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</si>
  <si>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</si>
  <si>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</si>
  <si>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</si>
  <si>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</si>
  <si>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EQUIPOS DE INTELIGENCIA DEPENDIENDO LA NECESIDAD Y REQUIRIMIENTO DE CADA FUERZA (Bpin: ) (Meta del proyecto: 1) (Tipo de banco: Banco de Gestiones)</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</si>
  <si>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</si>
  <si>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</si>
  <si>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</si>
  <si>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</si>
  <si>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</si>
  <si>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</si>
  <si>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</si>
  <si>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</si>
  <si>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</si>
  <si>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</si>
  <si>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</si>
  <si>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</si>
  <si>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RECOMPENSA (Meta Programada: 3) (Tipo de Banco: Banco de Gestiones)</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</si>
  <si>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</si>
  <si>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</si>
  <si>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</si>
  <si>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</si>
  <si>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</si>
  <si>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</si>
  <si>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</si>
  <si>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</si>
  <si>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</si>
  <si>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</si>
  <si>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</si>
  <si>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</si>
  <si>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</si>
  <si>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</si>
  <si>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</si>
  <si>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</si>
  <si>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</si>
  <si>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</si>
  <si>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</si>
  <si>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</si>
  <si>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</si>
  <si>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</si>
  <si>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</si>
  <si>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</si>
  <si>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</si>
  <si>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</si>
  <si>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</si>
  <si>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
ESTRATEGIA SUCRE ESCUCHA, ESTRATEGIA DE ATENCIÓN INTEGRAL A LA POBLACIÓN MIGRANTE, ESTRATEGIA PARA LA LUCHA CONTRA LA TRATA DE PERSONAS, ESTATEGIA CONTRA LA EXTORSIÓN Y SECUESTRO.
 (Meta Programada: 4) (Tipo de Banco: Banco de Gestiones)</t>
  </si>
  <si>
    <t xml:space="preserve">
ESTRATEGIA SUCRE ESCUCHA, ESTRATEGIA DE ATENCIÓN INTEGRAL A LA POBLACIÓN MIGRANTE, ESTRATEGIA PARA LA LUCHA CONTRA LA TRATA DE PERSONAS, ESTATEGIA CONTRA LA EXTORSIÓN Y SECUESTRO.
 (Meta programada: 4) (Ejecución: 3) (Tipo de banco: Banco de Gestiones)</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</si>
  <si>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</si>
  <si>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</si>
  <si>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</si>
  <si>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</si>
  <si>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</si>
  <si>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</si>
  <si>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</si>
  <si>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</si>
  <si>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</si>
  <si>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</si>
  <si>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</si>
  <si>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</si>
  <si>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</si>
  <si>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</si>
  <si>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</si>
  <si>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</si>
  <si>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</si>
  <si>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</si>
  <si>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</si>
  <si>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 xml:space="preserve">
ENTREGA DE KITS DE ASEO Y LIMPIEZA A MUJERES PRIVADAS DE LA LIBERTAD EN LA CÁRCEL LA VEGA
 (Meta Programada: 30) (Tipo de Banco: Banco de Gestiones)</t>
  </si>
  <si>
    <t xml:space="preserve">
ENTREGA DE KITS DE ASEO Y LIMPIEZA A MUJERES PRIVADAS DE LA LIBERTAD EN LA CÁRCEL LA VEGA
 (Meta programada: 30) (Ejecución: 43) (Tipo de banco: Banco de Gestiones)</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</si>
  <si>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</si>
  <si>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</si>
  <si>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</si>
  <si>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</si>
  <si>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</si>
  <si>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</si>
  <si>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</si>
  <si>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</si>
  <si>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</si>
  <si>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</si>
  <si>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</si>
  <si>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JORNADA DE ATENCION JURIDICA A 30  PERSONAS PRIVADAS DE LA LIBERTAD EN LA CARCEL DE MINIMA, MEDIA Y ALTA SEGURIDAD LA VEGA (Meta Programada: 30) (Tipo de Banco: Banco de Gestiones)</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</si>
  <si>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</si>
  <si>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</si>
  <si>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</si>
  <si>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</si>
  <si>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</si>
  <si>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</si>
  <si>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</si>
  <si>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</si>
  <si>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</si>
  <si>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</si>
  <si>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</si>
  <si>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</si>
  <si>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</si>
  <si>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</si>
  <si>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</si>
  <si>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</si>
  <si>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</si>
  <si>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</si>
  <si>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</si>
  <si>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</si>
  <si>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</si>
  <si>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</si>
  <si>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</si>
  <si>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</si>
  <si>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</si>
  <si>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</si>
  <si>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EVENTOS DE TRATA DE PERSONAS ASISITIDOS (POR EVENTO DE OCURRENCIA) (Meta Programada: 2) (Tipo de Banco: Banco de Gestiones)</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</si>
  <si>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</si>
  <si>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</si>
  <si>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</si>
  <si>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</si>
  <si>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</si>
  <si>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</si>
  <si>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</si>
  <si>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</si>
  <si>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</si>
  <si>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EVENTO DE TRATA DE PERSONAS.  (CELEBRACIÓN DEL DÍA MUNDIAL DE TRATA DE PERSONAS) (Meta Programada: 1) (Tipo de Banco: Banco de Gestiones)</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</si>
  <si>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</si>
  <si>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</si>
  <si>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</si>
  <si>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</si>
  <si>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</si>
  <si>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</si>
  <si>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</si>
  <si>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</si>
  <si>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</si>
  <si>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</si>
  <si>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</si>
  <si>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</si>
  <si>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</si>
  <si>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</si>
  <si>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 (Tipo de banco: Banco de Gestiones)</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</si>
  <si>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</si>
  <si>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</si>
  <si>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</si>
  <si>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</si>
  <si>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</si>
  <si>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</si>
  <si>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</si>
  <si>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Adquisición DE VEHICULOS PARA MEJORAR LA RESPUESTA DE LAS FUERZAS MILITARES Y POLICIALES EN EL DEPARTAEMENTO DE Sucre (BPIN: 202500000046308) (Meta del proyecto: 33) (Tipo de Banco: Banco Territorial) (Estado en Portafolio: En gestión de recursos)</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</si>
  <si>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</si>
  <si>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</si>
  <si>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</si>
  <si>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</si>
  <si>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</si>
  <si>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</si>
  <si>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</si>
  <si>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</si>
  <si>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</si>
  <si>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</si>
  <si>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</si>
  <si>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APOYO LOGISTICO A LAS MESAS DE PARTICIPACIÓN EFECTIVAS DEL CONSEJO DE PAZ TERRITORIAL EN EL DEPARTAMENTO DE SUCRE (Meta del proyecto: 6) (Tipo de Banco: Banco Territorial)
3 FORTALECIMIENTO DE LOS ESPACIOS DE PARTICIPACIÓN CIUDADANA DEL SECTOR RELIGIOSO (Meta Programada: 4) (Tipo de Banco: Banco de Gestiones)</t>
  </si>
  <si>
    <t>3 FORTALECIMIENTO DE LOS ESPACIOS DE PARTICIPACIÓN CIUDADANA DEL SECTOR RELIGIOSO (Meta programada: 4) (Ejecución: 1) (Tipo de banco: Banco de Gestiones)</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</si>
  <si>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</si>
  <si>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</si>
  <si>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</si>
  <si>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</si>
  <si>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</si>
  <si>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</si>
  <si>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</si>
  <si>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</si>
  <si>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</si>
  <si>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</si>
  <si>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</si>
  <si>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</si>
  <si>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</si>
  <si>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</si>
  <si>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</si>
  <si>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</si>
  <si>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</si>
  <si>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</si>
  <si>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</si>
  <si>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</si>
  <si>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</si>
  <si>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</si>
  <si>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</si>
  <si>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</si>
  <si>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</si>
  <si>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</si>
  <si>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</si>
  <si>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</si>
  <si>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</si>
  <si>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</si>
  <si>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</si>
  <si>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CONGRESO (Meta Programada: 1) (Tipo de Banco: Banco de Gestiones)
ELECCIONES PRESIDENCIA (Meta Programada: 1) (Tipo de Banco: Banco de Gestiones)</t>
  </si>
  <si>
    <t>ELECCIONES CONGRESO (Meta programada: 1) (Ejecución: 1) (Tipo de banco: Banco de Gestiones)</t>
  </si>
  <si>
    <t>ELECCIONES AUTORIDADES LOCALES (Bpin: ) (Meta del proyecto: 1) (Tipo de banco: Banco de Gestiones)</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</si>
  <si>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</si>
  <si>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</si>
  <si>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</si>
  <si>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</si>
  <si>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</si>
  <si>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Asistencia técnicas a poblaciones vulnerables</t>
  </si>
  <si>
    <t>MT409</t>
  </si>
  <si>
    <t>CONSTRUCCIÓN DE LA CASA DE PARTICIPACIÓN CIUDADANA EN EL MUNICIPIO DE SINCELEJO DEPARTAMENTO DE SUCRE (Bpin: 2024002700183) (Meta del proyecto: 1) (Tipo de banco: Banco de Regalías)</t>
  </si>
  <si>
    <t xml:space="preserve">Adecuación/Construcción Casa de Participación ciudadana </t>
  </si>
  <si>
    <t>MT410</t>
  </si>
  <si>
    <t>Dotación de la casa de participación ciudadana (Bpin: ) (Meta del proyecto: 1) (Tipo de banco: Sin Tipo de Banco)</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</si>
  <si>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</si>
  <si>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</si>
  <si>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</si>
  <si>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</si>
  <si>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</si>
  <si>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JORNADA DE ATENCIÓN A JUNTAS DE ACCIÓN COMUNAL EN MUNICIPIOS: 
ASISTENCIA TÉCNICA PARA LA ELECCIÓN DEL PRESIDENTE DE LA FEDERACIÓN COMUNAL
ASISTENCIA TECNICA A ELECCIÓN PRESIDENTE Y DELEGADOS DE LAS ASOJUNTAS (Meta Programada: 2) (Tipo de Banco: Banco de Gestiones)</t>
  </si>
  <si>
    <t>JORNADA DE ATENCIÓN A JUNTAS DE ACCIÓN COMUNAL EN MUNICIPIOS: 
ASISTENCIA TÉCNICA PARA LA ELECCIÓN DEL PRESIDENTE DE LA FEDERACIÓN COMUNAL
ASISTENCIA TECNICA A ELECCIÓN PRESIDENTE Y DELEGADOS DE LAS ASOJUNTAS (Meta programada: 2) (Ejecución: 6) (Tipo de banco: Banco de Gestiones)</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</si>
  <si>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</si>
  <si>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</si>
  <si>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</si>
  <si>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</si>
  <si>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(Meta Programada: 1) (Tipo de Banco: Banco de Gestiones)</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</si>
  <si>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</si>
  <si>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</si>
  <si>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</si>
  <si>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</si>
  <si>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</si>
  <si>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</si>
  <si>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</si>
  <si>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</si>
  <si>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</si>
  <si>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</si>
  <si>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</si>
  <si>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FALTA PROGRAMAR CAPACITACIÓN A PERSONAS DE GRUPOS ETNICOS (Meta Programada: 30) (Tipo de Banco: Banco de Gestiones)</t>
  </si>
  <si>
    <t>Capacitación en formulación de proyectos en Métodologia General Ajustada (MGA) con grupos étnicos (Por gestión) (Bpin: Por Gestión) (Tipo de banco: Banco de Gestiones)</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</si>
  <si>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</si>
  <si>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</si>
  <si>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</si>
  <si>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</si>
  <si>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Apoyo logístico para la realización de espacios de participación de comunidades étnicas en el Departamento de Sucre (BPIN: 202400000002779) (Meta del proyecto: 2) (Tipo de Banco: Banco Territorial) (Estado en Portafolio: En Ejecución)</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</si>
  <si>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</si>
  <si>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</si>
  <si>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</si>
  <si>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</si>
  <si>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</si>
  <si>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</si>
  <si>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</si>
  <si>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</si>
  <si>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</si>
  <si>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</si>
  <si>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</si>
  <si>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</si>
  <si>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</si>
  <si>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</si>
  <si>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</si>
  <si>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</si>
  <si>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</si>
  <si>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</si>
  <si>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</si>
  <si>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</si>
  <si>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</si>
  <si>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</si>
  <si>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</si>
  <si>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</si>
  <si>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</si>
  <si>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</si>
  <si>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</si>
  <si>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</si>
  <si>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</si>
  <si>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</si>
  <si>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</si>
  <si>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</si>
  <si>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</si>
  <si>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</si>
  <si>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</si>
  <si>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</si>
  <si>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</si>
  <si>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</si>
  <si>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</si>
  <si>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</si>
  <si>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</si>
  <si>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</si>
  <si>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</si>
  <si>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</si>
  <si>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</si>
  <si>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</si>
  <si>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</si>
  <si>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</si>
  <si>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</si>
  <si>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</si>
  <si>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</si>
  <si>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</si>
  <si>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</si>
  <si>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</si>
  <si>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</si>
  <si>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</si>
  <si>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</si>
  <si>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</si>
  <si>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(Tipo de Banco: Sin Tipo de Banco)
ALQUILER DE MAQUINARIA PARA CONSTRUCCION Y MANTENIMENTO DE OBRAS DE PROTECCION EN EL DEPARTAMENTO DE SUCRE (Pendiente por formular)
MANTENIMENTO DE JAGUEYES, CANALES Y ARROYOS EN EL DEPARTAMENTO DE SUCRE (Pendiente por formular)</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</si>
  <si>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</si>
  <si>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</si>
  <si>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</si>
  <si>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</si>
  <si>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</si>
  <si>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</si>
  <si>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</si>
  <si>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</si>
  <si>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</si>
  <si>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</si>
  <si>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</si>
  <si>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</si>
  <si>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</si>
  <si>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</si>
  <si>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</si>
  <si>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</si>
  <si>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</si>
  <si>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</si>
  <si>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</si>
  <si>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</si>
  <si>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</si>
  <si>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</si>
  <si>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</si>
  <si>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</si>
  <si>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(Meta Programada: 1) (Tipo de Banco: Banco de Gestiones)</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</si>
  <si>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</si>
  <si>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</si>
  <si>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</si>
  <si>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</si>
  <si>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</si>
  <si>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</si>
  <si>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</si>
  <si>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</si>
  <si>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</si>
  <si>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</si>
  <si>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</si>
  <si>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</si>
  <si>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</si>
  <si>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</si>
  <si>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</si>
  <si>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</si>
  <si>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</si>
  <si>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</si>
  <si>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</si>
  <si>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</si>
  <si>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(Meta Programada: 10) (Tipo de Banco: Banco de Gestiones)</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</si>
  <si>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</si>
  <si>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</si>
  <si>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</si>
  <si>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</si>
  <si>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</si>
  <si>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</si>
  <si>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CONSTRUCCIÓN Y DOTACIÓN DE UNA ESTACIÓN DE BOMBEROS EN EL MUNICIPIO DE SANTIAGO DE TOLÚ, DEPARTAMENTO DE SUCRE (BPIN: 2022002700102) (Meta del proyecto: 1) (Tipo de Banco: Banco Territorial) (Estado en Portafolio: Suspendido)</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</si>
  <si>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</si>
  <si>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</si>
  <si>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</si>
  <si>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</si>
  <si>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</si>
  <si>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</si>
  <si>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</si>
  <si>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</si>
  <si>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</si>
  <si>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</si>
  <si>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</si>
  <si>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</si>
  <si>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</si>
  <si>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</si>
  <si>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</si>
  <si>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</si>
  <si>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</si>
  <si>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</si>
  <si>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</si>
  <si>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</si>
  <si>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</si>
  <si>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</si>
  <si>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</si>
  <si>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</si>
  <si>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</si>
  <si>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</si>
  <si>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</si>
  <si>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</si>
  <si>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</si>
  <si>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</si>
  <si>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Construcción de sistemas individuales de energía solar fotovoltaica en la zona rural de los municipios de chalán y san marcos departamento de Sucre (BPIN: 202500000034777) (Meta del proyecto: 60) (Tipo de Banco: Banco Territorial) (Estado en Portafolio: En Ejecución)
CONSTRUCCIÓN DE SISTEMAS INDIVIDUALES DE ENERGÍA SOLAR FOTOVOLTAICA EN LA ZONA RURAL DEL MUNICIPIO DE SAN ONOFRE EN EL DEPARTAMENTO DE SUCRE (Tipo de Banco: Banco de Aliados)</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</si>
  <si>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</si>
  <si>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</si>
  <si>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</si>
  <si>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</si>
  <si>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</si>
  <si>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</si>
  <si>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</si>
  <si>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</si>
  <si>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</si>
  <si>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</si>
  <si>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</si>
  <si>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</si>
  <si>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Zonas comunitarias para la paz de MINTIC - ART</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</si>
  <si>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</si>
  <si>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</si>
  <si>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</si>
  <si>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</si>
  <si>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</si>
  <si>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</si>
  <si>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</si>
  <si>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</si>
  <si>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</si>
  <si>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(Meta Programada: 1) (Tipo de Banco: Banco de Gestiones)
IMPLEMENTAR Y PROMOVER LA MEDICINA TRADICIONAL CON MÉDICOS NATURISTAS EN EL CABILDO CHALE, EN EL MUNICIPIO DE CHALÁN SUCRE
 (Meta Programada: 1) (Tipo de Banco: Banco de Gestiones)</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</si>
  <si>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</si>
  <si>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</si>
  <si>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</si>
  <si>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</si>
  <si>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</si>
  <si>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</si>
  <si>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</si>
  <si>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</si>
  <si>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</si>
  <si>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</si>
  <si>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</si>
  <si>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</si>
  <si>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</si>
  <si>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</si>
  <si>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</si>
  <si>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</si>
  <si>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</si>
  <si>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</si>
  <si>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</si>
  <si>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</si>
  <si>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</si>
  <si>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</si>
  <si>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</si>
  <si>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</si>
  <si>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</si>
  <si>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</si>
  <si>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</si>
  <si>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</si>
  <si>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</si>
  <si>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</si>
  <si>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</si>
  <si>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</si>
  <si>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</si>
  <si>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</si>
  <si>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</si>
  <si>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</si>
  <si>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</si>
  <si>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</si>
  <si>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</si>
  <si>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</si>
  <si>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</si>
  <si>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</si>
  <si>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</si>
  <si>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</si>
  <si>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</si>
  <si>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</si>
  <si>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</si>
  <si>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</si>
  <si>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</si>
  <si>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</si>
  <si>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</si>
  <si>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</si>
  <si>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</si>
  <si>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</si>
  <si>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</si>
  <si>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</si>
  <si>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</si>
  <si>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</si>
  <si>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</si>
  <si>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</si>
  <si>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</si>
  <si>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</si>
  <si>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</si>
  <si>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</si>
  <si>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</si>
  <si>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</si>
  <si>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</si>
  <si>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</si>
  <si>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</si>
  <si>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</si>
  <si>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</si>
  <si>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</si>
  <si>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</si>
  <si>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</si>
  <si>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</si>
  <si>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</si>
  <si>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</si>
  <si>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</si>
  <si>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</si>
  <si>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</si>
  <si>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</si>
  <si>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</si>
  <si>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</si>
  <si>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</si>
  <si>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Apoyo a procesos de reubicación de familias en alto riesgo en la Urbanización Villa Paz 2024-2027 Municipio de Sincelejo Departamento de Sucre (BPIN: 2023002700172) (Meta del proyecto: 96) (Tipo de Banco: Banco Territorial)
Servicio DE AYUDA HUMANITARIA A FAMILIAS VÍCTIMAS DEL CONFLICTO ARMADO VIGENCIA 2026 EN EL DEPARTAMENTO DE Sucre (BPIN: 202600000008173) (Meta del proyecto: 280) (Tipo de Banco: Banco Territorial)</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</si>
  <si>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</si>
  <si>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</si>
  <si>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</si>
  <si>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</si>
  <si>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</si>
  <si>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</si>
  <si>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</si>
  <si>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</si>
  <si>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</si>
  <si>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 VICTIMAS DEL CONFLCITO ARMADO 2026 EN EL DEPARTAMENTO DE SUCRE. BPIN202600000008173 (Meta Programada: 12) (Tipo de Banco: Banco de Gestiones)</t>
  </si>
  <si>
    <t>SERVICIO DE AYUDA HUMANITARIA INMEDIATA PARA HOGARES VICTIMAS EN EL DEPARTAMENTO DE SUCRE (Bpin: ) (Tipo de banco: Banco Territorial)</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</si>
  <si>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</si>
  <si>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</si>
  <si>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</si>
  <si>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</si>
  <si>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</si>
  <si>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</si>
  <si>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</si>
  <si>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</si>
  <si>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</si>
  <si>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</si>
  <si>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</si>
  <si>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</si>
  <si>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</si>
  <si>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</si>
  <si>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</si>
  <si>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</si>
  <si>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</si>
  <si>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</si>
  <si>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</si>
  <si>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ENTREGA DE ACTIVOS PRODUCTIVOS A MUJERES VICTIMAS (Meta Programada: 50) (Tipo de Banco: Banco de Gestiones)
FORTALECIMIENTO DE LA CAPACIDAD PRODUCTIVA Y ESCONOMICA DE LAS FAMILIAS VÍCTIMAS DEL CONFLICTO ARMADO EN EL DEPARTAMENTO DE SUCRE (Tipo de Banco: Banco de Gestiones)</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</si>
  <si>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</si>
  <si>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</si>
  <si>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</si>
  <si>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</si>
  <si>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</si>
  <si>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</si>
  <si>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</si>
  <si>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</si>
  <si>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FORTALECIMIENTO DEL SISTEMA DE INFORMACIÓN, MEDIANTE LA CARACTERIZACIÓN, GEORREFERENCIACIÓN Y ACTUALIZACIÓN SOBRE LA POBLACIÓN VICTIMA DEL CONFLICTO ARMADO (Meta Programada: 120198) (Tipo de Banco: Banco de Gestiones)</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</si>
  <si>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</si>
  <si>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</si>
  <si>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</si>
  <si>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</si>
  <si>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</si>
  <si>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</si>
  <si>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</si>
  <si>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</si>
  <si>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</si>
  <si>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</si>
  <si>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</si>
  <si>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</si>
  <si>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</si>
  <si>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</si>
  <si>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</si>
  <si>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</si>
  <si>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</si>
  <si>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</si>
  <si>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</si>
  <si>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</si>
  <si>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</si>
  <si>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</si>
  <si>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</si>
  <si>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REALIZAR SEGUIMIENTO A LAS ACCIONES CONTEMPLADAS EN LOS PLANES DE SUJETOS DE REPARACIÓN COLECTIVA EN EL MUNICIPIO MORROA Y SAN ONFORE (Meta Programada: 2) (Tipo de Banco: Banco de Gestiones)</t>
  </si>
  <si>
    <t>REALIZAR SEGUIMIENTO A LAS ACCIONES CONTEMPLADAS EN LOS PLANES DE SUJETOS DE REPARACIÓN COLECTIVA EN EL MUNICIPIO MORROA Y SAN ONFORE (Meta programada: 2) (Ejecución: 2) (Tipo de banco: Banco de Gestiones)</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</si>
  <si>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</si>
  <si>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</si>
  <si>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</si>
  <si>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</si>
  <si>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</si>
  <si>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</si>
  <si>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</si>
  <si>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</si>
  <si>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</si>
  <si>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</si>
  <si>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</si>
  <si>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</si>
  <si>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PENDIENTE (Meta Programada: 1) (Tipo de Banco: Banco de Gestiones)
APOYO AL CUMPLIMIENTO DE LA ORDEN DE LA JEP PARA LA RECONSTRUCCIÓN DEL MONUMENTO DE MEMORIA, UBICADO EN LA FINCA EL PALMAR DEL MUNICIPIO DE SAN ONOFRE (Meta Programada: 1) (Tipo de Banco: Banco de Gestiones)</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</si>
  <si>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</si>
  <si>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</si>
  <si>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</si>
  <si>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</si>
  <si>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</si>
  <si>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</si>
  <si>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</si>
  <si>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</si>
  <si>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</si>
  <si>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</si>
  <si>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</si>
  <si>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</si>
  <si>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</si>
  <si>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</si>
  <si>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</si>
  <si>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</si>
  <si>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</si>
  <si>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</si>
  <si>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DISEÑO, ELABORACIÓN, LANZAMIENTO Y DIVULGACIÓN DEL BOLETÍN VIRTUAL DE MEMORIA HISTÓRICA DE SUCRE. (Meta Programada: 1) (Tipo de Banco: Banco de Gestiones)</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</si>
  <si>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</si>
  <si>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</si>
  <si>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</si>
  <si>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</si>
  <si>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</si>
  <si>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</si>
  <si>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</si>
  <si>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Apoyo LOGÍSTICO A LA REALIZACIÓN DE SESIONES DE LA MESA DE PARTICIPACIÓN EFECTIVA Y ORGANIZACIONES DEFENSORAS DE VICTIMAS DEL CONFLICTO ARMADO VIGENCIA 2026 EN EL DEPARTAMENTO DE Sucre (BPIN: 202600000009557) (Meta del proyecto: 35) (Tipo de Banco: Banco Territorial)
MONUMENTO DE MEMORIA HISTORICA CONSTRUCCIÓN DE LA CANOA EN EL CORREGIMIENTO DE SAN ANTONIO DEL MUNICIPIO DE SAN ONOFRE (Meta Programada: 1) (Tipo de Banco: Banco de Gestiones)</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</si>
  <si>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</si>
  <si>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</si>
  <si>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</si>
  <si>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</si>
  <si>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</si>
  <si>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</si>
  <si>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</si>
  <si>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</si>
  <si>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</si>
  <si>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</si>
  <si>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</si>
  <si>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</si>
  <si>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</si>
  <si>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</si>
  <si>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</si>
  <si>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</si>
  <si>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</si>
  <si>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</si>
  <si>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</si>
  <si>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</si>
  <si>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</si>
  <si>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</si>
  <si>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</si>
  <si>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</si>
  <si>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</si>
  <si>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</si>
  <si>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JORNADAS CON ENTIDADES DEL SRARIV, EN EL CORREGIMIENTO DE MORALITO SINCÈ (Meta Programada: 1) (Tipo de Banco: Banco de Gestiones)</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</si>
  <si>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</si>
  <si>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</si>
  <si>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</si>
  <si>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</si>
  <si>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</si>
  <si>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</si>
  <si>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ESTRATEGIAS PARA LA PREVENCIÓN DEL RECLUTAMIENTO, USO Y UTILIZACIÓN CONTRA  NIÑOS, NIÑAS Y ADOLESCENTES, IMPLEMENTADAS EN LOS MUNICIPIOS VINCULADOS A LAS  ALERTAS TEMPRANAS EN SUCRE. (Meta Programada: 1) (Tipo de Banco: Banco de Gestiones)</t>
  </si>
  <si>
    <t>ESTRATEGIAS PARA LA PREVENCIÓN DEL RECLUTAMIENTO, USO Y UTILIZACIÓN CONTRA  NIÑOS, NIÑAS Y ADOLESCENTES, IMPLEMENTADAS EN LOS MUNICIPIOS VINCULADOS A LAS  ALERTAS TEMPRANAS EN SUCRE. (Meta programada: 1) (Ejecución: 0,2) (Tipo de banco: Banco de Gestiones)</t>
  </si>
  <si>
    <t>MT457</t>
  </si>
  <si>
    <t>ELABORACIÒN DEL PLAN DE ACCIÒN  PESP (Meta Programada: 1) (Tipo de Banco: Banco de Gestiones)</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</si>
  <si>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</si>
  <si>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</si>
  <si>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</si>
  <si>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</si>
  <si>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</si>
  <si>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</si>
  <si>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</si>
  <si>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</si>
  <si>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</si>
  <si>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</si>
  <si>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</si>
  <si>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</si>
  <si>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</si>
  <si>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</si>
  <si>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</si>
  <si>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</si>
  <si>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</si>
  <si>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</si>
  <si>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BRIGADA DE SALUD EN LAS ZONAS DE UBICACIÒN DE LA POBLACIÒN REINCORPORADA (Meta Programada: 1) (Tipo de Banco: Banco de Gestiones)</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</si>
  <si>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</si>
  <si>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</si>
  <si>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</si>
  <si>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</si>
  <si>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</si>
  <si>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</si>
  <si>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</si>
  <si>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</si>
  <si>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</si>
  <si>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ELABORAR DOCUMENTO DE RUTA (CONSEJO DE PAZ DEL CARIBE (DR VICTOR REVISAR EL PRODUCTO E INDICADOR)   (Meta Programada: 1) (Tipo de Banco: Banco de Gestiones)</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</si>
  <si>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</si>
  <si>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</si>
  <si>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</si>
  <si>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</si>
  <si>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</si>
  <si>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</si>
  <si>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</si>
  <si>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</si>
  <si>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</si>
  <si>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</si>
  <si>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</si>
  <si>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</si>
  <si>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</si>
  <si>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</si>
  <si>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</si>
  <si>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</si>
  <si>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</si>
  <si>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</si>
  <si>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</si>
  <si>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</si>
  <si>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</si>
  <si>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</si>
  <si>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</si>
  <si>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</si>
  <si>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</si>
  <si>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</si>
  <si>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</si>
  <si>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</si>
  <si>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(Meta Programada: 1) (Tipo de Banco: Banco de Gestiones)</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</si>
  <si>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</si>
  <si>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</si>
  <si>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</si>
  <si>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</si>
  <si>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</si>
  <si>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</si>
  <si>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</si>
  <si>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</si>
  <si>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</si>
  <si>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</si>
  <si>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(Tipo de Banco: Banco de Gestiones)</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</si>
  <si>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(Ejecución: 0,25) (Tipo de banco: Banco de Gestiones)</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</si>
  <si>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</si>
  <si>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</si>
  <si>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</si>
  <si>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</si>
  <si>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</si>
  <si>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</si>
  <si>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</si>
  <si>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</si>
  <si>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</si>
  <si>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</si>
  <si>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</si>
  <si>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</si>
  <si>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</si>
  <si>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</si>
  <si>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(Meta programada: 1) (Ejecución: 0,1) (Tipo de banco: Banco de Gestiones)</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</si>
  <si>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</si>
  <si>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</si>
  <si>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</si>
  <si>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</si>
  <si>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</si>
  <si>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</si>
  <si>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</si>
  <si>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</si>
  <si>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</si>
  <si>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t>
  </si>
  <si>
    <t>Numero Total de Metas</t>
  </si>
  <si>
    <t>Numero de Metas Programadas 2026</t>
  </si>
  <si>
    <t>AVANCE CUATRIENIO</t>
  </si>
  <si>
    <t>AVANCE VIGENCIA 2026 / PROGRAMAS CON INDICADORES PROGRAMADOS EN LA VIGENCIA</t>
  </si>
  <si>
    <t>Linea Estrategica</t>
  </si>
  <si>
    <t>Total Indicadores de Producto</t>
  </si>
  <si>
    <t>Promedio de avance de ejecución acumulada</t>
  </si>
  <si>
    <t>Sobre Numero Total de Metas</t>
  </si>
  <si>
    <t>Total Indicadores de Producto Programados</t>
  </si>
  <si>
    <t>Promedio de avance de ejecución de la vigencia</t>
  </si>
  <si>
    <t>Sobre Numero Total de Metas Programadas</t>
  </si>
  <si>
    <t>Vigencia</t>
  </si>
  <si>
    <t>Encabezado Programación</t>
  </si>
  <si>
    <t>Encabezado Ejecución</t>
  </si>
  <si>
    <t>Categoría de Ejecución</t>
  </si>
  <si>
    <t>tblPlanIndicativo_2[Meta Física Esperada 2024]</t>
  </si>
  <si>
    <t>tblPlanIndicativo_2[PORCENTAJE DE EJECUCIÓN 2024]</t>
  </si>
  <si>
    <t>tblPlanIndicativo_2[CATEGORÍA DE EJECUCIÓN FÍSICA 2024]</t>
  </si>
  <si>
    <t>tblPlanIndicativo_2[Meta Física Esperada 2025]</t>
  </si>
  <si>
    <t>tblPlanIndicativo_2[PORCENTAJE DE EJECUCIÓN 2025]</t>
  </si>
  <si>
    <t>tblPlanIndicativo_2[CATEGORÍA DE EJECUCIÓN FÍSICA 2025]</t>
  </si>
  <si>
    <t>tblPlanIndicativo_2[Meta Física Esperada 2026]</t>
  </si>
  <si>
    <t>tblPlanIndicativo_2[PORCENTAJE DE EJECUCIÓN 2026]</t>
  </si>
  <si>
    <t>tblPlanIndicativo_2[CATEGORÍA DE EJECUCIÓN FÍSICA 2026]</t>
  </si>
  <si>
    <t>tblPlanIndicativo_2[Meta Física Esperada 2027]</t>
  </si>
  <si>
    <t>Celda Referencia prog</t>
  </si>
  <si>
    <t>Celda Referencia eje</t>
  </si>
  <si>
    <t>Celda ref cat</t>
  </si>
  <si>
    <t>VER AVANCE DE:</t>
  </si>
  <si>
    <t>Avance Cuatrienio Total ponderado</t>
  </si>
  <si>
    <t>% Aporte Cumplimiento PDD</t>
  </si>
  <si>
    <t>Numero de Indicadores Programados</t>
  </si>
  <si>
    <t>Sobre Numero Total de Indicadores</t>
  </si>
  <si>
    <t>% Eficacia Operativa</t>
  </si>
  <si>
    <t>Sobre Numero de Indicadores Programados</t>
  </si>
  <si>
    <t>Numero Total de Indicadores</t>
  </si>
  <si>
    <t>Total Indicadores de Producto Programados en la Vigencia</t>
  </si>
  <si>
    <t>Varias Dependencias</t>
  </si>
  <si>
    <t>Dependencias Responsables</t>
  </si>
  <si>
    <t>Numero de Metas Cumplidas</t>
  </si>
  <si>
    <t>Avance Vigencia</t>
  </si>
  <si>
    <t>Avance Cuatrienio</t>
  </si>
  <si>
    <t>NO</t>
  </si>
  <si>
    <t>SI</t>
  </si>
  <si>
    <t>Avance vigencia ponderado</t>
  </si>
  <si>
    <t>Avance total ponderado</t>
  </si>
  <si>
    <t>Orden Linea</t>
  </si>
  <si>
    <t>Orden Sector</t>
  </si>
  <si>
    <t>Orden Programa PDD</t>
  </si>
  <si>
    <t>Dependencia Responsable</t>
  </si>
  <si>
    <t>Responsable en PI</t>
  </si>
  <si>
    <t>Varias Secretarías</t>
  </si>
  <si>
    <t>Plan Departamental de Aguas</t>
  </si>
  <si>
    <t>Plan Departamental de Aguas y Secretaría de Interior</t>
  </si>
  <si>
    <t>Escuela de Bellas Artes y Humanidades</t>
  </si>
  <si>
    <t>Fondo Mixto de Cultura</t>
  </si>
  <si>
    <t>Instituto Departamental de Deportes y Recreación</t>
  </si>
  <si>
    <t>Secretaría de Energías</t>
  </si>
  <si>
    <t>Oficina de Tecnologías de la Información - TI</t>
  </si>
  <si>
    <t>Secretaría de Educación e Instituto Departamental de Deportes y Recreación</t>
  </si>
  <si>
    <t>Secretaría de Energías y Secretaría de Interior</t>
  </si>
  <si>
    <t>Secretaría de la Inclusión Social, Mujer y Equidad de Género</t>
  </si>
  <si>
    <t>Secretaría de la Inclusión Social, Mujer y Equidad de Género y Secretaría de Interior</t>
  </si>
  <si>
    <t>Secretaría de Infraestructura y Secretaría de Interior</t>
  </si>
  <si>
    <t>Secretaría de Salud y Secretaría Interior</t>
  </si>
  <si>
    <t>Secretaría de Tránsito y Transporte</t>
  </si>
  <si>
    <t>Secretaría General, Secretaría Privada e Instituto Departamental de Deportes y Recreación</t>
  </si>
  <si>
    <t>Unidad Administrativa Especial de Riesgo, Atención de Desastres y Cambio Climático</t>
  </si>
  <si>
    <t>Secretaría de Salud y Secretaría de la Inclusión Social, Mujer y Equidad de Género</t>
  </si>
  <si>
    <t>Secretaría de Desarrollo Económico y Medio Ambiente, Secretaría de Interior y Secretaría de Salud</t>
  </si>
  <si>
    <t>Secretaría de Educación, Secretaría de Infraestructura y Secretaría Interior</t>
  </si>
  <si>
    <t>Oficina de Tecnologías de la Información - TI y Secretaría de Interior</t>
  </si>
  <si>
    <t>Secretaría de infraestructura</t>
  </si>
  <si>
    <t xml:space="preserve">Secretaría General y Secretaría Privada </t>
  </si>
  <si>
    <t xml:space="preserve">Secretaría de Planeación y Secretaría General </t>
  </si>
  <si>
    <t xml:space="preserve">Secretaría de Hacienda </t>
  </si>
  <si>
    <t>Agrupacion</t>
  </si>
  <si>
    <t>Codigo de Meta</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</si>
  <si>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</si>
  <si>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</si>
  <si>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</si>
  <si>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</si>
  <si>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</si>
  <si>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</si>
  <si>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</si>
  <si>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</si>
  <si>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</si>
  <si>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</si>
  <si>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</si>
  <si>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</si>
  <si>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</si>
  <si>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</si>
  <si>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</si>
  <si>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</si>
  <si>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</si>
  <si>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</si>
  <si>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</si>
  <si>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</si>
  <si>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</si>
  <si>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</si>
  <si>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</si>
  <si>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</si>
  <si>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</si>
  <si>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</si>
  <si>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</si>
  <si>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</si>
  <si>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</si>
  <si>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Meta Física Esperada 2028</t>
  </si>
  <si>
    <t>PI - PRESUPUESTO</t>
  </si>
  <si>
    <t>BPIN</t>
  </si>
  <si>
    <t>Programación Recursos propios24</t>
  </si>
  <si>
    <t>Programación Otras Fuentes mas Municipio24</t>
  </si>
  <si>
    <t>Programación Recursos propios25</t>
  </si>
  <si>
    <t>Programación Otras Fuentes mas Municipio25</t>
  </si>
  <si>
    <t>Programación Recursos propios26</t>
  </si>
  <si>
    <t>Programación Otras Fuentes mas Municipio26</t>
  </si>
  <si>
    <t>Programación Recursos propios27</t>
  </si>
  <si>
    <t>Programación Otras Fuentes mas Municipio27</t>
  </si>
  <si>
    <t>APOYO A LA MESA DE PARTICIPACIÓN DE NIÑOS, NIÑAS Y ADOLESCENTES 2024 EN EL DEPATRTAMENTO DE SUCRE  (BPIN: Por Gestión)  (Meta del Proyecto: 1050) (Ejecutado: 1050)</t>
  </si>
  <si>
    <t>FORTALECIMIENTO DE LA INICIATIVA PRESENTADA EN LAS MESAS SUBREGIONALES DE PARTICIPACIÓN DE NIÑOS, NIÑAS Y ADOLESCENTES (BPIN: ) (Meta del proyecto: ) (Tipo de Banco: Sin Tipo de Banco)
FOMENTO Y FORTALECIMIENTO DE UNIDADES PRODUCTIVAS A FAMILIAS CON NIÑOS, NIÑAS Y ADOLECENTES TRABAJADORES EN EL DEPARTAMENTYO DE SUCRE (Meta del Proyecto/gestión: ) (Tipo de Banco: Banco de Gestiones)
APOYO A LA MESA DE PARTICIPACIÓN DE NIÑOS, NIÑAS Y ADOLESCENTES CAMPAMENTO 2025 EN EL DEPARTAMENTO DE SUCRE (Meta del Proyecto/gestión: ) (Tipo de Banco: Banco de Gestiones)
IMPLEMENTACIÓN DE LA ESTRETEGIA MI TERRITORIO SIN VIOLENCIA (Meta del Proyecto/gestión: 574) (Tipo de Banco: Banco de Gestiones)</t>
  </si>
  <si>
    <t>IMPLEMENTACIÓN DE LA ESTRETEGIA MI TERRITORIO SIN VIOLENCIA (Tipo de Banco: Banco de Gestiones) (Meta del Proyecto/gestión: 574) (Ejecutado: 574)</t>
  </si>
  <si>
    <t xml:space="preserve">MESAS REGIONALES DE NIÑOS, NIÑAS Y ADOLESCENTES 2026 (Meta del Proyecto: ) </t>
  </si>
  <si>
    <t xml:space="preserve">FORTALECIMIENTO DE LA INICIATIVA PRESENTADA EN LAS MESAS SUBREGIONALES DE PARTICIPACIÓN DE NIÑOS, NIÑAS Y ADOLESCENTES (Meta del Proyecto: ) </t>
  </si>
  <si>
    <t>Presupuesto ordinario</t>
  </si>
  <si>
    <t>CAPACITACION EN DERECHO INTERNACIONAL HUMANITARIO CON ENFASIS EN RECLUTAMIENTO  (BPIN: Por Gestión)  (Meta del Proyecto: 50) (Ejecutado: 50)
MESAS DE PARTICIPACION DE NIÑAS, NIÑOS Y ADOLESCENTES  (BPIN: Por Gestión)  (Meta del Proyecto: 180) (Ejecutado: 180)
CAPACITACIÓN A NIÑOS, NIÑAS Y ADOLESCENTES COMO DEFENSORES Y DEFENSORITOS  (BPIN: Por Gestión)  (Meta del Proyecto: 100) (Ejecutado: 100)</t>
  </si>
  <si>
    <t>CAPACITAR NIÑOS, NIÑAS Y ADOLECENTES EN TEMAS DE MEDIO AMBIENTE Y CUIDADO DE RECURSOS (Meta del Proyecto/gestión: 411) (Tipo de Banco: Banco de Gestiones)</t>
  </si>
  <si>
    <t>CAPACITAR NIÑOS, NIÑAS Y ADOLECENTES EN TEMAS DE MEDIO AMBIENTE Y CUIDADO DE RECURSOS (Tipo de Banco: Banco de Gestiones) (Meta del Proyecto/gestión: 411) (Ejecutado: 411)</t>
  </si>
  <si>
    <t>IMPLEMENTACIÓN DE LA ESTRETEGIA MI TERRITORIO SIN VIOLENCIA (Meta del Proyecto: ) (Por Gestión)
CAPACITACIÓN A NIÑOS, NIÑAS Y ADOLESCENTES (Meta del Proyecto: ) (Por Gestión)</t>
  </si>
  <si>
    <t>APOYO LOGISTICO PARA LA IMPLEMENTACIÓN DEL LABORATORIO DE EMPREDIMIENTO PARA JOVENES VULNERABLES DEL DEPARTAMENTO DE SUCRE  (BPIN: Por Gestión)  (Meta del Proyecto: 300) (Ejecutado: 32)</t>
  </si>
  <si>
    <t>APOYO LOGISTICO PARA LA IMPLEMENTACIÓN DEL LABORATORIO DE EMPREDIMIENTO PARA JOVENES VULNERABLES DEL DEPARTAMENTO DE SUCRE (Meta del Proyecto/gestión: ) (Tipo de Banco: Banco de Gestiones)
IMPLEMENTACIÓN DE ACCIONES DE APOYO INTEGRAL PARA EL FORTALECIMIENTO ECONÓMICO Y EL CUMPLIMIENTO DE LA POLÍTICA PÚBLICA DEPARTAMENTAL DE JÓVENES EN EL DEPARTAMENTO DE SUCRE (Meta del Proyecto/gestión: 1500) (Tipo de Banco: Banco de Gestiones)</t>
  </si>
  <si>
    <t>FORTALECIMIENTO A LOS SISTEMAS DE PARTICIPACIÓN JUVENIL MUNICIPALES  (BPIN: Por Gestión)  (Meta del Proyecto: 24) (Ejecutado: 24)</t>
  </si>
  <si>
    <t>ASISTENCIAS TECNICAS A LOS SUBSISTEMAS DE PARTICIPACIÓN JUVENIL MUNICIPALES.  (Meta del Proyecto/gestión: 26) (Tipo de Banco: Banco de Gestiones)</t>
  </si>
  <si>
    <t>ASISTENCIAS TECNICAS A LOS SUBSISTEMAS DE PARTICIPACIÓN JUVENIL MUNICIPALES.  (Tipo de Banco: Banco de Gestiones) (Meta del Proyecto/gestión: 26) (Ejecutado: 26)</t>
  </si>
  <si>
    <t>FORTALECIMIENTO A LOS SISTEMAS DE PARTICIPACIÓN JUVENIL MUNICIPALES (Por Gestión) (Meta del Proyecto: ) (Por Gestión)</t>
  </si>
  <si>
    <t>FORTALECIMIENTO A LOS SISTEMAS DE PARTICIPACIÓN JUVENIL MUNICIPALES (Meta del Proyecto: ) (Por Gestión)</t>
  </si>
  <si>
    <t>ASISTENCIA TÉCNICA A LOS 26 OBSERVATORIOS MUNICIPALES DE SUCRE  (BPIN: Por Gestión)  (Meta del Proyecto: 26) (Ejecutado: 26)</t>
  </si>
  <si>
    <t>FORTALECIMIENTO INSTITUCIONAL DE LOS OBSERVATORIOS DE FAMILIA EN EL DEPARTAMENTO DE SUCRE (BPIN: ) (Meta del proyecto: ) (Tipo de Banco: Banco Territorial)
Realizar asistencias tecnicas a los 26 observatorios creados en los 26 mucipios del departamento de sucre, en el fortalecimiento institucional.  (Meta del Proyecto/gestión: 26) (Tipo de Banco: Banco de Gestiones)</t>
  </si>
  <si>
    <t>Realizar asistencias tecnicas a los 26 observatorios creados en los 26 mucipios del departamento de sucre, en el fortalecimiento institucional.  (Tipo de Banco: Banco de Gestiones) (Meta del Proyecto/gestión: 26) (Ejecutado: 26)</t>
  </si>
  <si>
    <t xml:space="preserve">ASISTENCIA TÉCNICA A LOS 26 OBSERVATORIOS MUNICIPALES DE SUCRE (Meta del Proyecto: ) </t>
  </si>
  <si>
    <t>APOYO PARA LA REALIZACIÓN DE ACTIVIDADES CULTURALES Y RECREATIVAS EN EL MARCO DEL MES DE LA NIÑEZ EN EL DEPARTAMENTO DE SUCRE  (BPIN: 2024002700041)  (Meta del Proyecto: 1769) (Ejecutado: 1769)</t>
  </si>
  <si>
    <t>APOYO NUTRICIONAL A FAMILIAS CON NIÑAS Y NIÑOS MENORES DE 5 AÑOS CON DESNUTRICIÓN  Y RIESGO DE DESNUTRICIÓN EN EL DEPARTAMENTO DE SUCRE (BPIN: ) (Meta del proyecto: ) (Tipo de Banco: Banco Territorial)
APOYO PARA LA ELABORACIÓN E IMPLEMENTACIÓN DEL MAPA DE LA RUTA INTEGRAL DE ATENCIÓN A LA PRIMERA INFANCIA Y ADOLESCENCIA - RIA EN LOS MUNICIPIOS DEL DEPARTAMENTO DE SUCRE (BPIN: 2024002700095) (Meta del proyecto: 70081) (Tipo de Banco: Banco Territorial)
APOYO PARA LA REALIZACIÓN DE ACTIVIDADES RECREATIVAS Y LÚDICAS EN EL MARCO DEL MES DE LA NIÑEZ VIGENCIA 2025, EN EL DEPARTAMENTO DE SUCRE (BPIN: 202400000004298) (Meta del proyecto: 1320) (Tipo de Banco: Banco Territorial)
APOYO NUTRICIONAL A NIÑAS Y NIÑOS DE LA PRIMERA INFANCIA CON DESNUTRICIÓN Y EN RIESGO DE DESNUTRICIÓN EN EL DEPARTAMENTO DE SUCRE (BPIN: ) (Meta del proyecto: ) (Tipo de Banco: Banco Territorial)</t>
  </si>
  <si>
    <t>Apoyo para la realización de actividades recreativas y lúdicas en el marco del mes de la niñez Vigencia 2025, en el Departamento de  Sucre (Tipo de Banco: Banco Territorial) (BPIN: 202400000004298) (Meta del Proyecto: 1320) (Meta de la Vigencia: 1.320,00) (Ejecutado: 1320) (Estado en Portafolio: Acta Final)
Apoyo PARA LA ELABORACIÓN E IMPLEMENTACIÓN DEL MAPA DE LA RUTA INTEGRAL DE ATENCIÓN A LA PRIMERA INFANCIA Y ADOLESCENCIA - RIA EN LOS MUNICIPIOS DEL DEPARTAMENTO DE   Sucre (Tipo de Banco: Banco Territorial) (BPIN: 2024002700095) (Meta del Proyecto: 70081) (Meta de la Vigencia: 70.081,00) (Ejecutado: 70081) (Estado en Portafolio: Entregado)</t>
  </si>
  <si>
    <t xml:space="preserve">APOYO PARA LA REALIZACIÓN DE ACTIVIDADES CULTURALES Y RECREATIVAS EN EL MARCO DEL MES DE LA NIÑEZ EN EL DEPARTAMENTO DE SUCRE (Meta del Proyecto: ) 
FORTALECIMIENTO NUTRICIONAL A NIÑOS MENORES DE 5 AÑOS EN RIESGO DE DESNUTRICIÓN EN EL DEPARTAMENTO DE SUCRE (Meta del Proyecto: ) </t>
  </si>
  <si>
    <t xml:space="preserve">APOYO PARA LA REALIZACIÓN DE ACTIVIDADES CULTURALES Y RECREATIVAS EN EL MARCO DEL MES DE LA NIÑEZ EN EL DEPARTAMENTO DE SUCRE (Pendiente por formular) (Meta del Proyecto: ) 
FORTALECIMIENTO NUTRICIONAL A NIÑOS MENORES DE 5 AÑOS EN RIESGO DE DESNUTRICIÓN EN EL DEPARTAMENTO DE SUCRE (Meta del Proyecto: ) </t>
  </si>
  <si>
    <t>2024002700041, 2024002700095, 202400000004298</t>
  </si>
  <si>
    <t>APOYO LOGÍSTICO PARA LA CONMEMORACIÓN DEL MES DE LA JUVENTUD EN EL DEPARTAMENTO DE SUCRE  (BPIN: 2024002700096)  (Meta del Proyecto: 9) (Ejecutado: 9)
APOYO A LA PRIMERA CUMBRE REGIONAL DE JOVENES CARIBE 2024 EN EL DEPARTAMENTO DE SUCRE  (BPIN: Por Gestión)  (Meta del Proyecto: 1) (Ejecutado: 1)</t>
  </si>
  <si>
    <t>APOYO LOGISTICO PARA EL FORTALECIMIENTO DEL SISTEMA DE PARTICIPACIÓN JUVENIL EN EL DEPARTAMENTO DE SUCRE (BPIN: 202400000001355) (Meta del proyecto: 7) (Tipo de Banco: Banco Territorial)
Apoyo logístico para la conmemoración del mes de la juventud 2025 en el Departamento de Sucre (BPIN: 202500000028886) (Meta del proyecto: 5) (Tipo de Banco: Banco Territorial)
APOYO AL FORTALECIMIENTO DEL SISTEMA DE PARTICIPACIÓN  JUVENIL DURANTE LAS VIGENCIAS 2025 - 2026 EN EL DEPARTAMENTO DE SUCRE (BPIN: 202500000028900) (Meta del proyecto: 27) (Tipo de Banco: Banco Territorial)
APOYO PARA EL FORTALECIMIENTO DEL SISTEMA DE PARTICIPACION JUVENIL DURANTE LAS VIGENCIAS 2025 - 2026 EN EL DEPARTAMENTO DE SUCRE (BPIN: ) (Meta del proyecto: 25) (Tipo de Banco: Banco Territorial)
APOYO LOGISTICO PARA LA CONMEMORACIÓN DEL MES DE LA JUVENTUD 2025 EN EL DEPARTAMENTO DE SUCRE (BPIN: ) (Meta del proyecto: 5) (Tipo de Banco: Banco Territorial)
APOYO A LA ENTREGA DE ESTÍMULOS DE CARÁCTER EDUCATIVO, CULTURAL Y RECREATIVO PARA LOS CONSEJEROS Y PLATAFORMADOS DEPARTAMENTALES DE JUVENTUD Y SUMINISTRO DE ELEMENTOS DE APOYO AL SISTEMA DE PARTICIPACIÓN JUVENIL DEL DEPARTAMENTO DE SUCRE (BPIN: ) (Meta del proyecto: ) (Tipo de Banco: Banco Territorial)</t>
  </si>
  <si>
    <t>Apoyo logístico para la conmemoración del mes de la juventud 2025 en el Departamento de  Sucre (Tipo de Banco: Banco Territorial) (BPIN: 202500000028886) (Meta del Proyecto: 5) (Meta de la Vigencia: 5,00) (Ejecutado: 5) (Estado en Portafolio: Acta Final)
APOYO LOGISTICO PARA EL FORTALECIMIENTO DEL SISTEMA DE PARTICIPACIÓN JUVENIL EN EL DEPARTAMENTO DE SUCRE  (Tipo de Banco: Banco Territorial)  (BPIN: 202400000001355)  (Meta del Proyecto: 7)  (Ejecutado: 7)  (Estado en Portafolio: En proceso de liquidación)</t>
  </si>
  <si>
    <t xml:space="preserve">APOYO AL FORTALECIMIENTO DEL SISTEMA DE PARTICIPACIÓN JUVENIL EN EL DEPARTAMENTO DE SUCRE (Pendiente de subsanaciones)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 LA PRIMERA CUMBRE REGIONAL DE JOVENES CARIBE 2024 EN EL DEPARTAMENTO DE SUCRE (Meta del Proyecto: ) </t>
  </si>
  <si>
    <t xml:space="preserve">APOYO A LA PRIMERA CUMBRE REGIONAL DE JOVENES CARIBE 2024 EN EL DEPARTAMENTO DE SUCRE.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AL FORTALECIMIENTO DEL SISTEMA DE PARTICIPACIÓN JUVENIL EN EL DEPARTAMENTO DE SUCRE (Meta del Proyecto: ) </t>
  </si>
  <si>
    <t>202400000001355, 2024002700096, 202500000028886, 202500000028900</t>
  </si>
  <si>
    <t>IMPLEMENTACIÓN DE ACTIVIDADES DE CORTE TECNOLOGICO EN CUMPLIMIENTO DE LA ORDENANZA 028 DE 2022 PARA LA PLATAFORMA DE JUVENTUDES DEL DEPARTAMENTO DE SUCRE (BPIN: 2024002700093) (Meta del proyecto: ) (Tipo de Banco: Banco Territorial)
CONVENIO CON LA CAJA DE COMPENSACIÓN DE COMFASUCRE PARA IMPLEMENTACIÓN DE LA ORDENANZA 028 DE 2022.  (Meta del Proyecto/gestión: 1) (Tipo de Banco: Banco de Gestiones)</t>
  </si>
  <si>
    <t>2024002700093</t>
  </si>
  <si>
    <t>RUTA DE LA LECTURA JUVENIL.  (Meta del Proyecto/gestión: ) (Tipo de Banco: Banco de Gestiones)
CAPACITACIÓN EN CUIDADO DEL MEDIO AMBIENTE CON JOVENES DEL MUNICIPIO DE COLOSO (Meta del Proyecto/gestión: 50) (Tipo de Banco: Banco de Gestiones)</t>
  </si>
  <si>
    <t>RUTA DE LA LECTURA JUVENIL.  (Tipo de Banco: Banco de Gestiones) (Meta del Proyecto/gestión: ) (Ejecutado: 53)
CAPACITACIÓN EN CUIDADO DEL MEDIO AMBIENTE CON JOVENES DEL MUNICIPIO DE COLOSO (Tipo de Banco: Banco de Gestiones) (Meta del Proyecto/gestión: 50) (Ejecutado: 32)</t>
  </si>
  <si>
    <t>Sin recursos asignados en el cuatrienio</t>
  </si>
  <si>
    <t>SE ASISTIERON TECNICAMENTE 174 PERSONAS EN LOS TEMAS DE: MARCO LEGAL Y CONSTITUCIONAL DE FAMILIAS, POLITICA PUBLICA DE FAMILIAS, ENTRE OTROS  (BPIN: Por Gestión)  (Meta del Proyecto: 174) (Ejecutado: 174)</t>
  </si>
  <si>
    <t>CAPACITAR A FAMILIAS POR AÑO EN EL RESCATE DE LOS VALORES Y EL FORTALECIMIENTO FAMILIAR EN EL MARCO DEL MES DE LA FAMILIA (Meta del Proyecto/gestión: 50) (Tipo de Banco: Banco de Gestiones)</t>
  </si>
  <si>
    <t>CAPACITAR A FAMILIAS POR AÑO EN EL RESCATE DE LOS VALORES Y EL FORTALECIMIENTO FAMILIAR EN EL MARCO DEL MES DE LA FAMILIA (Tipo de Banco: Banco de Gestiones) (Meta del Proyecto/gestión: 50) (Ejecutado: 50)</t>
  </si>
  <si>
    <t xml:space="preserve">CAPACITAR A 50 FAMILIAS POR AÑO EN EL RESCATE DE LOS VALORES Y EL FORTALECIMIENTO FAMILIAR EN EL MARCO DEL MES DE LA FAMILIA (Meta del Proyecto: ) </t>
  </si>
  <si>
    <t>SUCRE ESCUCHA EN EL DEPARTAMENTO DE SUCRE  (BPIN: 2022000020011)  (Meta del Proyecto: 2600) (Ejecutado: 2600)
APOYO PARA LA REALIZACIÓN DE ACTIVIDADES RECREATIVAS, CULTURALES Y DE EMPRENDIMIENTO EN EL MARCO DEL MES DE LA FAMILIA 2024 EL DEPARTAMENTO DE SUCRE  (BPIN: 2024002700060)  (Meta del Proyecto: ) (Ejecutado: 1)</t>
  </si>
  <si>
    <t>APOYO PARA LA REALIZACIÓN DE ACTIVIDADES RECREATIVAS, CULTURALES Y DE EMPRENDIMIENTO EN EL MARCO DEL MES DE LA FAMILIA 2025 EL DEPARTAMENTO DE SUCRE (BPIN: 202400000004252) (Meta del proyecto: 432) (Tipo de Banco: Banco Territorial)
Apuesta institucional de la estrategia SUCRE TERRITORIO DE FAMILIAS UNIDAS (Meta del Proyecto/gestión: 388) (Tipo de Banco: Banco de Gestiones)</t>
  </si>
  <si>
    <t>Apoyo PARA LA REALIZACIÓN DE ACTIVIDADES   RECREATIVAS, CULTURALES, Y DE EMPRENDIMIENTO EN EL MARCO DEL MES DE LA FAMILIA 2025 EN EL DEPARTAMENTO DE   Sucre (Tipo de Banco: Banco Territorial) (BPIN: 202400000004252) (Meta del Proyecto: 432) (Meta de la Vigencia: 432,00) (Ejecutado: 432) (Estado en Portafolio: En proceso de liquidación)
Apuesta institucional de la estrategia SUCRE TERRITORIO DE FAMILIAS UNIDAS (Tipo de Banco: Banco de Gestiones) (Meta del Proyecto/gestión: 388) (Ejecutado: 388)</t>
  </si>
  <si>
    <t xml:space="preserve">INICIATIVA DE IMPLEMENTACIÓN DE ACTIVIDADES DE LA POLÍTICA PÚBLICA DE FAMILIA (Meta del Proyecto: ) 
SUCRE ESCUCHA FAMILIA (Meta del Proyecto: ) </t>
  </si>
  <si>
    <t xml:space="preserve">INICIATIVA DE IMPLEMENTACIÓN DE ACTIVIDADES DE LA POLÍTICA PÚBLICA DE FAMILIA (Meta del Proyecto: ) </t>
  </si>
  <si>
    <t>Presupuesto de Regalías y Ordinario</t>
  </si>
  <si>
    <t>202400000004252, 2022000020011, 2024002700060</t>
  </si>
  <si>
    <t>Fortalecimiento Productivo y Comercial para Familias Artesanas Indígenas Víctimas de Violencia Intrafamiliar en el Departamento de Sucre (Por Formular) (BPIN: ) (Meta del proyecto: ) (Tipo de Banco: Sin Tipo de Banco)
IMPLEMENTACION DE UNA ESTRATEGIA DE APROPIACION CULTURAL PARA LAS FAMILIAS INDIGENAS DEL DEPARTAMENTO DE SUCRE (Meta del Proyecto/gestión: ) (Tipo de Banco: Banco de Gestiones)</t>
  </si>
  <si>
    <t xml:space="preserve"> BANCO DE ALIMENTOS (Meta del Proyecto: ) (Por Gestión)</t>
  </si>
  <si>
    <t>FASES MUNICIPALES PROGRAMA NUEVO COMIENZO  (BPIN: Por Gestión)  (Meta del Proyecto: 932) (Ejecutado: 932)
FORTALECIMIENTO DEL PROGRAMA DE ATENCIÓN INTEGRAL PARA LA PROTECCIÓN Y LOS DERECHOS DE LAS PERSONAS MAYORES DURANTE EL AÑO 2024 EN LOS CENTROS DE VIDA DEL DEPARTAMENTO DE SUCRE  (BPIN: 2024002700107)  (Meta del Proyecto: 2771) (Ejecutado: 2771)
FASE DEPARTAMENTAL PROGRAMA NUEVO COMIENZO  (BPIN: Por Gestión)  (Meta del Proyecto: 65) (Ejecutado: 65)</t>
  </si>
  <si>
    <t>APOYO A LOS CENTROS DE BIENESTAR PARA LA ATENCIÓN INTEGRAL DE LAS PERSONAS MAYORES DURANTE EL AÑO 2024 EN LOS MUNICIPIOS DE SAN MARCOS Y SAN ONOFRE DEL DEPARTAMENTO DE SUCRE (BPIN: 2024002700106) (Meta del proyecto: 55) (Tipo de Banco: Banco Territorial)
FORTALECIMIENTO DEL PROGRAMA DE ATENCIÓN INTEGRAL PARA LA PROTECCIÓN Y GARANTÍA DE LOS DERECHOS DE LAS PERSONAS MAYORES DURANTE EL AÑO 2025 EN LOS CENTROS DE VIDA DEL DEPARTAMENTO DE SUCRE (BPIN: 202500000026392) (Meta del proyecto: 2473) (Tipo de Banco: Banco Territorial)
FORTALECIMIENTO DE LOS ESPACIOS DE PARTICIPACIÓN DE LA PERSONA MAYOR EN EL MARCO DE LA ESTRATEGIA NACIONAL “NUEVO COMIENZO OTRO MOTIVO PARA VIVIR 2024  DEL DEPARTAMENTO DE  SUCRE (BPIN: 2024002700097) (Meta del proyecto: 12) (Tipo de Banco: Banco Territorial)
Fortalecimiento DE LOS ESPACIOS DE PARTICIPACIÓN DE LA PERSONA MAYOR EN EL MARCO DE LA ESTRATEGIA NACIONAL “NUEVO COMIENZO OTRO MOTIVO PARA VIVIR" 2025  DEL DEPARTAMENTO DE  Sucre (BPIN: 202500000032732) (Meta del proyecto: 10) (Tipo de Banco: Banco Territorial)
APOYO A LOS CENTROS DE BIENESTAR PARA LA ATENCIÓN INTEGRAL DE LAS PERSONAS MAYORES DURANTE EL AÑO 2025 EN LOS MUNICIPIOS DE SAN MARCOS, SAN ONOFRE Y SINCELEJO EN EL DEPARTAMENTO DE SUCRE (BPIN: ) (Meta del proyecto: 25) (Tipo de Banco: Banco Territorial)
FORTALECIMIENTO E IMPLEMENTACION DE ACTIVIDADES DE LA POLITICA PUBLICA DEL ADULTO MAYOR EN EL MARCO DEL MES POBLACIONAL EN EL DEPARTAMENTO DE SUCRE (BPIN: ) (Meta del proyecto: ) (Tipo de Banco: Banco Territorial)
FOMENTO Y FORTALECIMIENTO DE UNIDADES PRODUCTIVAS PARA LA PERSONA MAYOR (BPIN: ) (Meta del proyecto: ) (Tipo de Banco: Banco Territorial)</t>
  </si>
  <si>
    <t>Apoyo A LOS CENTROS DE BIENESTAR PARA LA ATENCIÓN INTEGRAL DE LAS PERSONAS MAYORES DURANTE EL AÑO 2024 EN LOS MUNICIPIOS DE SAN MARCOS Y SAN ONOFRE DEL DEPARTAMENTO DE   Sucre (Tipo de Banco: Banco Territorial) (BPIN: 2024002700106) (Meta del Proyecto: 55) (Meta de la Vigencia: 55,00) (Ejecutado: 22) (Estado en Portafolio: Liquidado)
Fortalecimiento del Programa de atención integral para la protección y garantía de los derechos de las personas mayores durante el año 2025en los Centros de Vida del Departamento de  Sucre (Tipo de Banco: Banco Territorial) (BPIN: 202500000026392) (Meta del Proyecto: 2473) (Meta de la Vigencia: 2.473,00) (Ejecutado: 2473) (Estado en Portafolio: En Ejecución)
Fortalecimiento DE LOS ESPACIOS DE PARTICIPACIÓN DE LA PERSONA MAYOR EN EL MARCO DE LA ESTRATEGIA NACIONAL “NUEVO COMIENZO OTRO MOTIVO PARA VIVIR" 2025  DEL DEPARTAMENTO DE  Sucre (Tipo de Banco: Banco Territorial) (BPIN: 202500000032732) (Meta del Proyecto: 10) (Meta de la Vigencia: 10,00) (Ejecutado: 10) (Estado en Portafolio: En proceso de contratación)
Fortalecimiento DE LOS ESPACIOS DE PARTICIPACIÓN DE LA PERSONA MAYOR EN EL MARCO DE LA ESTRATEGIA NACIONAL NUEVO COMIENZO OTRO MOTIVO PARA VIVIR  2024  DEL DEPARTAMENTO DE  Sucre (Tipo de Banco: Banco Territorial) (BPIN: 2024002700097) (Meta del Proyecto: 12) (Meta de la Vigencia: 12) (Ejecutado: 12) (Estado en Portafolio: En Ejecución)</t>
  </si>
  <si>
    <t xml:space="preserve">FORTALECIMIENTO DEL PROGRAMA DE ATENCIÓN INTEGRAL PARA LA PROTECCIÓN Y LOS DERECHOS DE LAS PERSONAS MAYORES DURANTE EL AÑO 2026 EN LOS CENTROS DE VIDA DEL DEPARTAMENTO DE SUCRE (Meta del Proyecto: ) 
APOYO A LOS CENTROS DE BIENESTAR PARA LA ATENCIÓN INTEGRAL DE LAS PERSONAS MAYORES DURANTE EL AÑO 2026 EN LOS MUNICIPIOS DE SAN MARCOS, SAN ONOFRE Y SINCELEJO EN EL DEPARTAMENTO DE SUCRE (Meta del Proyecto: ) 
FORTALECIMIENTO DE LOS ESPACIOS DE PARTICIPACIÓN DE LA PERSONA MAYOR EN EL MARCO DE LA ESTRATEGIA NACIONAL “NUEVO COMIENZO OTRO MOTIVO PARA VIVIR DEL DEPARTAMENTO DE  SUCRE (Meta del Proyecto: ) 
FASES MUNICIPALES PROGRAMA NUEVO COMIENZO (Meta del Proyecto: ) (Por Gestión)
FORTALECIMIENTO DE EMPRENDIMIENTOS DE LAS PERSONAS MAYORES EN ETAPA PRODUCTIVA EN EL DEPARTAMENTO DE SUCRE (Meta del Proyecto: ) </t>
  </si>
  <si>
    <t xml:space="preserve">FASES MUNICIPALES PROGRAMA NUEVO COMIENZO (Meta del Proyecto: ) (Por Gestión)
FORTALECIMIENTO DE LOS ESPACIOS DE PARTICIPACIÓN DE LA PERSONA MAYOR EN EL MARCO DE LA ESTRATEGIA NACIONAL “NUEVO COMIENZO OTRO MOTIVO PARA VIVIR  DEL DEPARTAMENTO DE  SUCRE (Meta del Proyecto: ) 
APOYO A LOS CENTROS DE BIENESTAR PARA LA ATENCIÓN INTEGRAL DE LAS PERSONAS MAYORES DURANTE EL AÑO 2027 EN LOS MUNICIPIOS DE SAN MARCOS, SAN ONOFRE Y SINCELEJO EN EL DEPARTAMENTO DE SUCRE (Meta del Proyecto: ) 
FORTALECIMIENTO DEL PROGRAMA DE ATENCIÓN INTEGRAL PARA LA PROTECCIÓN Y LOS DERECHOS DE LAS PERSONAS MAYORES DURANTE EL AÑO 2027 EN LOS CENTROS DE VIDA DEL DEPARTAMENTO DE SUCRE (Meta del Proyecto: ) </t>
  </si>
  <si>
    <t>2024002700106, 2024002700107, 202500000026392, 2024002700097, 202500000032732</t>
  </si>
  <si>
    <t>Estrategias de Fortalecimiento Político a Cuidadores de Personas Mayores en el marco del convenio suscrito en la Dirección Nacional del Cuidado del Ministerio de Igualdad y la Equidad de Colombia y PNUD (BPIN: ) (Meta del proyecto: 25)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 (Tipo de Banco: Banco de Gestiones)
Estrategias de Fortalecimiento Político a Cuidadores de Personas Mayores en el marco del convenio suscrito en la Dirección Nacional del Cuidado del Ministerio de Igualdad y la Equidad de Colombia y PNUD  (Tipo de Banco: Banco de Gestiones)</t>
  </si>
  <si>
    <t>Estrategias de Fortalecimiento Político a Cuidadores de Personas Mayores en el marco del convenio suscrito en la Dirección Nacional del Cuidado del Ministerio de Igualdad y la Equidad de Colombia y PNUD  (Tipo de Banco: Banco Territorial)   (Meta del Proyecto: 25)  (Ejecutado: 25)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 (Ejecutado: 80)
Estrategias de Fortalecimiento Político a Cuidadores de Personas Mayores en el marco del convenio suscrito en la Dirección Nacional del Cuidado del Ministerio de Igualdad y la Equidad de Colombia y PNUD  (Tipo de Banco: Banco de Gestiones) (Ejecutado: 25)</t>
  </si>
  <si>
    <t xml:space="preserve">IMPLEMENTACIÓN DEL SISTEMA INTEGRAL DE CUIDADO DIRIGIDO A LA PRIMERA INFANCIA, PERSONAS CON DISCAPACIDAD Y PERSONAS MAYORES (Meta del Proyecto: ) 
FORMACIÓN EN EMPRENDIMIENTO A CUIDADORAS DE PERSONAS MAYORES (Meta del Proyecto: ) </t>
  </si>
  <si>
    <t xml:space="preserve">FORMACIÓN EN EMPRENDIMIENTO A CUIDADORAS DE PERSONAS MAYORES (Meta del Proyecto: ) </t>
  </si>
  <si>
    <t>ADQUISICIÓN DE SILLAS DE RUEDA NEUROLOGICAS PARA PERSNAS EN CONDICIÓN DE DISCAPACIDAD DEL DEPAETAMENTO DE SUCRE  (BPIN: 2024002700046)  (Meta del Proyecto: 72) (Ejecutado: 72)</t>
  </si>
  <si>
    <t>ADQUISICIÓN DE SILLAS DE RUEDAS PARA PERSONAS EN CONDICIÓN DE DISCAPACIDAD DEL DEPARTAMENTO DE SUCRE (BPIN: 202500000031435) (Meta del proyecto: 102)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(Meta del proyecto: 25) (Tipo de Banco: Banco Territorial)
Fortalecimiento a la atención integral de personas en condición de discapacidad en el Departamento de Sucre (BPIN: ) (Meta del proyecto: ) (Tipo de Banco: Banco Territorial)
REALIZACION DE ATENCION INTEGRAL A POBLACION CON CONDICION DE DISCAPACIDAD (Meta del Proyecto/gestión: 50) (Tipo de Banco: Banco de Gestiones)</t>
  </si>
  <si>
    <t>Desarrollo de una estrategia para el fortalecimiento del emprendimiento y el talento de personas con discapacidad , como mecanismo para lasuperación de barreras sociales, en el marco del programa "Soy Capaz" vigencia 2025, en el Departamento de  Sucre (Tipo de Banco: Banco Territorial) (BPIN: 202500000026317) (Meta del Proyecto: 25) (Meta de la Vigencia: 25,00) (Ejecutado: 25) (Estado en Portafolio: En Ejecución)
REALIZACION DE ATENCION INTEGRAL A POBLACION CON CONDICION DE DISCAPACIDAD (Tipo de Banco: Banco de Gestiones) (Meta del Proyecto/gestión: 50) (Ejecutado: 50)</t>
  </si>
  <si>
    <t xml:space="preserve">APOYO AL PRIMER FESTIVAL LÚDICO CULTURAL Y DEPORTE DE LAS PERSONAS CON DISCAPACIDAD DEL DEPARTAMENTO DE SUCRE (Meta del Proyecto: ) 
DESARROLLO DE UNA ESTRATEGIA PARA EL FORTALECIMIENTO DEL EMPRENDIMIENTO Y EL TALENTO DE PERSONAS CON DISCAPACIDAD, COMO MECANISMO PARA LA SUPERACIÓN DE BARRERAS SOCIALES, EN EL MARCO DEL PROGRAMA SOY CAPAZ EN EL DEPARTAMENTO DE SUCRE (Meta del Proyecto: ) 
FORMULACIÓN DE UN PROYECTO QUE PERMITA ATENDER A LA POBLACIÓN CON DISCAPACIDAD DE MANERA INTEGRAL EN TODO EL CICLO VITAL, EN EL CUAL SE REALICE LA ENTREGA DE COMPLEMENTO ALIMENTARIO, JORNADAS INTEGRALES DE ATENCIÓN Y UN EJERCICIO DE SENSIBILIZACIÓN CON CU (Meta del Proyecto: ) 
ADQUISICIÓN DE PRODUCTOS DE APOYO PARA PERSONAS EN CONDICIÓN DE DISCAPACIDAD DEL DEPAETAMENTO DE SUCRE (Meta del Proyecto: ) </t>
  </si>
  <si>
    <t>2024002700046, 202500000031435, 202500000026317</t>
  </si>
  <si>
    <t>FORMACIÓN A CUIDADORES DE PERSONAS CON DISCAPACIDAD Y ADULTOS MAYORES PARA EL FORTALECIMIENTO DE UNIDADES PRODUCTIVAS EN EL DEPARTAMENTO DE SUCRE (BPIN: ) (Meta del proyecto: 30)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81) (Tipo de Banco: Banco de Gestiones)</t>
  </si>
  <si>
    <t>FORMACIÓN A CUIDADORES DE PERSONAS CON DISCAPACIDAD Y ADULTOS MAYORES PARA EL FORTALECIMIENTO DE UNIDADES PRODUCTIVAS EN EL DEPARTAMENTO DE SUCRE  (Tipo de Banco: Banco Territorial)   (Meta del Proyecto: 30)  (Ejecutado: 80)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81) (Ejecutado: 81)</t>
  </si>
  <si>
    <t xml:space="preserve">PROCESO FORMATIVO A CUIDADORES DE PERSONAS CON DISCAPACIDAD QUE PERMITA ADEMÁS LA ENTREGA DE UN CAPITAL SEMILLA AL FINAL DEL PROCESO PARA PROPICIAR CONDICIONES  DE GENERACIÓN DE INGRESO Y SOSTENIBILIDAD A LAS FAMILIAS (Meta del Proyecto: ) </t>
  </si>
  <si>
    <t>Diseño e implementación de la Campaña Soy Capaz, para la inclusión, empoderamiento, prevención de estigma y/o violencias contra las personas con discapacidad y participación activa de personas con discapacidad en el Departamento de Sucre (Meta del Proyecto/gestión: 1) (Tipo de Banco: Banco de Gestiones)</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</si>
  <si>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del Proyecto/gestión: 1) (Ejecutado: 1)</t>
  </si>
  <si>
    <t>Se realizaron concejos consultivos en Galeras, Sampues, Sincé y Morroa; de igual forma con asociacones de mujeres en sampues, corozal, sincelejo y guaranda. Se llevo la oferta institucional We effect en ovejas y los palmitos  (BPIN: Por Gestión)  (Meta del Proyecto: 10) (Ejecutado: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(Ejecutado: 31)</t>
  </si>
  <si>
    <t>PROYECTO CRISALIDA, EMPODERAMIENTO ECONOMICO, PSICOLOGICO Y SOCIOPOLITICO DE LAS MUJERES DE LA CAMPAÑA YO SOY EMPODERADA Y PRODUCTIVA DEL DEPARTAMENTO DE SUCRE (BPIN: ) (Meta del proyecto: ) (Tipo de Banco: Banco Territorial)
OFERTA DE LA CAMPAÑA MUJER EMPODERADA Y PRODUCTIVA A LAS MUJERES RURAL (Tipo de Banco: Banco de Gestiones)</t>
  </si>
  <si>
    <t>OFERTA DE LA CAMPAÑA MUJER EMPODERADA Y PRODUCTIVA A LAS MUJERES RURAL (Tipo de Banco: Banco de Gestiones) (Ejecutado: 8)</t>
  </si>
  <si>
    <t>Meta alcanzada por gestión (Meta del Proyecto: ) (Por Gestión)</t>
  </si>
  <si>
    <t>2024002700026</t>
  </si>
  <si>
    <t>ESTRATEGIA "SOY MUJER EMPODERADA Y PRODUCTIVA"  (BPIN: Por Gestión)  (Meta del Proyecto: ) (Ejecutado: 1)</t>
  </si>
  <si>
    <t>“FORTALECIMIENTO ESTRATEGICO PARA PREVENIR, DETECTAR Y ACOMPAÑAR A VÍCTIMAS DE VIOLENCIA BASADAS EN GÉNERO MEDIANTE UNA SOLUCION TECNOLOGICA INTEGRADA, EN EL DEPARTAMENTO DE SUCRE” (BPIN: 202400000001165) (Meta del proyecto: 1) (Tipo de Banco: Banco Territorial)
APOYO A LAS MEDIDAS DE ATENCIÓN TEMPORAL PARA CASOS DE TRATA DE PERSONAS Y OTRAS FORMAS DE VIOLENCIA REPORTADAS EN LA VIGENCIA 2025 EN EL DEPARTAMENTO DE SUCRE (BPIN: 202400000006061) (Meta del proyecto: 1) (Tipo de Banco: Banco Territorial)</t>
  </si>
  <si>
    <t>“FORTALECIMIENTO ESTRATEGICO PARA PREVENIR, DETECTAR Y ACOMPAÑAR A VÍCTIMAS DE VIOLENCIA BASADAS EN GÉNERO MEDIANTE UNA SOLUCION TECNOLOGICA INTEGRADA, EN EL DEPARTAMENTO DE SUCRE”  (Tipo de Banco: Banco Territorial)  (BPIN: 202400000001165)  (Meta del Proyecto: 1)  (Ejecutado: 1)  (Estado en Portafolio: En proceso de liquidación)</t>
  </si>
  <si>
    <t xml:space="preserve">PROYECTO APOYO A LAS MEDIDAS DE ATENCIÓN TEMPORAL PARA CASOS DE TRATA DE PERSONAS Y OTRAS FORMAS DE VIOLENCIAS REPORTADAS EN LA VIGENCIA 2026 EN EL DEPARTAMENTO DE SUCRE (Meta del Proyecto: ) </t>
  </si>
  <si>
    <t xml:space="preserve">PROYECTO APOYO A LAS MEDIDAS DE ATENCIÓN TEMPORAL PARA CASOS DE TRATA DE PERSONAS Y OTRAS FORMAS DE VIOLENCIAS REPORTADAS EN LA VIGENCIA 2027 EN EL DEPARTAMENTO DE SUCRE (Meta del Proyecto: ) </t>
  </si>
  <si>
    <t>202400000001165, 202400000006061</t>
  </si>
  <si>
    <t xml:space="preserve">CASA REFUGIO PSRA MUJERES VULENRABLES Y CASA DEL CUIDADO </t>
  </si>
  <si>
    <t>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(Meta del proyecto: 79) (Tipo de Banco: Banco Territorial)
ENTREGA DE ACTIVOS PRODUCTIVOS A EMPRESAS Y EMPREDIMIENTOS DE MUJERES VULNERABLES  (Meta del Proyecto/gestión: ) (Tipo de Banco: Banco de Gestiones)</t>
  </si>
  <si>
    <t xml:space="preserve">Fortalecimiento de la economía arcoíris y promoción del ejercicio y goce pleno de los derechos del sector poblacional LGBTIQ+ en el departamento de Sucre ( Proyecto Arcoiris)-  Fortalecimiento de la capacidad productiva de mujeres vulnerables de los munic (Meta del Proyecto: ) </t>
  </si>
  <si>
    <t>202400000000536</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</si>
  <si>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(Ejecutado: 9)
LINEA "YO SI TE CREO", CAMPAÑA MUJER EN LA CARCEL "SOY PODEROSA", MECANISMO ARTICULADOR, FERIAS DE EMPRENDIMIENTO Y FORTALECIMIENTO A LA ASOCIATIVIDAD  (BPIN: Por gestión)  (Meta del Proyecto: 5) (Ejecutado: 5)</t>
  </si>
  <si>
    <t>APOYO A LA CREACIÓN DEL BANCO DE ALIMENTOS DEL DEPARTAMENTO DE SUCRE (BPIN: 202500000024121) (Meta del proyecto: 1) (Tipo de Banco: Banco Territorial)
FORTALECIMIENTO DE LIDERAZGOS POLITICOS DE MUJERES COMUNALES Y LIDERESAS DEL DEPARTAMENTO DE SUCRE (BPIN: 202500000028833) (Meta del proyecto: 1) (Tipo de Banco: Banco Territorial)
Apoyo logístico para la realización de actividades culturales y productivas enmarcadas en la conmemoración del día de la mujer durante el año 2025 en el departamento de Sucre (BPIN: 202400000006014) (Meta del proyecto: 1) (Tipo de Banco: Banco Territorial)
Apoyo PARA LA REALIZACIÓN DE ACTIVIDADES CULTURALES Y ORGANIZATIVAS ENFOCADAS EN LA POBLACIÓN LGBTIQ+ DURANTE EL AÑO 2025  EN ELDEPARTAMENTO DE  Sucre (BPIN: 202400000006010) (Meta del proyecto: 4) (Tipo de Banco: Banco Territorial)
Mecanismo articulador, Linea yo si te creo, nuevas masculinidades, campaña mujer empoderada y productiva, red mujeres de primera, campaña prevención de embarazos, Defensores y defensoritos.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</si>
  <si>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4) (Meta de la Vigencia: 4,00) (Ejecutado: 3)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1) (Meta de la Vigencia: 1,00) (Ejecutado: 1) (Estado en Portafolio: Liquidado)
Mecanismo articulador, Linea yo si te creo, nuevas masculinidades, campaña mujer empoderada y productiva, red mujeres de primera, campaña prevención de embarazos, Defensores y defensoritos.  (Tipo de Banco: Banco de Gestiones) (Meta del Proyecto/gestión: ) (Ejecutado: 7)</t>
  </si>
  <si>
    <t xml:space="preserve">FORTALECIMIENTO DE LA ECONOMÍA ARCOÍRIS Y PROMOCIÓN DEL EJERCICIO Y GOCE PLENO DE LOS DERECHOS DEL SECTOR POBLACIONAL LGBTIQ+ EN EL DEPARTAMENTO DE SUCRE (PROYECTO ARCOIRIS) (Meta del Proyecto: ) 
APOYO LOGÍSTICO PARA LA CREACIÓN, EL FORTALECIMIENTO  Y LA CONSOLIDACIÓN DE LA RED MUJER ESCUCHA DEL DEPARTAMENTO DE SUCRE Y EL I ENCUENTRO POLÍTICO DE MUJERES DEL DEPARTAMENTO DE SUCRE. (Meta del Proyecto: ) 
PROYECTO APOYO A LAS MEDIDAS DE ATENCIÓN TEMPORAL PARA CASOS DE TRATA DE PERSONAS Y OTRAS FORMAS DE VIOLENCIAS REPORTADAS EN LA VIGENCIA 2024 EN EL DEPARTAMENTO DE SUCRE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CASA PARA LA DIGNIDAD DE LA MUJER (339 DE LA LEY 2294 DE 2023 PND) (Meta del Proyecto: ) </t>
  </si>
  <si>
    <t xml:space="preserve">APOYO LOGÍSTICO PARA LA CREACIÓN, EL FORTALECIMIENTO  Y LA CONSOLIDACIÓN DE LA RED MUJER ESCUCHA DEL DEPARTAMENTO DE SUCRE Y EL I ENCUENTRO POLÍTICO DE MUJERES DEL DEPARTAMENTO DE SUCRE. (Meta del Proyecto: ) 
CASA PARA LA DIGNIDAD DE LA MUJER (339 DE LA LEY 2294 DE 2023 PND) (Meta del Proyecto: ) 
FORTALECIMIENTO DE LA ECONOMÍA ARCOÍRIS Y PROMOCIÓN DEL EJERCICIO Y GOCE PLENO DE LOS DERECHOS DEL SECTOR POBLACIONAL LGBTIQ+ EN EL DEPARTAMENTO DE SUCRE (PROYECTO ARCOIRIS)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PROYECTO APOYO A LAS MEDIDAS DE ATENCIÓN TEMPORAL PARA CASOS DE TRATA DE PERSONAS Y OTRAS FORMAS DE VIOLENCIAS REPORTADAS EN LA VIGENCIA 2024 EN EL DEPARTAMENTO DE SUCRE (Meta del Proyecto: ) </t>
  </si>
  <si>
    <t>202500000024121, 202500000028833, 202400000006014, 202400000006010</t>
  </si>
  <si>
    <t>APOYO LOGÍSTICO PARA LA REALIZACIÓN DE ACTIVIDADES CULTURALES Y PRODUCTIVAS ENMARCADAS EN LA CONMEMORACIÓN DEL DÍA DE LA MUJER EN EL DEPARTAMENTO DE SUCRE  (BPIN: 2024002700028)  (Meta del Proyecto: 160) (Ejecutado: 160)
CAPACITACIONES EN TEMAS CONTABLES FINANCIERON, EMPRENDIMIENTO, MARKETING DIGITAL,FOTOGRAFÍA, EN GÉNERO, ASOCIATIVIDAD, ENTRE OTROS.  (BPIN: Por Gestión)  (Meta del Proyecto: 440) (Ejecutado: 440)</t>
  </si>
  <si>
    <t>FORTALECIMIENTO DE LIDERAZGOS POLITICOS DE MUJERES COMUNALES Y LIDERESAS DEL DEPARTAMENTO DE SUCRE (BPIN: 202500000028833) (Meta del proyecto: 100) (Tipo de Banco: Banco Territorial)
APOYO PARA LA REALIZACIÓN DE ACTIVIDADES CULTURALES Y PRODUCTIVAS ENMARCADAS EN LA CONMEMORACIÓN DEL DIA DE LA MUJER EN EL DEPARTAMENTO DE SUCRE (BPIN: 202400000006014) (Meta del proyecto: 741) (Tipo de Banco: Banco Territorial)
Apoyo a la creación del banco de alimentos del departamento de  Sucre (BPIN: 202500000024121) (Meta del proyecto: 300) (Tipo de Banco: Banco Territorial)
Apoyo PARA LA REALIZACIÓN DE ACTIVIDADES CULTURALES Y ORGANIZATIVAS ENFOCADAS EN LA POBLACIÓN LGBTIQ+ DURANTE EL AÑO 2025  EN ELDEPARTAMENTO DE  Sucre (BPIN: 202400000006010) (Meta del proyecto: 133) (Tipo de Banco: Banco Territorial)
TALLER TU MARCA, TU PODER (Meta del Proyecto/gestión: 26) (Tipo de Banco: Banco de Gestiones)
FORMAR A LOS FUNCIONARIOS EN LA LEY 1257 DE 2008 (Meta del Proyecto/gestión: 50) (Tipo de Banco: Banco de Gestiones)</t>
  </si>
  <si>
    <t>Apoyo PARA LA REALIZACIÓN DE ACTIVIDADES CULTURALES Y ORGANIZATIVAS ENFOCADAS EN LA POBLACIÓN LGBTIQ+ DURANTE EL AÑO 2025  EN ELDEPARTAMENTO DE  Sucre (Tipo de Banco: Banco Territorial) (BPIN: 202400000006010) (Meta del Proyecto: 133) (Meta de la Vigencia: 133,00) (Ejecutado: 76)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741) (Meta de la Vigencia: 741,00) (Ejecutado: 413) (Estado en Portafolio: Liquidado)
TALLER TU MARCA, TU PODER (Tipo de Banco: Banco de Gestiones) (Meta del Proyecto/gestión: 26) (Ejecutado: 26)
FORMAR A LOS FUNCIONARIOS EN LA LEY 1257 DE 2008 (Tipo de Banco: Banco de Gestiones) (Meta del Proyecto/gestión: 50) (Ejecutado: 61)</t>
  </si>
  <si>
    <t xml:space="preserve">CAPACITACIÓN A MUEJRES VULNERABLES PARA EL FORTALECIMIENTO DE SU ACTIVIDAD ECONOMICA (Meta del Proyecto: ) </t>
  </si>
  <si>
    <t>2024002700028, 202500000028833, 202400000006014, 202500000024121, 202400000006010</t>
  </si>
  <si>
    <t>Se realizó el fortalecimiento a emprendimiento y/o Asociaciones en el ambito economico y psicosocial en los Municipos de Los palmitos, Coveñas, Sincelejo, Ovejas, El Roble, San Marcos, Corozal, Majagual, Sampues y San Onofre.  (BPIN: Por Gestión)  (Meta del Proyecto: 10) (Ejecutado: 10)</t>
  </si>
  <si>
    <t>FORTALECIMIENTO DE LIDERAZGOS POLITICOS DE MUJERES COMUNALES Y LIDERESAS DEL DEPARTAMENTO DE SUCRE (BPIN: 202500000028833) (Meta del proyecto: 1) (Tipo de Banco: Banco Territorial)
CAMPAÑA SOY PODEROSA EN LA CARCEL LA VEGA (Meta del Proyecto/gestión: 1) (Tipo de Banco: Banco de Gestiones)</t>
  </si>
  <si>
    <t>CAMPAÑA SOY PODEROSA EN LA CARCEL LA VEGA (Tipo de Banco: Banco de Gestiones) (Meta del Proyecto/gestión: 1) (Ejecutado: 1)</t>
  </si>
  <si>
    <t xml:space="preserve">Apoyo logístico para la Creación y el Fortalecimiento de los Consejos Consultivos Municipales de (municipios priorizados) Población LGBTIQ+ y del Fortalecimiento del Consejo Consultivo Departamental  Y  el I ENCUENTRO Departamental de Consejeros lgbtiq+ (Meta del Proyecto: ) </t>
  </si>
  <si>
    <t>202500000028833</t>
  </si>
  <si>
    <t>Campañas para promover la salud sexual y reproductiva en 7 instituciones educativas y 1 en el Auditorio fortunato chadid  (BPIN: Por Gestión)  (Meta del Proyecto: 8) (Ejecutado: 8)</t>
  </si>
  <si>
    <t>PROYECTO CRISALIDA, EMPODERAMIENTO ECONOMICO, PSICOLOGICO Y SOCIOPOLITICO DE LAS MUJERES DE LA CAMPAÑA YO EMPODERADA Y PRODUCTIVA DEL DEPARTAMENTO DE SUCRE (BPIN: ) (Meta del proyecto: ) (Tipo de Banco: Banco Territorial)</t>
  </si>
  <si>
    <t xml:space="preserve">Campañas para promover la salud sexual y reproductiva  (Meta del Proyecto: ) </t>
  </si>
  <si>
    <t>CAPACITACION EN ESTATUTO DE CIUDADANIA JUVENIL (Meta del Proyecto/gestión: 200) (Tipo de Banco: Banco de Gestiones)</t>
  </si>
  <si>
    <t>CAPACITACION EN ESTATUTO DE CIUDADANIA JUVENIL (Tipo de Banco: Banco de Gestiones) (Meta del Proyecto/gestión: 200) (Ejecutado: 30)</t>
  </si>
  <si>
    <t xml:space="preserve">FOMENTO DE LA CULTURA DEPORTIVA PARA MUEJERES DEL DEPARTAMENTO DE SUCRE (Meta del Proyecto: ) </t>
  </si>
  <si>
    <t>CAPACITACION EN FLORES TROQUELADAS Y TIE DYE  (BPIN: Por Gestión)  (Meta del Proyecto: 34) (Ejecutado: 31)
CAPACITACION EN MENTALIDAD Y CULTURA EMPRENDEDORA  (BPIN: Por Gestión)  (Meta del Proyecto: 23) (Ejecutado: 23)
CAPACITACION EN CONVOCATORIA DEL FONDO MUJER FOMUR  (BPIN: Por Gestión)  (Meta del Proyecto: 360) (Ejecutado: 360)
CAPACITACIÓN A NIÑOS, NIÑAS Y ADOLESCENTES COMO DEFENSORES Y DEFENSORITOS  (BPIN: Por Gestión)  (Meta del Proyecto: 105) (Ejecutado: 105)</t>
  </si>
  <si>
    <t>ASISTENCIAS TECNICAS A LOS SISTEMAS DE PARTICIPACIÓN JUVENIL MUNICIPALES.  (Meta del Proyecto/gestión: ) (Tipo de Banco: Banco de Gestiones)</t>
  </si>
  <si>
    <t>ASISTENCIAS TECNICAS A LOS SISTEMAS DE PARTICIPACIÓN JUVENIL MUNICIPALES.  (Tipo de Banco: Banco de Gestiones) (Meta del Proyecto/gestión: ) (Ejecutado: 200)</t>
  </si>
  <si>
    <t xml:space="preserve">Fortalecimiento de la capacidad productiva de mujeres vulnerables de los municipios de Corozal, Sincelejo, Coveñas, Majagual, Los Palmitos, Ovejas, Morroa, San Marcos, El Roble, Sincé y Sampués en el departamento de Sucre (Meta del Proyecto: ) </t>
  </si>
  <si>
    <t>Campaña de sensibilización "17 de mayo dia internacional contra la homofobia, bifobia y transfobia"  (BPIN: Por Gestión)  (Meta del Proyecto: 100) (Ejecutado: 100)</t>
  </si>
  <si>
    <t>Campaña sobre Homofobia, transfobia, bifobia y lesfobia en la Institución Educativa Carmelo Percy Vergara. (Meta del Proyecto/gestión: 64) (Tipo de Banco: Banco de Gestiones)</t>
  </si>
  <si>
    <t>Campaña sobre Homofobia, transfobia, bifobia y lesfobia en la Institución Educativa Carmelo Percy Vergara. (Tipo de Banco: Banco de Gestiones) (Meta del Proyecto/gestión: 64) (Ejecutado: 64)</t>
  </si>
  <si>
    <t>SE BENEFICIARON DOS PERSONAS CON UN HORNO DE PANADERIA Y UNA MESA EN ACERO INOXIDABLE  (BPIN: Por Gestión)  (Meta del Proyecto: 2) (Ejecutado: 2)</t>
  </si>
  <si>
    <t>APOYO LOGÍSTICO PARA LA REALIZACIÓN DE ACTIVIDADES CULTURALES Y ORGANIZATIVAS EN EL MES DE LA DIVERSIDAD ENFOCADAS EN LA POBLACION LGTBIQ+ DEL DEPARTAMENTO 
ENTREGA DE ROLLOS DE TELA 
CONVOCATORIA FONDO MUJER  (Meta del Proyecto/gestión: ) (Tipo de Banco: Banco de Gestiones)</t>
  </si>
  <si>
    <t>APOYO LOGÍSTICO PARA LA REALIZACIÓN DE ACTIVIDADES CULTURALES Y ORGANIZATIVAS EN EL MES DE LA DIVERSIDAD ENFOCADAS EN LA POBLACION LGTBIQ+ DEL DEPARTAMENTO 
ENTREGA DE ROLLOS DE TELA 
CONVOCATORIA FONDO MUJER  (Tipo de Banco: Banco de Gestiones) (Meta del Proyecto/gestión: ) (Ejecutado: 18)</t>
  </si>
  <si>
    <t xml:space="preserve">Fortalecimiento de la economía arcoíris y promoción del ejercicio y goce pleno de los derechos del sector poblacional LGBTIQ+ en el departamento de Sucre (Proyecto Arcoiris) (Meta del Proyecto: ) </t>
  </si>
  <si>
    <t>APOYO LOGÍSTICO PARA LA REALIZACIÓN DE ACTIVIDADES CULTURALES Y ORGANIZATIVAS EN EL MES DE LA DIVERSIDAD ENFOCADAS EN LA POBLACION LGTBIQ+ DEL DEPARTAMENTO  (BPIN: 2024002700101)  (Meta del Proyecto: 1) (Ejecutado: 1)</t>
  </si>
  <si>
    <t>APOYO PARA LA REALIZACIÓN DE ACTIVIDADES CULTURALES Y ORGANIZATIVAS ENFOCADAS EN LA POBLACIÓN LGBTIQ+ EN EL DEPARTAMENTO DE SUCRE (BPIN: 202400000006010) (Meta del proyecto: 13) (Tipo de Banco: Banco Territorial)
ESPACIOS DE PARTICIPACIÓN PROMOVIDOS CON MIEMBROS DE LA COMUNIDAD LGTBIQ+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</si>
  <si>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2) (Meta de la Vigencia: 2,00) (Ejecutado: 2) (Estado en Portafolio: Liquidado)
ESPACIOS DE PARTICIPACIÓN PROMOVIDOS CON MIEMBROS DE LA COMUNIDAD LGTBIQ+ (Tipo de Banco: Banco de Gestiones) (Meta del Proyecto/gestión: ) (Ejecutado: 18)</t>
  </si>
  <si>
    <t>2024002700101, 202400000006010</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</si>
  <si>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(Ejecutado: 150)</t>
  </si>
  <si>
    <t>APOYO LOGÍSTICO PARA LA REALIZACIÓN DE ACTIVIDADES CULTURALES Y ORGANIZATIVAS EN EL MES DE LA DIVERSIDAD ENFOCADAS EN LA POBLACION LGTBIQ+ DEL DEPARTAMENTO 2025 (BPIN: ) (Meta del proyecto: ) (Tipo de Banco: Banco Territorial)</t>
  </si>
  <si>
    <t xml:space="preserve">APOYO LOGÍSTICO PARA LA REALIZACIÓN DE ACTIVIDADES CULTURALES Y ORGANIZATIVAS EN EL MES DE LA DIVERSIDAD ENFOCADAS EN LA POBLACION LGTBIQ+ DEL DEPARTAMENTO 2026 (Meta del Proyecto: ) </t>
  </si>
  <si>
    <t xml:space="preserve">APOYO LOGÍSTICO PARA LA REALIZACIÓN DE ACTIVIDADES CULTURALES Y ORGANIZATIVAS EN EL MES DE LA DIVERSIDAD ENFOCADAS EN LA POBLACION LGTBIQ+ DEL DEPARTAMENTO 2027 (Meta del Proyecto: ) </t>
  </si>
  <si>
    <t>2024002700053</t>
  </si>
  <si>
    <t>Elaboración plan sectorial de educación, está aprobado en comité ejecutivo de la Secretaría de Educación en 2024  (BPIN: Por Gestión)  (Meta del Proyecto: 1) (Ejecutado: 1)</t>
  </si>
  <si>
    <t>Campañas de socialización normativa realizadas por la Secretaría de Educación  (BPIN: Por Gestión)  (Meta del Proyecto: 10) (Ejecutado: 10)
APOYO A LOS FOROS EDUCATIVOS "SUCRE, TIERRA DE OPORTUNIDADES, EDUCACIÓN Y PAZ EN SU SEGUNDA ETAPA EN EL DEPARTAMENTO DE SUCRE.  (BPIN: 2024002700127)  (Meta del Proyecto: 2) (Ejecutado: 2)
APOYO AL FORO EDUCATIVO SUCRE TIERRA DE OPORTUNIDADES "EDUCACIÓN Y PAZ EN SU PRIMERA ETAPA EN EL DEPARTAMENTO DE SUCRE"  (BPIN: 2024002700120)  (Meta del Proyecto: 1) (Ejecutado: 1)</t>
  </si>
  <si>
    <t>Campañas de socialización normativa realizadas por la Secretaría de Educación (Meta del Proyecto/gestión: 20) (Tipo de Banco: Banco de Gestiones)</t>
  </si>
  <si>
    <t>Campañas de socialización normativa realizadas por la Secretaría de Educación (Tipo de Banco: Banco de Gestiones) (Meta del Proyecto/gestión: 20) (Ejecutado: 20)</t>
  </si>
  <si>
    <t>Gestión - Campañas de socialización normativa realizadas por la Secretaría de Educación (Meta del Proyecto: ) (Por Gestión)</t>
  </si>
  <si>
    <t>2024002700127, 2024002700120</t>
  </si>
  <si>
    <t>Gestionar los mecanismos institucionales necesarios a través de los distintos actores del sistema educativo para implementar el Plan Decenal de Educación con criterios de Eficiencia, Eficacia, Innovación y Sostenibilidad.
Campañas de socialización normativa realizadas por la Secretaría de Educación</t>
  </si>
  <si>
    <t>Expedición del calendario escolar 2025 por parte de la Secretaría de Educación  (BPIN: Por Gestión)  (Meta del Proyecto: 1) (Ejecutado: 1)</t>
  </si>
  <si>
    <t>Calendario Escolar Académico- Por norma se expide en Octubre (Meta del Proyecto/gestión: 1) (Tipo de Banco: Banco de Gestiones)</t>
  </si>
  <si>
    <t>Calendario Escolar Académico- Por norma se expide en Octubre (Tipo de Banco: Banco de Gestiones) (Meta del Proyecto/gestión: 1) (Ejecutado: 1)</t>
  </si>
  <si>
    <t>Gestionar los mecanismos institucionales necesarios a través de los distintos actores del sistema educativo para implementar el Plan Decenal de Educación con criterios de Eficiencia, Eficacia, Innovación y Sostenibilidad.
Documento normativo elaborado por la Secretaría de Educación</t>
  </si>
  <si>
    <t>Documentos de lineamientos técnicos en educación inicial, preescolar, básica y media expedidos (Tipo de Banco: Banco de Gestiones)</t>
  </si>
  <si>
    <t>Documentos de lineamientos técnicos en educación inicial, preescolar, básica y media expedidos (Tipo de Banco: Banco de Gestiones) (Ejecutado: 1)</t>
  </si>
  <si>
    <t xml:space="preserve">Gestión - Documento técnico elaborado por la Secretaría de Educación (Meta del Proyecto: ) </t>
  </si>
  <si>
    <t>Gestionar los mecanismos institucionales necesarios a través de los distintos actores del sistema educativo para implementar el Plan Decenal de Educación con criterios de Eficiencia, Eficacia, Innovación y Sostenibilidad.
Documento técnico elaborado por la Secretaría de Educación</t>
  </si>
  <si>
    <t>Servicio de asistencia técnica en educación inicial Decreto 1411 y Ampliación del grado jardín.  (BPIN: Por Gestión)  (Meta del Proyecto: 30) (Ejecutado: 109)
Asistencia técnica proyecto educativo institucional - PEI  (BPIN: Por Gestión)  (Meta del Proyecto: 80) (Ejecutado: 119)
APOYO AL PROGRAMA DE FONDOS EDUCATIVOS (FOSE) PARA EL SEGUIMIENTO, CONTROL Y CONSOLIDACION FINANCIERA DE RECURSOS DE GRATUIDAD EDUCATIVA VIGENCIA 2024, PARA LOS ESTABLECIMIENTOS EDUCATIVOS DEL DEPARTAMENTO DE SUCRE  (BPIN: 2024002700013)  (Meta del Proyecto: 186) (Ejecutado: 108)</t>
  </si>
  <si>
    <t>Proyecto de apoyo en recurso humano especializado (Contadores) al Programa de Fondos Educativos (Fose) para el Seguimiento, Control Y Consolidacion Financiera de Recursos de Gratuidad Educativa para los Establecimientos Educativos del departamento de Sucre (BPIN: ) (Meta del proyecto: ) (Tipo de Banco: Banco Territorial)
Servicio de asistencia técnica en educación inicial Decreto 1411 y Ampliación del grado jardín y Asistencia técnica proyecto educativo institucional - PEI (Tipo de Banco: Banco de Gestiones)
Acompañamiento para la caracterización de la población perteneciente a grupos étnicos en los establecimientos educativos para su registro en el Sistema integrado de matrícula (Meta del Proyecto/gestión: ) (Tipo de Banco: Banco de Gestiones)
Asistencia tecnica FOSE (Meta del Proyecto/gestión: ) (Tipo de Banco: Banco de Gestiones)</t>
  </si>
  <si>
    <t>Servicio de asistencia técnica en educación inicial Decreto 1411 y Ampliación del grado jardín y Asistencia técnica proyecto educativo institucional - PEI (Tipo de Banco: Banco de Gestiones) (Ejecutado: 84)
Acompañamiento para la caracterización de la población perteneciente a grupos étnicos en los establecimientos educativos para su registro en el Sistema integrado de matrícula (Tipo de Banco: Banco de Gestiones) (Meta del Proyecto/gestión: ) (Ejecutado: 7)
Asistencia tecnica FOSE (Tipo de Banco: Banco de Gestiones) (Meta del Proyecto/gestión: ) (Ejecutado: 168)</t>
  </si>
  <si>
    <t>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Acompañamiento para la caracterización de la población perteneciente a grupos étnicos en los establecimientos educativos para su registro en el Sistema integrado de matrícula (Meta del Proyecto: ) 
Gestión - Servicio de asistencia técnica en educación inicial Decreto 1411 y Ampliación del grado jardín. (Meta del Proyecto: ) 
Gestión - Asistencia técnica proyecto educativo institucional - PEI (Meta del Proyecto: ) 
APOYO A LA REALIZACIÓN DEL FORO EDUCATIVO Y LOS DIFERENTES ENCUENTROS PEDAGOGICOS E INTERACTIVOS VIGENCIA 2026, DE LA SECRETARIA DE EDUCACIÓN DEPARTAMENTAL DE SUCRE (Meta del Proyecto: 1200) (202500000038748)</t>
  </si>
  <si>
    <t xml:space="preserve">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Asistencia técnica proyecto educativo institucional - PEI (Meta del Proyecto: ) 
Gestión - Servicio de asistencia técnica en educación inicial Decreto 1411 y Ampliación del grado jardín. (Meta del Proyecto: ) 
Gestión - Acompañamiento para la caracterización de la población perteneciente a grupos étnicos en los establecimientos educativos para su registro en el Sistema integrado de matrícula (Meta del Proyecto: ) </t>
  </si>
  <si>
    <t>2024002700013, 202500000038748</t>
  </si>
  <si>
    <t>Proyecto de apoyo en recurso humano especializado (Contadores) al Programa de Fondos Educativos (Fose) para el Seguimiento, Control Y Consolidacion Financiera de Recursos de Gratuidad Educativa para los Establecimientos Educativos del departamento de Sucre.
Fortalecimiento de establecimientos educativos mediante la asistencia técnica para la ampliación de cobertura y la garantía de la Educación Inicial con calidad, en los establecimientos educativos en el Departamento de Sucre. (2 indicadores: servicio de asistencia técnica en educación inicial Decreto 1411 y Ampliación del grado jardín).
Acompañamiento para la caracterización de la población perteneciente a grupos étnicos en los establecimientos educativos para su registro en el Sistema integrado de matrícula (SIMAT).
Este indicador es el resultado de la unificación de 4 indicadores de los cuales 3 son de incremento que suman en total 120 y 1 es de mantenimiento que suma en total 186</t>
  </si>
  <si>
    <t>Documentos sobre evaluación de permanencia en la educación elaborados (Tipo de Banco: Banco de Gestiones)</t>
  </si>
  <si>
    <t>Por Gestión - Documento sobre evaluación de permanencia elaborado por la Secretaría de Educación (Meta del Proyecto: ) (Por Gestión)</t>
  </si>
  <si>
    <t>Sistema integrado de matricula - SIMAT  (BPIN: Por Gestión)  (Meta del Proyecto: 1) (Ejecutado: 1)</t>
  </si>
  <si>
    <t>IMPLEMENTACION DE UNA ESTRATEGIA PARA EL MEJORAMIENTO DE LA PRESTACIÓN DE LOS SERVICIOS Y LA CALIDAD EDUCATIVA EN LOS ESTABLECIMIENTOS EDUCATIVOS PRIORIZADOS DE LOS MUNICIPIOS NO CERTIFICADOS DEL DEPARTAMENTO DE SUCRE (BPIN: 202500000038818) (Meta del proyecto: 1) (Tipo de Banco: Banco Territorial)
Sistema integrado de matricula - SIMAT (Meta del Proyecto/gestión: 1) (Tipo de Banco: Banco de Gestiones)</t>
  </si>
  <si>
    <t>Sistema integrado de matricula - SIMAT (Tipo de Banco: Banco de Gestiones) (Meta del Proyecto/gestión: 1) (Ejecutado: 1)</t>
  </si>
  <si>
    <t xml:space="preserve">Gestión - sistema integrado de matricula - SIMAT (Meta del Proyecto: ) </t>
  </si>
  <si>
    <t>202500000038818</t>
  </si>
  <si>
    <t>Se realizó tour linguistico y cultural en las 5 subregiones, beneficiando a un gran numero de estudiantes en temas de bilinguismo, se tiene previsto la realización del proyecto foro de bilingüismo en el mes de noviembre.  (BPIN: Por Gestión)  (Meta del Proyecto: 300) (Ejecutado: 682)
Programa Sucre Bilingüe  (BPIN: Por Gestión)  (Meta del Proyecto: 8800) (Ejecutado: 5351)
Alianzas Italia - Colombia  (BPIN: Por Gestión)  (Meta del Proyecto: 56) (Ejecutado: 56)
JEC_COMFASUCRE: Bilinguismo: Mejoramiento De Las Habilidades Comunicativas Y Metodológicas En El Idioma Extranjero Ingles  (BPIN: Por Gestión)  (Meta del Proyecto: 150) (Ejecutado: 150)</t>
  </si>
  <si>
    <t>SUCRE BILIGÜE - Ejecucción 2025 (Meta del Proyecto/gestión: 1000) (Tipo de Banco: Banco de Gestiones)</t>
  </si>
  <si>
    <t>SUCRE BILIGÜE - Ejecucción 2025 (Tipo de Banco: Banco de Gestiones) (Meta del Proyecto/gestión: 1000) (Ejecutado: 2300)</t>
  </si>
  <si>
    <t xml:space="preserve">Elaboración del foro bilingüismo 2026 (Meta del Proyecto: ) </t>
  </si>
  <si>
    <t xml:space="preserve">Elaboración del foro bilingüismo 2027 (Meta del Proyecto: ) </t>
  </si>
  <si>
    <t>Fortalecer la alianza SENA, Gobernación de Sucre, Instituciones Educativas Técnicas Agropecuarias y alcaldías, estableciendo un Convenio Marco que impulse la sostenibilidad y ampliación de coberturas en los programas de articulación y doble titulación e incluir los programas que coadyuven a mejorar la tasa de tránsito de la educación media a la educación superior.
Elaboración del foro bilingüismo</t>
  </si>
  <si>
    <t>Convenio Doble Titulación con SENA, programas productivos en las IETAS adscritas a la ETC Sucre.  (BPIN: Por Gestión)  (Meta del Proyecto: 20) (Ejecutado: 20)</t>
  </si>
  <si>
    <t>IMPLEMENTACIÓN DE UNA ESTRATEGIA DIRIGIDA A FOMENTAR LA PRODUCTIVIDAD AGRICOLA EN LAS INSTITUCIONES EDUCATIVAS TÉCNICO AGROPECUARIAS EN EL DEPARTAMENTO DE SUCRE (BPIN: 202500000041223) (Meta del proyecto: 20) (Tipo de Banco: Banco Territorial)
Convenio Doble Titulación con SENA, programas productivos en las IETAS adscritas a la ETC Sucre. 2025 (Meta del Proyecto/gestión: 20) (Tipo de Banco: Banco de Gestiones)</t>
  </si>
  <si>
    <t>Convenio Doble Titulación con SENA, programas productivos en las IETAS adscritas a la ETC Sucre. 2025 (Tipo de Banco: Banco de Gestiones) (Meta del Proyecto/gestión: 20) (Ejecutado: 20)</t>
  </si>
  <si>
    <t xml:space="preserve">Convenio Sena Doble Titulación 2026 (Meta del Proyecto: ) </t>
  </si>
  <si>
    <t xml:space="preserve">Convenio Sena Doble Titulación 2027 (Meta del Proyecto: ) </t>
  </si>
  <si>
    <t>202500000041223</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</si>
  <si>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
Convenio SENA doble titulación</t>
  </si>
  <si>
    <t>Convenio de entendimiento con Tommy INC  (BPIN: Por Gestión)  (Meta del Proyecto: 5) (Ejecutado: 5)</t>
  </si>
  <si>
    <t>Convenio de entendimiento con Tommy INC (Meta del Proyecto/gestión: ) (Tipo de Banco: Banco de Gestiones)</t>
  </si>
  <si>
    <t xml:space="preserve">Convenio de entendimiento con Tommy INC (Meta del Proyecto: ) </t>
  </si>
  <si>
    <t>Gestionar los procesos de formación continua en el uso e implementación de prácticas de aula transformadoras y creativas que permitan potenciar el aprendizaje significativo de los estudiantes. Implementación de Piloto Maestro Tomi.
Convenio de entendimiento con Tommy INC</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</si>
  <si>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(Ejecutado: 5)
PROYECTO FORTALECIMIENTO DE LOS ESTABLECIMIENTOS EDUCATIVOS MEDIANTE EL PROGRAMA DE EDUCACION INCLUSIVA CON CALIDAD Y EQUIDAD PARA LA ATENCIÓN A LA DIVERSIDAD, DURANTE LA VIGENCIA 2024 EN EL DEPARTAMENTO DE SUCRE.  (BPIN: 2023002700152)  (Meta del Proyecto: 210) (Ejecutado: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</si>
  <si>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(Meta del proyecto: 211)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</si>
  <si>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(Tipo de Banco: Banco Territorial) (BPIN: 202500000019337) (Meta del Proyecto: 211) (Meta de la Vigencia: 211,00) (Ejecutado: 236) (Estado en Portafolio: En Ejecución)</t>
  </si>
  <si>
    <t>Gestionar los procesos de formación continua en el uso e implementación de prácticas de aula transformadoras y creativas que permitan potenciar el aprendizaje significativo de los estudiantes (Por Gestión). (Meta del Proyecto: ) (Por Gestión)</t>
  </si>
  <si>
    <t>202500000019337, 2023002700152</t>
  </si>
  <si>
    <t>APOYO A LA IMPLEMENTACIÓN DEL PROGRAMA PRENSA ESCUELA PARA EL FORTALECIMIENTO DE COMPETENCIAS INTEGRALES EN LOS ESTUDIANTES DE LOS ESTABLECIMIENTOS OFICIALES DE LOS MUNICIPIOS NO CERTIFICADOS DEL DEPARTAMENTO DE SUCRE  (BPIN: 2024002700057)  (Meta del Proyecto: 1680) (Ejecutado: 1680)
APOYO A LOS PROCESOS DE BIENESTAR LABORAL Y CAPACITACION A DOCENTES, DIRECTIVOS DOCENTES Y ADMINISTRATIVOS DE LA SECRETARÍA DE EDUCACIÓN DEL DEPARTAMENTO DE SUCRE  (BPIN: 2024002700128)  (Meta del Proyecto: 3816) (Ejecutado: 1)</t>
  </si>
  <si>
    <t>APOYO A LOS PROCESOS DE BIENESTAR LABORAL Y CAPACITACION A DOCENTES, DIRECTIVOS DOCENTES Y ADMINISTRATIVOS DE LA SECRETARÍA DE EDUCACIÓN DEL DEPARTAMENTO DE SUCRE (BPIN: 2024002700128) (Meta del proyecto: 3636)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(Meta del proyecto: 1770) (Tipo de Banco: Banco Territorial)
FORTALECIMIENTO A DOCENTES Y DIRECTIVOS DOCENTES EN COMPETENCIAS BÁSICAS, ESPECIFICAS, CIUDADANAS Y SOCIOEMOCIONALES DURANTE LA VIGENCIA 2025 EN EL DEPARTAMENTO DE SUCRE (BPIN: 202400000002259) (Meta del proyecto: 400) (Tipo de Banco: Banco Territorial)
APOYO A LA REALIZACION DEL FORO EDUCATIVO Y LOS DIFERENTES ENCUENTROS PEDAGOGICOS E INTERACTIVOS DE LA SECRETARIA DE EDUCACION DEPARTAMENTAL DE SUCRE (BPIN: ) (Meta del proyecto: 1200) (Tipo de Banco: Banco Territorial)</t>
  </si>
  <si>
    <t xml:space="preserve">APOYO A LA REALIZACIÓN DEL FORO EDUCATIVO Y LOS DIFERENTES ENCUENTROS PEDAGÓGICOS E INTERACTIVOS VIGENCIA 2026 DE LA SECRETARIA DE EDUCACIÓN DEPARTAMENTAL DE SUCRE. (Meta del Proyecto: 1200) (202500000038478)
APOYO A LA IMPLEMENTACIÓN DEL PROGRAMA PRENSA ESCUELA PARA EL FORTALECIMIENTO DE COMPETENCIAS INTEGRALES EN LOS ESTUDIANTES DE LOS ESTABLECIMIENTOS OFICIALES DE LOS MUNICIPIOS NO CERTIFICADOS DEL DEPARTAMENTO DE SUCRE  (Meta del Proyecto: ) </t>
  </si>
  <si>
    <t xml:space="preserve">APOYO A LA IMPLEMENTACIÓN DEL PROGRAMA PRENSA ESCUELA PARA EL FORTALECIMIENTO DE COMPETENCIAS INTEGRALES EN LOS ESTUDIANTES DE LOS ESTABLECIMIENTOS OFICIALES DE LOS MUNICIPIOS NO CERTIFICADOS DEL DEPARTAMENTO DE SUCRE  (Meta del Proyecto: ) 
APOYO A LOS FOROS EDUCATIVOS PARA LA VIGENCIA 2027 EN EL DEPARTAMENTO DE SUCRE (Meta del Proyecto: ) </t>
  </si>
  <si>
    <t>2024002700057, 2024002700128, 202500000038478, 202400000004287, 202400000002259</t>
  </si>
  <si>
    <t>Gestionar recursos y establecer alianzas público y privadas para cualificar a los docentes en los distintos enfoques de evaluación, especialmente en la evaluación formativa. 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En alianza público y privada, gestionar recursos para impulsar distintas estrategias/acciones que favorezcan la Lectura Crítica y las cinco (5) clases de Pensamiento Lógico Matemático.</t>
  </si>
  <si>
    <t>Se adelantó diplomado con la IAFIT, beneficiándo 7 docentes, uno en herramientas TIC ejecutado por Celsia, Beneficiando 45 docentes.  (BPIN: Por Gestión)  (Meta del Proyecto: 400) (Ejecutado: 444)
IMPLEMENTACIÓN PROGRAMA DE FORMACIÓN DE CAPACIDADES EN CIENCIA, TECNOLOGÍA E INNOVACIÓN EN EL DEPARTAMENTO DE SUCRE. (FORMACIÓN MAESTRIAS Y DOCTORADOS)  (BPIN: 2013000100074)  (Meta del Proyecto: )</t>
  </si>
  <si>
    <t>FORTALECIMIENTO A DOCENTES Y DIRECTIVOS DOCENTES EN COMPETENCIAS BÁSICAS, ESPECIFICAS, CIUDADANAS Y SOCIOEMOCIONALES DURANTE LA VIGENCIA 2026 EN EL DEPARTAMENTO DE SUCRE (Meta del Proyecto: ) 
FORTALECIMIENTO EN COMPETENCIAS GERENCIALES Y DE INNOVACIÓN EN CIENCIAS AGROPECUARIAS A DIRECTIVOS DOCENTES Y DOCENTES DE LAS INSTITUCIONES EDUCATIVAS TÉCNICAS AGROPECUARIAS - IETAS DEL DEPARTAMENTO DE SUCRE VIGENCIA 2026. (Meta del Proyecto: 500) (202500000039142)</t>
  </si>
  <si>
    <t xml:space="preserve">FORTALECIMIENTO A DOCENTES Y DIRECTIVOS DOCENTES EN COMPETENCIAS BÁSICAS, ESPECIFICAS, CIUDADANAS Y SOCIOEMOCIONALES DURANTE LA VIGENCIA 2027 EN EL DEPARTAMENTO DE SUCRE (Meta del Proyecto: ) </t>
  </si>
  <si>
    <t>2013000100074, 202500000039142</t>
  </si>
  <si>
    <t xml:space="preserve">Proyecto preicfes (Meta del Proyecto: ) </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</si>
  <si>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Establecer alianzas públicas y privadas para la implementación de un programa de formación presencial Pre-ICFES para las instituciones educativas oficiales en alianza con empresas y compañías en el marco de su Responsabilidad Social Empresarial (Ecopetrol, Argos, Canacol, Promigas y otros).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</si>
  <si>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(Ejecutado: 55558)</t>
  </si>
  <si>
    <t>IMPLEMENTACIÓN DE LA ESTRATEGIA DE CONECTIVIDAD ESCOLARDURANTE LA VIGENCIA 2025 EN ESTABLECIMIENTOS Y/O SEDES EDUCATIVAS DEL DEPARTAMENTO DE SUCRE. (BPIN: 202500000027014) (Meta del proyecto: 66087) (Tipo de Banco: Banco Territorial)</t>
  </si>
  <si>
    <t>IMPLEMENTACIÓN DE UNA ESTRATEGIA DE CONECTIVIDAD ESCOLAR DURANTE LA VIGENCIA 2026 EN ESTABLECIMIENTOS Y/O SEDES EDUCATIVAS OFICIALES DEL DEPARTAMENTO DE SUCRE. (Meta del Proyecto: 33758) (202500000037457)</t>
  </si>
  <si>
    <t xml:space="preserve">IMPLEMENTACIÓN DE LA ESTRATEGIA DE CONECTIVIDAD ESCOLAR – CONEXIÓN TOTAL – DEL MINISTERIO DE EDUCACIÓN NACIONAL VIGENCIA 2027 EN ESTABLECIMIENTOS Y/O SEDES EDUCATIVAS OFICIALES DE LOS MUNICIPIOS NO CERTIFICADOS DEL DEPARTAMENTO DE SUCRE. (Meta del Proyecto: ) </t>
  </si>
  <si>
    <t>2024002700047, 202500000027014, 202500000037457</t>
  </si>
  <si>
    <t>Corresponde a la instalación del servicio de internet en los establecimientos educativos para fines pedagógicos. Proyecto Implementación de La Estrategia de Conectividad Escolar – Conexión Total – del Ministerio de Educación Nacional Vigencia 2024 En Establecimientos Y/O Sedes Educativas Oficiales de Los Municipios No Certificados del departamento de Sucre</t>
  </si>
  <si>
    <t>Acompañamiento para la implementación de un modelo educativo intercultural (Meta del Proyecto/gestión: ) (Tipo de Banco: Banco de Gestiones)</t>
  </si>
  <si>
    <t>Acompañamiento para la implementación de un modelo educativo intercultural (Tipo de Banco: Banco de Gestiones) (Meta del Proyecto/gestión: ) (Ejecutado: 1)</t>
  </si>
  <si>
    <t xml:space="preserve">Acompañamiento para la implementación de un modelo educativo intercultural (Meta del Proyecto: ) </t>
  </si>
  <si>
    <t>Asistencia de docentes al foro de bilingüismo 2024  (BPIN: Por Gestión)  (Meta del Proyecto: 150) (Ejecutado: 150)
Asistencia docentes al Tour linguistico y cultural 2024  (BPIN: Por Gestión)  (Meta del Proyecto: 187) (Ejecutado: 187)
CAPACITACION docentes - Webinar IA y aprendizaje de idiomas  (BPIN: Por Gestión)  (Meta del Proyecto: 24) (Ejecutado: 24)
docentes formados con ALIANZA - ITALIA- COLOMBIA  (BPIN: Por Gestión)  (Meta del Proyecto: 2) (Ejecutado: 2)</t>
  </si>
  <si>
    <t>Formación bilingüe para docentes (Meta del Proyecto/gestión: 102) (Tipo de Banco: Banco de Gestiones)</t>
  </si>
  <si>
    <t>Formación bilingüe para docentes (Tipo de Banco: Banco de Gestiones) (Meta del Proyecto/gestión: 102) (Ejecutado: 102)</t>
  </si>
  <si>
    <t xml:space="preserve">Formación bilingüe para docentes (Meta del Proyecto: ) </t>
  </si>
  <si>
    <t>Gestionar los recursos económicos mediante el acceso a las convocatorias del orden internacional, nacional y regional para el fortalecimiento de los proyectos pedagógicos y productivos sostenibles en las IETAS del departamento. (Meta del Proyecto/gestión: 8) (Tipo de Banco: Banco de Gestiones)</t>
  </si>
  <si>
    <t xml:space="preserve">Gestionar los recursos económicos mediante el acceso a las convocatorias del orden internacional, nacional y regional para el fortalecimiento de los proyectos pedagógicos y productivos sostenibles en las IETAS del departamento. Incluye el desarrollo de es (Meta del Proyecto: ) </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</si>
  <si>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t>
  </si>
  <si>
    <t xml:space="preserve">La meta fue incluida para financiar la preinversión de proyectos de infraestructura que cumplan con las metas del plan de desarrollo. Actualmente no se tiene proyecto en formulación (Meta del Proyecto: ) </t>
  </si>
  <si>
    <t>Evaluación anual realizada a docentes y directivos docentes  (BPIN: Por Gestión)  (Meta del Proyecto: 1900) (Ejecutado: 1750)</t>
  </si>
  <si>
    <t>Evaluación anual realizada a docentes y directivos docente (Meta del Proyecto/gestión: 1900) (Tipo de Banco: Banco de Gestiones)</t>
  </si>
  <si>
    <t xml:space="preserve">Gestión - Evaluación anual realizada a docentes y directivos docente (Meta del Proyecto: ) </t>
  </si>
  <si>
    <t>Apoyo a las escuelas de padres realizadas en los establecimientos educativos  (BPIN: Por Gestión)  (Meta del Proyecto: 160) (Ejecutado: 206)</t>
  </si>
  <si>
    <t>Gestión - Apoyo a las escuelas de padres realizadas en los establecimientos educativos (Meta del Proyecto/gestión: 120) (Tipo de Banco: Banco de Gestiones)</t>
  </si>
  <si>
    <t>Gestión - Apoyo a las escuelas de padres realizadas en los establecimientos educativos (Tipo de Banco: Banco de Gestiones) (Meta del Proyecto/gestión: 120) (Ejecutado: 120)</t>
  </si>
  <si>
    <t xml:space="preserve">Gestión - apoyo a las escuelas de padres realizadas en los establecimientos educativos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</si>
  <si>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Resolución de conflictos, salud mental, inteligencia emocional entre otras) para prevenir los riesgos de exclusión y estigma social.</t>
  </si>
  <si>
    <t>Gestión - Funcionamiento de la Junta Departamental de Educación JUDE (Meta del Proyecto/gestión: 1) (Tipo de Banco: Banco de Gestiones)</t>
  </si>
  <si>
    <t>Se realizaron 11 mesas en los municipios de Coloso, El Roble, Since, Betulia, Guaranda, Ovejas, Toluviejo, Galeras, San Marcos, San Onofre, San Benito  (BPIN: Por Gestión)  (Meta del Proyecto: 38) (Ejecutado: 38)</t>
  </si>
  <si>
    <t>Apoyo a la atención integral para la convivencia escolar: 20 ESTABLECIMIENTOS EDUCATIVOS (Meta del Proyecto/gestión: 20) (Tipo de Banco: Banco de Gestiones)</t>
  </si>
  <si>
    <t>Apoyo a la atención integral para la convivencia escolar: 20 ESTABLECIMIENTOS EDUCATIVOS (Tipo de Banco: Banco de Gestiones) (Meta del Proyecto/gestión: 20) (Ejecutado: 20)</t>
  </si>
  <si>
    <t xml:space="preserve">Personal para apoyo a la atención integral para la convivencia escolar (Meta del Proyecto: ) </t>
  </si>
  <si>
    <t>Incluye los proyectos encaminados al fortalecimiento de la Convivencia Escolar y construcción de Ciudadanía en Las I.E Oficiales en el departamento de Sucre.
Gestionar los recursos humanos, técnicos y económicos en las instituciones educativas oficiales que no cuentan con un equipo psicosocial conformado por un psico orientador para la atención de casos de problemáticas que afectan la convivencia escolar e implementar en las instituciones educativas la ruta de convivencia escolar según lo establecido en la Ley 1620 de 2013.</t>
  </si>
  <si>
    <t>Estudiantes de 10 y 11 beneficiados con ferias universitarias  (BPIN: Por Gestión)  (Meta del Proyecto: 3000) (Ejecutado: 1725)
Estudiantes de 10 y 11 con el plan de orientación socio ocupacional de los establecimientos educativos del departamento de Sucr  (BPIN: Por Gestión)  (Meta del Proyecto: 7261) (Ejecutado: 7261)</t>
  </si>
  <si>
    <t>Gestión - Orientación socio ocupacional orientada a los jovenes de los establecimientos educativos (POSO) (Meta del Proyecto/gestión: ) (Tipo de Banco: Banco de Gestiones)</t>
  </si>
  <si>
    <t xml:space="preserve">Gestión - orientación socio ocupacional orientada a los jovenes de los establecimientos educativos (Meta del Proyecto: ) </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</si>
  <si>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(Ejecutado: 5)</t>
  </si>
  <si>
    <t>Presupuesto de regalías</t>
  </si>
  <si>
    <t>20210214000083</t>
  </si>
  <si>
    <t>Proyectos de Implementación de ambientes de aprendizaje significativo y puesta en marcha de aulas móviles interactivas innovadoras para la formación de estudiantes de las instituciones educativas del Departamento de Sucre.
Gestión de recursos mediante alianzas públicas y privadas para la implementación de ambientes de aprendizaje significativo y puesta en marcha de aulas móviles interactivas innovadoras para la formación de estudiantes de las instituciones educativas del Departamento de Sucre.</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</si>
  <si>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(Ejecutado: 12)</t>
  </si>
  <si>
    <t>Asistencia técnica en procesos de formación integral, pedagógica y curricular para los docentes de los establecimientos educativos oficiales en la ampliación del tiempo escolar, en los establecimientos educativos de jornada única existentes. (Meta del Proyecto/gestión: 11) (Tipo de Banco: Banco de Gestiones)</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</si>
  <si>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del Proyecto/gestión: 11) (Ejecutado: 12)</t>
  </si>
  <si>
    <t xml:space="preserve">Gestión - Asistencia técnica en procesos de formación integral, pedagógica y curricular para los docentes de los establecimientos educativos oficiales en la ampliación del tiempo escolar, en los establecimientos educativos de jornada única existentes. (Meta del Proyecto: ) </t>
  </si>
  <si>
    <t>Fortalecimiento de los establecimientos educativos mediante el programa de educación inclusiva con calidad y equidad para la atención a la población con discapacidad durante la vigencia 2025, en el departamento de  Sucre (Meta del Proyecto/gestión: 210) (Tipo de Banco: Banco de Gestiones)</t>
  </si>
  <si>
    <t xml:space="preserve">PROYECTO FORTALECIMIENTO DE LOS ESTABLECIMIENTOS EDUCATIVOS MEDIANTE EL PROGRAMA DE EDUCACION INCLUSIVA CON CALIDAD Y EQUIDAD PARA LA ATENCIÓN A LA DIVERSIDAD, DURANTE LA VIGENCIA 2026 EN EL DEPARTAMENTO DE SUCRE (Meta del Proyecto: ) </t>
  </si>
  <si>
    <t xml:space="preserve">PROYECTO FORTALECIMIENTO DE LOS ESTABLECIMIENTOS EDUCATIVOS MEDIANTE EL PROGRAMA DE EDUCACION INCLUSIVA CON CALIDAD Y EQUIDAD PARA LA ATENCIÓN A LA DIVERSIDAD, DURANTE LA VIGENCIA 2027 EN EL DEPARTAMENTO DE SUCRE (Meta del Proyecto: ) </t>
  </si>
  <si>
    <t>Ruta por la inclusión para cualificar a directivos, docentes, administrativos y orientadores escolares de los establecimientos educativos del departamento, en el marco del Decreto 1421 de 2017 de la educación inclusiva con calidad y equidad; estudiantes con discapacidad de las sedes educativas del departamento. Seguimiento y elaboración de Planes Individuales De Ajustes Razonables (PIAR) y Diseño Universal para el Aprendizaje (DUA).
Proyectos de Fortalecimiento de Los Establecimientos Educativos Mediante El Programa de Educacion Inclusiva Con Calidad Y Equidad Para La Atención A La Diversidad.</t>
  </si>
  <si>
    <t>Se adelanto la apertura de el grado de educación inicial (Jardin, Prejardin) en 24 establecimientos educativos, mediante Resolución  (BPIN: Por Gestión)  (Meta del Proyecto: 20) (Ejecutado: 24)</t>
  </si>
  <si>
    <t>Gestión - Apoyo a establecimientos educativos en la implementación de nivel preescolar (Meta del Proyecto/gestión: ) (Tipo de Banco: Banco de Gestiones)</t>
  </si>
  <si>
    <t xml:space="preserve">Gestión - Apoyo a establecimientos educativos en la implementación de nivel preescolar (Meta del Proyecto: ) </t>
  </si>
  <si>
    <t>Modelo rural San Onofre en educación inicial 5 sedes educativas  (BPIN: Por Gestión)  (Meta del Proyecto: 5) (Ejecutado: 5)
Modelos educativos flexibles para estudiantes de los establecimientos educativos  (BPIN: Por Gestión)  (Meta del Proyecto: 6) (Ejecutado: 6)</t>
  </si>
  <si>
    <t>Estudiantes beneficiarios de Modelos educativos flexibles para establecimientos educativos: Escuela Nueva, Post Primaria,  Telesecundaria, Etnoeducación, y Educación Adulta (Misional) (Meta del Proyecto/gestión: 9) (Tipo de Banco: Banco de Gestiones)</t>
  </si>
  <si>
    <t>Estudiantes beneficiarios de Modelos educativos flexibles para establecimientos educativos: Escuela Nueva, Post Primaria,  Telesecundaria, Etnoeducación, y Educación Adulta (Misional) (Tipo de Banco: Banco de Gestiones) (Meta del Proyecto/gestión: 9) (Ejecutado: 17617)</t>
  </si>
  <si>
    <t xml:space="preserve">modelos educativos flexibles para estudiantes de los establecimientos educativos (Misional) (Meta del Proyecto: ) </t>
  </si>
  <si>
    <t>Zonas de orientación escolar  (BPIN: Por Gestión)  (Meta del Proyecto: 1) (Ejecutado: 1703)</t>
  </si>
  <si>
    <t>Gestión - Personas beneficiadas con las estrategias de promoción escolar: PAE, Transporte Escolar, Centros de Interes. (Meta del Proyecto/gestión: ) (Tipo de Banco: Banco de Gestiones)</t>
  </si>
  <si>
    <t>Gestión - Personas beneficiadas con las estrategias de promoción escolar: PAE, Transporte Escolar, Centros de Interes. (Tipo de Banco: Banco de Gestiones) (Meta del Proyecto/gestión: ) (Ejecutado: 50000)</t>
  </si>
  <si>
    <t xml:space="preserve">Gestión - Zonas de orientación escolar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</si>
  <si>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Gestión de recursos a través de alianzas pública-privada de cooperación internacional, sector privado y gobiernos territoriales para implementar estrategias de permanencia “Mi Bici al Colegio”, con el objeto de promover medios alternativos de transporte escolar en el Departamento de Sucre.</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</si>
  <si>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(Ejecutado: 4530600)
APOYO AL PROGRAMA DE ALIMENTACIÓN ESCOLAR PARA PUEBLOS INDÍGENAS (PAIP) PARA LA VIGENCIA 2024 EN EL DEPARTAMENTO DE SUCRE  (BPIN: 2023002700176)  (Meta del Proyecto: 1788480) (Ejecutado: 1788480)</t>
  </si>
  <si>
    <t>Apoyo al programa de alimentación escolar para pueblos indígenas (PAIP) primera etapa en los establecimientos educativos oficiales del departamento de Sucre (BPIN: 202400000004487) (Meta del proyecto: 1024) (Tipo de Banco: Banco Territorial)
APOYO AL PROGRAMA DE ALIMENTACION ESCOLAR - PAE - PRIMERA ETAPA EN LOS ESTABLECIMIENTOS EDUCATIVOS OFICIALES DEL DEPARTAMENTO DE SUCRE (BPIN: 2024002700139) (Meta del proyecto: 2610160) (Tipo de Banco: Banco Territorial)
APOYO AL PROGRAMA DE ALIMENTACIÓN ESCOLAR -PAE REGULAR- EN LAS  INSTITUCIONES EDUCATIVAS OFICIALES DEL DEPARTAMENTO DE  SUCRE VIGENCIA 2025 (BPIN: ) (Meta del proyecto: ) (Tipo de Banco: Banco de Regalías)</t>
  </si>
  <si>
    <t>Apoyo al programa de alimentación escolar -PAE- primera etapa en los establecimientos educativos oficiales del departamento de  Sucre (Tipo de Banco: Banco Territorial) (BPIN: 2024002700139) (Meta del Proyecto: 2610160) (Meta de la Vigencia: 2.610.160,00) (Ejecutado: 3002011) (Estado en Portafolio: Entregado)
Apoyo al programa de alimentación escolar para pueblos indígenas (PAIP)  primera etapa en los establecimientos educativos oficiales del departamento de  Sucre (Tipo de Banco: Banco Territorial) (BPIN: 202400000004487) (Meta del Proyecto: 1423408) (Meta de la Vigencia: 1.423.408,00) (Ejecutado: 693104) (Estado en Portafolio: En Ejecución)</t>
  </si>
  <si>
    <t xml:space="preserve">APOYO AL PROGRAMA DE ALIMENTACIÓN ESCOLAR -PAE REGULAR- EN LAS  INSTITUCIONES EDUCATIVAS OFICIALES DEL DEPARTAMENTO DE  SUCRE VIGENCIA 2026 (Meta del Proyecto: ) 
APOYO AL PROGRAMA DE ALIMENTACIÓN ESCOLAR PARA PUEBLOS INDÍGENAS (PAIP) PARA LA VIGENCIA 2026 EN EL DEPARTAMENTO DE SUCRE (Meta del Proyecto: ) </t>
  </si>
  <si>
    <t xml:space="preserve">APOYO AL PROGRAMA DE ALIMENTACIÓN ESCOLAR -PAE REGULAR- EN LAS  INSTITUCIONES EDUCATIVAS OFICIALES DEL DEPARTAMENTO DE  SUCRE VIGENCIA 2027 (Meta del Proyecto: ) 
APOYO AL PROGRAMA DE ALIMENTACIÓN ESCOLAR PARA PUEBLOS INDÍGENAS (PAIP) PARA LA VIGENCIA 2027 EN EL DEPARTAMENTO DE SUCRE (Meta del Proyecto: ) </t>
  </si>
  <si>
    <t>202400000004487, 2024002700139, 2023002700175, 2023002700176</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</si>
  <si>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instituciones educativas oficiales de los 25 municipios no certificados del Departamento de Sucre, reportados en el aplicativo SIMAT, conforme al calendario académico del año lectivo vigente, durante los días hábiles escolares, según lo establecido en los lineamientos técnicos, administrativos y financieros del programa de alimentación escolar. </t>
  </si>
  <si>
    <t>CONSTRUCCIÓN DE LA INSTITUCIÓN EDUCATIVA TÉCNICO AGROPECUARIA DE CHINULITO EN EL MUNICIPIO DE COLOSÓ (Meta del Proyecto: 1) (20211301011982)</t>
  </si>
  <si>
    <t>20211301011982</t>
  </si>
  <si>
    <t>ADECUACIÓN DE LAS INSTALACIONES DE LA INSTITUCIÓN EDUCATIVA INSTITUTO LA UNIÓN, EN EL MUNICIPIO DE LA UNIÓN,DEPARTAMENTO DE SUCRE (2023002700128):1  (BPIN: 2023002700128)  (Meta del Proyecto: 1) (Ejecutado: 1)
MANTENIMIENTO DE LAS INSTALACIONES DEL CENTRO DE DESARROLLO INFANTIL RAYITO DE LUZ EN EL MUNICIPIO DE SINCÉ, DEPARTAMENTO DE SUCRE (2024002700043)  (BPIN: 2024002700043)  (Meta del Proyecto: 1) (Ejecutado: 1)
CONVOCATORIA FFIE (2021-2024)  (BPIN: Por Gestión)  (Meta del Proyecto: 10) (Ejecutado: 23)</t>
  </si>
  <si>
    <t>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(Meta del proyecto: 15) (Tipo de Banco: Banco de Aliados)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SIN ASIGNACIÓN AUN) (Meta del proyecto: 1) (Tipo de Banco: Banco Territorial)
MEJORAMIENTO DE LA  INFRAESTRUCTURA DE LA INSTITUCION EDUCATIVA BUENAVISTA - SEDE PRIMARIA SAN FRANCISCO DE ASIS, MUNICIPIO DE BUENAVISTA, DEPARTAMENTO DE SUCRE (BPIN: 2024002700115) (Meta del proyecto: 1) (Tipo de Banco: Banco Territorial)
AMPLIACIÓN Y MEJORAMIENTO DE LA INFRAESTRUCTURA EDUCATIVA DE LA SUBREGIÓN DE LA MOJANA, EN LOS NIVELES PREESCOLAR, BÁSICA Y MEDIA (BPIN: 2021002700161) (Meta del proyecto: 10) (Tipo de Banco: Banco Territorial)
ADECUACIÓN Y MEJORAMIENTO DE SEDES EDUCATIVAS DE LA SUBREGIÓN SAN JORGE Y SABANAS, POR UNA EDUCACIÓN DIFERENTE, DEPARTAMENTO DE SUCRE (BPIN: 2023002700070) (Meta del proyecto: 6) (Tipo de Banco: Banco de Regalías)
Sedes educativas mejoradas (Tipo de Banco: Banco de Gestiones)</t>
  </si>
  <si>
    <t>Mejoramiento de la Infraestructura de la Institución Educativa Buenavista - Sede Primaria San Francisco de Asís municipio de Buenavista Departamento de   Sucre (Tipo de Banco: Banco Territorial) (BPIN: 2024002700115) (Meta del Proyecto: 1) (Meta de la Vigencia: 1,00) (Ejecutado: 1) (Estado en Portafolio: En proceso de liquidación)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(Tipo de Banco: Banco de Aliados)   (Meta del Proyecto: 15)  (Ejecutado: 15) 
Sedes educativas mejoradas (Tipo de Banco: Banco de Gestiones) (Ejecutado: 20)</t>
  </si>
  <si>
    <t xml:space="preserve">FORTALECIMIENTO DE LA INFRAESTRUCTURA EN IE DEL MUNICIPIO DE SAN ONOFRE, SUCRE. (TOROBÉ- BARRANCAS- HIGUERÓN-PALO ALTO) (20211301011396) :4  (Meta del Proyecto: ) (20211301011396)
CONSTRUCCIÓN DE LA INSTITUCIÓN EDUCATIVA TÉCNICA AGROPECUARIA SAN ONOFRE DE TOROBÉ: (2022002700003) (Meta del Proyecto: ) (2022002700003)
Proyecto de mejoramiento y adecuación de infraestructura educativa en 25 instituciones educativas:8 (Meta del Proyecto: ) </t>
  </si>
  <si>
    <t xml:space="preserve">Proyecto de mejoramiento y adecuación de infraestructura educativa en 25 instituciones educativas (Meta del Proyecto: ) </t>
  </si>
  <si>
    <t>2023002700128, 2024002700043, 2022002700134, 2024002700115, 20211301011396, 2022002700003, 2021002700161, 2023002700070</t>
  </si>
  <si>
    <t>Sedes dotadas (Tipo de Banco: Banco de Gestiones)</t>
  </si>
  <si>
    <t>DOTACIÓN DE MOBILIARIO ESCOLAR PARA LOS ESTABLECIMIENTOS EDUCATIVOS DE LOS MUNICIPIOS NO CERTIFICADOS DEL DEPARTAMENTO DE SUCRE (Meta del Proyecto: ) 
DOTACIÓN TECNOLÓGICA PARA LAS INSTITUCIONES Y SEDES EDUCATIVAS EN SUCRE (Pendiente BPIN) (Meta del Proyecto: ) 
DOTACIÓN DE MOBILIARIO Y MENAJE DE COMEDORES ESCOLARES EN IE DE LOS MUNICIPIOS PDET DEL DEPARTAMENTO DE SUCRE (2022002700037) (Meta del Proyecto: ) (2022002700037)
DOTACIÓN DE MOBILIARIO ESCOLAR Y ADMINISTRATIVO EN INSTITUCIONES EDUCATIVAS RURALES DE LOS MUNICIPIOS PDET DEL DEPARTAMENTO DE SUCRE (2022002700038) (Meta del Proyecto: ) (2022002700038)</t>
  </si>
  <si>
    <t>2022002700037, 2022002700038</t>
  </si>
  <si>
    <t>La ejecución de la meta depende de la ocurrencia de incidentes o desastres naturales que ponen en riesgo la prestación del servicio educativo en los establecimientos educativos (Meta del Proyecto/gestión: ) (Tipo de Banco: Banco de Gestiones)</t>
  </si>
  <si>
    <t xml:space="preserve">La ejecución de la meta depende de la ocurrencia de incidentes o desastres naturales que ponen en riesgo la prestación del servicio educativo en los establecimientos educativos (Meta del Proyecto: ) </t>
  </si>
  <si>
    <t xml:space="preserve">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t>
  </si>
  <si>
    <t>SUMINISTRO DE LA PRIMERA, SEGUNDA Y TERCERA DOTACION DE VESTUARIOS Y CALZADOS DE LABOR VIGENCIA 2024, A LOS DOCENTES Y ADMINISTRATIVOS DE LAS INSTITUCIONES EDUCATIVAS DEL DEPARTAMENTO DE SUCRE  (BPIN: 2024002700023)  (Meta del Proyecto: 265) (Ejecutado: 261)
ACTUALIZACIÓN DE LOS COSTOS DE PRESTACIÓN DE SERVICIOS PERSONALES VIGENCIA 2025 A FUNCIONARIOS DOCENTES, DIRECTIVOS DOCENTES Y ADMINISTRATIVOS DEL SECTOR EDUCATIVO OFICIAL EN EL DEPARTAMENTO DE SUCRE  (BPIN: 2023002700166)  (Meta del Proyecto: 265) (Ejecutado: 261)</t>
  </si>
  <si>
    <t>ACTUALIZACIÓN DE LOS COSTOS DE PRESTACIÓN DE SERVICIOS PERSONALES VIGENCIA 2025 A FUNCIONARIOS DOCENTES, DIRECTIVOS DOCENTES Y ADMINISTRATIVOS DEL SECTOR EDUCATIVO OFICIAL EN EL DEPARTAMENTO DE SUCRE (BPIN: 2024002700170) (Meta del proyecto: 261) (Tipo de Banco: Banco Territorial)
SUMINISTRO DE LA PRIMERA, SEGUNDA Y TERCERA DOTACION DE VESTUARIOS Y CALZADOS DE LABOR VIGENCIA 2025, A LOS DOCENTES Y ADMINISTRATIVOS DE LAS INSTITUCIONES EDUCATIVAS DEL DEPARTAMENTO DE SUCRE (BPIN: 2024002700166) (Meta del proyecto: 261) (Tipo de Banco: Banco Territorial)</t>
  </si>
  <si>
    <t>Actualización De Los Costos De Prestación De Servicios Personales Vigencia 2025 A Funcionarios Docentes Directivos Docentes Y Administrativos Del Sector Educativo Oficial En El Departamento De  Sucre (Tipo de Banco: Banco Territorial) (BPIN: 2024002700170) (Meta del Proyecto: 259) (Meta de la Vigencia: 259,00) (Ejecutado: 1566) (Estado en Portafolio: En Ejecución)</t>
  </si>
  <si>
    <t xml:space="preserve">SUMINISTRO DE LA PRIMERA, SEGUNDA Y TERCERA DOTACION DE VESTUARIOS Y CALZADOS DE LABOR VIGENCIA 2026, A LOS DOCENTES Y ADMINISTRATIVOS DE LAS INSTITUCIONES EDUCATIVAS DEL DEPARTAMENTO DE SUCRE (Meta del Proyecto: ) </t>
  </si>
  <si>
    <t xml:space="preserve">SUMINISTRO DE LA PRIMERA, SEGUNDA Y TERCERA DOTACION DE VESTUARIOS Y CALZADOS DE LABOR VIGENCIA 2027, A LOS DOCENTES Y ADMINISTRATIVOS DE LAS INSTITUCIONES EDUCATIVAS DEL DEPARTAMENTO DE SUCRE (Meta del Proyecto: ) </t>
  </si>
  <si>
    <t>2024002700023, 2023002700166, 2024002700170, 2024002700166</t>
  </si>
  <si>
    <t xml:space="preserve">Proyectos de actualización de los Costos de Prestación de Servicios Personales a Funcionarios Docentes, Directivos Docentes Y Administrativos del Sector Educativo Oficial En El departamento de Sucre.
Al cierre de vigencia 2023 se contaban con 265 establecimientos educativos, en la actualidad en la Secretaria de Educación se cuenta con 261  establecimientos educativos activos, por lo que si bien no se cumple con la meta programa, se esta cumpliendo con el 100% de los establecimientos que estan en funcionamiento. </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</si>
  <si>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(Ejecutado: 1)</t>
  </si>
  <si>
    <t>APOYO AL PROGRAMA DE FONDOS EDUCATIVOS (FOSE) PARA EL SEGUIMIENTO, CONTROL Y CONSOLIDACION FINANCIERA DE RECURSOS DE GRATUIDAD EDUCATIVA VIGENCIA 2025, PARA LOS ESTABLECIMIENTOS EDUCATIVOS DEL DEPARTAMENTO DE SUCRE (BPIN: 2024002700171) (Meta del proyecto: 259) (Tipo de Banco: Banco Territorial)</t>
  </si>
  <si>
    <t xml:space="preserve">APOYO AL PROGRAMA DE FONDOS EDUCATIVOS (FOSE) PARA EL SEGUIMIENTO, CONTROL Y CONSOLIDACION FINANCIERA DE RECURSOS DE GRATUIDAD EDUCATIVA VIGENCIA 2026, PARA LOS ESTABLECIMIENTOS EDUCATIVOS DEL DEPARTAMENTO DE SUCRE (Meta del Proyecto: ) </t>
  </si>
  <si>
    <t xml:space="preserve">APOYO AL PROGRAMA DE FONDOS EDUCATIVOS (FOSE) PARA EL SEGUIMIENTO, CONTROL Y CONSOLIDACION FINANCIERA DE RECURSOS DE GRATUIDAD EDUCATIVA VIGENCIA 2027, PARA LOS ESTABLECIMIENTOS EDUCATIVOS DEL DEPARTAMENTO DE SUCRE (Meta del Proyecto: ) </t>
  </si>
  <si>
    <t>2024002700013, 2024002700171</t>
  </si>
  <si>
    <t>266 establecimientos educativos con inspección vigilancia y control (Misional). De los 266 establecimientos educativos, se les ha realizado hasta la fecha inspección y vigilancia a 218 Establecimientos educativos  (BPIN: Por Gestión)  (Meta del Proyecto: 266) (Ejecutado: 243)</t>
  </si>
  <si>
    <t>266 establecimientos educativos con inspección vigilancia y control (Misional) (Meta del Proyecto/gestión: 266) (Tipo de Banco: Banco de Gestiones)</t>
  </si>
  <si>
    <t>266 establecimientos educativos con inspección vigilancia y control (Misional) (Tipo de Banco: Banco de Gestiones) (Meta del Proyecto/gestión: 266) (Ejecutado: 251)</t>
  </si>
  <si>
    <t xml:space="preserve">266 establecimientos educativos con inspección vigilancia y control (Misional) (Meta del Proyecto: ) </t>
  </si>
  <si>
    <t xml:space="preserve">Proyecto de gestión documental para mejorar el almacenamiento de las historias laborales de la Secretaria de Educación departamental (Meta del Proyecto: ) </t>
  </si>
  <si>
    <t xml:space="preserve">Proyecto de alfbetización (Por Formular) (Meta del Proyecto: ) </t>
  </si>
  <si>
    <t>Entidades o Instituciones de educación con Asistencia técnica apara el Trabajo y Desarrollo Humano- ETDH. (Meta del Proyecto/gestión: 10) (Tipo de Banco: Banco de Gestiones)</t>
  </si>
  <si>
    <t>Entidades o Instituciones de educación con Asistencia técnica apara el Trabajo y Desarrollo Humano- ETDH. (Tipo de Banco: Banco de Gestiones) (Meta del Proyecto/gestión: 10) (Ejecutado: 10)</t>
  </si>
  <si>
    <t xml:space="preserve">Gestión - Asistencia técnica a Entidades o instituciones de educación para el Trabajo y Desarrollo Humano- ETDH  (Meta del Proyecto: ) </t>
  </si>
  <si>
    <t xml:space="preserve">Documento de estudios técnicos para la educación superior (Meta del Proyecto: ) </t>
  </si>
  <si>
    <t>FORTALECIMIENTO DE LAS ACCIONES DE RETENCIÓN ESTUDIANTIL PARA LA SEDE ECO-REGIÓN MOJANA DE LA UNIVERSIDAD DE SUCRE, DEPARTAMENTO DE SUCRE  (BPIN: 2024002700143)  (Meta del Proyecto: 1710) (Ejecutado: 1710)</t>
  </si>
  <si>
    <t xml:space="preserve">Gestionar alianzas y proyectos para proveer becas (Meta del Proyecto: ) </t>
  </si>
  <si>
    <t>2024002700143</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</si>
  <si>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(Meta del Proyecto/gestión: ) (Tipo de Banco: Banco de Gestiones)</t>
  </si>
  <si>
    <t xml:space="preserve">Gestión de espacios de fomento sd e Educación Superior (Meta del Proyecto: ) </t>
  </si>
  <si>
    <t>Establecer un “Pacto por la Educación Superior en Sucre” entre el MEN, Gobernación de Sucre, alcaldías, instituciones educativas, universidades y sector privado para desarrollar un modelo inclusivo y gratuito, ampliando cobertura y oportunidades para jóvenes sucreños.</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</si>
  <si>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(Ejecutado: 30)
Segunda versión Programa Competencias para la Vida Secretaría de Educación Departamental, grupo Educativo Educa Edtech y centro de servicio universitario Alma Matter  (BPIN: Por Gestión)  (Meta del Proyecto: 100) (Ejecutado: 100)</t>
  </si>
  <si>
    <t>Gestionar alianzas y proyectos para proveer becas (Meta del Proyecto/gestión: ) (Tipo de Banco: Banco de Gestiones)</t>
  </si>
  <si>
    <t>Establecer un “Pacto por la Educación Superior en Sucre” entre el MEN, Gobernación de Sucre, alcaldías, instituciones educativas, universidades y sector privado para desarrollar un modelo inclusivo y gratuito, ampliando cobertura y oportunidades para jóvenes sucreños.
Deportista apoyado - Becas educativas (20)</t>
  </si>
  <si>
    <t xml:space="preserve">Documento normativo si surge la necesidad (Meta del Proyecto: ) </t>
  </si>
  <si>
    <t xml:space="preserve">Proyecto Adquisición de equipos para los laboratorios de la Universidad de Sucre. - UNISUCRE (Meta del Proyecto: ) </t>
  </si>
  <si>
    <t xml:space="preserve">Proyecto Mejoramiento accesibilidad al campus Puerta Roja de la Universidad de Sucre - UNISUCRE (Meta del Proyecto: ) </t>
  </si>
  <si>
    <t>Corresponde a visitas de asistencia técnica  (BPIN: Por Gestión)  (Meta del Proyecto: ) (Ejecutado: 1500)</t>
  </si>
  <si>
    <t>Fortalecimiento del Sistema Integral Departamental de Evaluación Sanitaria y de la Prestación de Servicios de Salud - SIDEVASS en el departamento de Sucre (BPIN: 202500000021337) (Meta del proyecto: 300) (Tipo de Banco: Banco Territorial)
Fortalecimiento DE LAS COMPETENCIAS DE LA SECRETARÍA DE SALUD EN: DIRECCIÓN DEL SECTOR SALUD, PRESTACIÓN DE SERVICIOS DE SALUD, SALUD PÚBLICA Y ASEGURAMIENTO, EN EL DEPARTAMENTO DE Sucre (BPIN: 202500000021789) (Meta del proyecto: 300)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(Meta del proyecto: 300) (Tipo de Banco: Banco Territorial)
Dotación del Sistema Integral Departamental de Evaluación Sanitaria y de la Prestación de Servicios de Salud - SIDEVASS en el departamento de Sucre (BPIN: 202500000032457) (Meta del proyecto: 200) (Tipo de Banco: Banco Territorial)
Apoyo financiero para el funcionamiento de la nómina general de la Secretaría de Salud Departamental de   Sucre (BPIN: 202500000042537) (Meta del proyecto: 100) (Tipo de Banco: Sin Tipo de Banco)
Realizar visitas de IVC IVC ambiente, Sustancias Químicos,  medicamentos , Habilitacion  (Tipo de Banco: Banco de Gestiones)</t>
  </si>
  <si>
    <t>Fortalecimiento DE LAS COMPETENCIAS DE LA SECRETARÍA DE SALUD EN: DIRECCIÓN DEL SECTOR SALUD, PRESTACIÓN DE SERVICIOS DE SALUD, SALUD PÚBLICA Y ASEGURAMIENTO, EN EL DEPARTAMENTO DE   Sucre (Tipo de Banco: Banco Territorial) (BPIN: 202500000021789) (Meta del Proyecto: 300) (Meta de la Vigencia: 300,00) (Ejecutado: 300) (Estado en Portafolio: Acta Final)
Desarrollo de acciones complementarias para el fortalecimiento de las competencias de la secretaría de salud en: dirección del sector salud, prestación de servicios de salud, salud pública y aseguramiento, en el departamento de  Sucre (Tipo de Banco: Banco Territorial) (BPIN: 202500000033140) (Meta del Proyecto: 300000) (Meta de la Vigencia: 300.000,00) (Ejecutado: 300) (Estado en Portafolio: En Ejecución)
Apoyo financiero para el funcionamiento de la nómina general de la Secretaría de Salud Departamental de   Sucre (Tipo de Banco: Banco Territorial) (BPIN: 202500000042537) (Meta del Proyecto: 100) (Meta de la Vigencia: 100,00) (Ejecutado: 100) (Estado en Portafolio: Registrado en banco)
Fortalecimiento del Sistema Integral Departamental de Evaluación Sanitaria y de la Prestación de Servicios de Salud - SIDEVASS en el departamento de  Sucre (Tipo de Banco: Banco Territorial) (BPIN: 202500000021337) (Meta del Proyecto: 300) (Meta de la Vigencia: 300,00) (Ejecutado: 300) (Estado en Portafolio: Acta Final)
Realizar visitas de IVC IVC ambiente, Sustancias Químicos,  medicamentos , Habilitacion  (Tipo de Banco: Banco de Gestiones) (Ejecutado: 3207)</t>
  </si>
  <si>
    <t xml:space="preserve">FORTALECIMIENTO INSTITUCIONAL PARA  LA INSPECCIÓN, VIGILANCIA Y CONTROL A LOS PRESTADORES DE SERVICIOS DE SALUD VIGENCIA 2026 DEL DEPARTAMENTO DE SUCRE (Por Formular) (Meta del Proyecto: ) </t>
  </si>
  <si>
    <t xml:space="preserve">FORTALECIMIENTO INSTITUCIONAL PARA  LA INSPECCIÓN, VIGILANCIA Y CONTROL A LOS PRESTADORES DE SERVICIOS DE SALUD VIGENCIA 2027 DEL DEPARTAMENTO DE SUCRE (Por Formular) (Meta del Proyecto: ) </t>
  </si>
  <si>
    <t>202500000021337, 202500000021789, 202500000033140, 202500000032457, 202500000042537</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</si>
  <si>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</si>
  <si>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</si>
  <si>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</si>
  <si>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</si>
  <si>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</si>
  <si>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</si>
  <si>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</si>
  <si>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</si>
  <si>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</si>
  <si>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
 FORTALECIMIENTO DE LA GOBERNANZA Y GOBERNABILIDAD PARA EL DESARROLLO DE ACCIONES DEL PLAN TERRITORIAL DE SALUD VIGENCIA 2024 EN EL DEPARTAMENTO DE SUCRE  (BPIN: 2024002700152)  (Meta del Proyecto: 1) (Ejecutado: 1)</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</si>
  <si>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</si>
  <si>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</si>
  <si>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</si>
  <si>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</si>
  <si>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</si>
  <si>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</si>
  <si>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</si>
  <si>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ACTUALIZACIÓN DE LA POLÍTICA PÚBLICA DE SALUD MENTAL DEL DEPARTAMENTO DE SUCRE (Meta del Proyecto/gestión: 1) (Tipo de Banco: Banco de Gestiones)</t>
  </si>
  <si>
    <t>ACTUALIZACIÓN DE LA POLÍTICA PÚBLICA DE SALUD MENTAL DEL DEPARTAMENTO DE SUCRE (Tipo de Banco: Banco de Gestiones) (Meta del Proyecto/gestión: 1) (Ejecutado: 1)</t>
  </si>
  <si>
    <t>IMPLEMENTACIÓN DE DISPOSITIVOS COMUNITARIOS EN EL MARCO DE LA ESTRATEGIA SUCRE ESCUCHA EN EL DEPARTAMENTO DE SUCRE  (BPIN: 2022002700159)  (Meta del Proyecto: 1) (Ejecutado: 1)
DESARROLLO  DE LA DIMENSIÓN SEXUALIDAD, DERECHOS SEXUALES Y REPRODUCTIVOS DEL PROGRAMA SALUD PÚBLICA PRIORITARIA Y DIFERENTE, PLAN DE ACCION TRANSITORIO 2024 EN EL DEPARTAMENTO DE SUCRE  (BPIN: 2024002700016)  (Meta del Proyecto: 26) (Ejecutado: 26)</t>
  </si>
  <si>
    <t>2024002700016, 2022002700159</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</si>
  <si>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</si>
  <si>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</si>
  <si>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</si>
  <si>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</si>
  <si>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</si>
  <si>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</si>
  <si>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</si>
  <si>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</si>
  <si>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</si>
  <si>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
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</si>
  <si>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</si>
  <si>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</si>
  <si>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</si>
  <si>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</si>
  <si>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</si>
  <si>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</si>
  <si>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</si>
  <si>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</si>
  <si>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</si>
  <si>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</si>
  <si>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</si>
  <si>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</si>
  <si>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</si>
  <si>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</si>
  <si>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</si>
  <si>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</si>
  <si>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</si>
  <si>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</si>
  <si>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</si>
  <si>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</si>
  <si>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</si>
  <si>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</si>
  <si>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</si>
  <si>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</si>
  <si>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</si>
  <si>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</si>
  <si>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DESARROLLO DE LA DIMENSIÓN SEGURIDAD ALIMENTARIA Y NUTRICIONAL DEL PROGRAMA SALUD PÚBLICA PRIORITARIA Y DIFERENTE, PLAN DE ACCION TRANSITORIO 2024 EN EL DEPARTAMENTO DE SUCRE  (BPIN: 2024002700006)  (Meta del Proyecto: 26) (Ejecutado: 26)</t>
  </si>
  <si>
    <t>2024002700006</t>
  </si>
  <si>
    <t>DESARROLLO DE LA DIMENSIÓN VIDA SALUDABLE Y ENFERMEDADES TRANSMISIBLES – ENFERMEDADES INMUNOPREVENIBLES DEL PROGRAMA SALUD PÚBLICA PRIORITARIA Y DIFERENTE, PLAN DE ACCION TRANSITORIO 2024 EN EL DEPARTAMENTO DE SUCRE  (BPIN: 2024002700021)  (Meta del Proyecto: 26) (Ejecutado: 26)</t>
  </si>
  <si>
    <t>2024002700021</t>
  </si>
  <si>
    <t xml:space="preserve">CONSTRUCCIÓN Y DOTACIÓN DEL CUARTO DE ALMACENAMIENTO DE BIOLÓGICOS DEL DEPARTAMENTO DE SUCRE (Por Formular) (Meta del Proyecto: ) </t>
  </si>
  <si>
    <t>ESTUDIOS Y DISEÑOS PARA LA CONSTRUCCIÓN Y DOTACIÓN DEL CUARTO DE ALMACENAMIENTO DE BIOLÓGICOS DEL DEPARTAMENTO DE SUCRE (Por Formular) (BPIN: ) (Meta del proyecto: 1) (Tipo de Banco: Sin Tipo de Banco)</t>
  </si>
  <si>
    <t>DESARROLLO DE LA DIMENSIÓN VIDA SALUDABLE Y CONDICIONES NO TRANSMISIBLES DEL PROGRAMA SALUD PÚBLICA PRIORITARIA Y DIFERENTE, PLAN DE ACCION TRANSITORIO 2024 EN EL DEPARTAMENTO DE SUCRE  (BPIN: 2024002700014)  (Meta del Proyecto: 26) (Ejecutado: 26)</t>
  </si>
  <si>
    <t>Se realizar Campañas de promoción de la salud y prevención de Cancer de Mama (Tipo de Banco: Banco de Gestiones)</t>
  </si>
  <si>
    <t>Se realizar Campañas de promoción de la salud y prevención de Cancer de Mama (Tipo de Banco: Banco de Gestiones) (Ejecutado: 1)</t>
  </si>
  <si>
    <t>2024002700014</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</si>
  <si>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(Ejecutado: 26)
CARACTERIZACIÓN DEL RIESGO DE ENFERMEDADES TRANSMITIDAS POR VECTORES BASADO EN VIGILANCIA ENTOMOLÓGICA Y ANÁLISIS MOLECULAR DE AGENTES ETIOLÓGICOS DE VECTORES TRANSMISORES EN EL DEPARTAMENTO DE SUCRE  (BPIN: 2024002700090)  (Meta del Proyecto: 8) (Ejecutado: 8)
FORTALECIMIENTO DE CAPACIDADES PARA ATENDER LA EMERGENCIA POR DENGUE EN EL DEPARTAMENTO DE SUCRE  (BPIN:  202400000002295)  (Meta del Proyecto: 1) (Ejecutado: 1)</t>
  </si>
  <si>
    <t>Implementación del plan de manejo integrado de vectores en el departamento de  Sucre (BPIN: 202500000030276) (Meta del proyecto: 1)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(Meta del proyecto: 1) (Tipo de Banco: Banco Territorial)</t>
  </si>
  <si>
    <t>Implementación del plan de manejo integrado de vectores en el departamento de  Sucre (Tipo de Banco: Banco Territorial) (BPIN: 202500000030276) (Meta del Proyecto: 1) (Meta de la Vigencia: 1,00) (Ejecutado: 1) (Estado en Portafolio: En Ejecución)</t>
  </si>
  <si>
    <t>2024002700090, 2024002700015, 202400000002295, 202500000030276, 202500000030808</t>
  </si>
  <si>
    <t>DESARROLLO DE LA DIMENSIÓN SALUD Y ÁMBITO LABORAL DEL PROGRAMA SALUD PÚBLICA PRIORITARIA Y DIFERENTE, PLAN DE ACCIÓN TRANSITORIO 2024 EN EL DEPARTAMENTO DE SUCRE  (BPIN: 2024002700004)  (Meta del Proyecto: 15) (Ejecutado: 15)</t>
  </si>
  <si>
    <t>2024002700004</t>
  </si>
  <si>
    <t>IMPLEMENTACIÓN DE LA CERTIFICACIÓN DE DISCAPACIDAD Y REGISTRO DE LOCALIZACIÓN Y CARACTERIZACIÓN DE PERSONAS CON DISCAPACIDAD VIGENCIA 2024 EN EL DEPARTAMENTO DE SUCRE  (BPIN: 2024002700114)  (Meta del Proyecto: 1033) (Ejecutado: 1033)</t>
  </si>
  <si>
    <t>Implementación del proceso de certificación de discapacidad y registro de localización y caracterización de personas con Discapacidad vigencia 2025, en el departamento de Sucre (BPIN: 202500000020257) (Meta del proyecto: 1309) (Tipo de Banco: Banco Territorial)
Implementación del complemento del proceso de certificación de discapacidad y registro de localización y caracterización de personas con Discapacidad vigencia 2025, en el departamento de Sucre (BPIN: 202500000027045) (Meta del proyecto: 809) (Tipo de Banco: Banco Territorial)</t>
  </si>
  <si>
    <t>Implementación del proceso de certificación de discapacidad y registro de localización y caracterización de personas con Discapacidad vigencia 2025, en el departamento de   Sucre (Tipo de Banco: Banco Territorial) (BPIN: 202500000020257) (Meta del Proyecto: 1309) (Meta de la Vigencia: 1.309,00) (Ejecutado: 1309) (Estado en Portafolio: En Ejecución)</t>
  </si>
  <si>
    <t>IMPLEMENTACIÓN DEL PROCESO DE CERTIFICACIÓN DE DISCAPACIDAD Y REGISTRO DE LOCALIZACIÓN Y CARACTERIZACIÓN DE PERSONAS CON DISCAPACIDAD VIGENCIA 2026 EN EL DEPARTAMENTO DE SUCRE (Meta del Proyecto: 849) (202500000043536)</t>
  </si>
  <si>
    <t xml:space="preserve">IMPLEMENTACIÓN DE LA CERTIFICACIÓN DE DISCAPACIDAD Y REGISTRO DE LOCALIZACIÓN Y CARACTERIZACIÓN DE PERSONAS CON DISCAPACIDAD VIGENCIA 2027 EN EL DEPARTAMENTO DE SUCRE (Por Formular) (Meta del Proyecto: ) </t>
  </si>
  <si>
    <t>2024002700114, 202500000020257, 202500000043536, 202500000027045</t>
  </si>
  <si>
    <t>DESARROLLO DE LA DIMENSIÓN CONVIVENCIA SOCIAL Y SALUD MENTAL DEL PROGRAMA SALUD PUBLICA PRIORITARIA Y DIFERENTE  PLAN DE ACCIÓN TRANSITORIO 2024 EN EL DEPARTAMENTO DE SUCRE  (BPIN: 2024002700011)  (Meta del Proyecto: 26) (Ejecutado: 26)</t>
  </si>
  <si>
    <t>2024002700011</t>
  </si>
  <si>
    <t>CONSTRUCCION DEL LABORATORIO DE SALUD PUBLICA DEL DEPARTAMENTO DE SUCRE (Meta del Proyecto: 1) (2021002700109)</t>
  </si>
  <si>
    <t>2021002700109</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</si>
  <si>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</si>
  <si>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</si>
  <si>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</si>
  <si>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</si>
  <si>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</si>
  <si>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</si>
  <si>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</si>
  <si>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</si>
  <si>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</si>
  <si>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</si>
  <si>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</si>
  <si>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</si>
  <si>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</si>
  <si>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</si>
  <si>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</si>
  <si>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</si>
  <si>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 xml:space="preserve">FORTALECIMIENTO DE SISTEMAS DE INFORMACIÓN DE LA SECRETARÍA DE SALUD DEPARTAMENTAL DE SUCRE (Por Formular) (Meta del Proyecto: ) </t>
  </si>
  <si>
    <t>APOYO A LA TRANSFERENCIA DE RECURSOS DE SUBSIDIO A LA OFERTA CON EL FIN DE FINANCIAR LOS GASTOS DE OPERACIÓN DE LAS EMPRESAS SOCIALES DEL ESTADO Y ADMINISTRADORES DE INFRAESTRUCTURA PUBLICA DE LOS MUNICIPIOS NO CERTIFICADOS VIGENCIA 2025, DEL DEPARTAMENTO (Meta del Proyecto/gestión: 16) (Tipo de Banco: Banco de Gestiones)</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</si>
  <si>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del Proyecto/gestión: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</si>
  <si>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(Meta del Proyecto: 17) (202500000043535)</t>
  </si>
  <si>
    <t xml:space="preserve">APOYO A LA TRANSFERENCIA DE RECURSOS DE SUBSIDIO A LA OFERTA CON EL FIN DE FINANCIAR LOS GASTOS DE OPERACIÓN DE LAS EMPRESAS SOCIALES DEL ESTADO Y ADMINISTRADORES DE INFRAESTRUCTURA PUBLICA DE LOS MUNICIPIOS NO CERTIFICADOS VIGENCIA 2027, DEL DEPARTAMENTO (Meta del Proyecto: ) </t>
  </si>
  <si>
    <t>202500000043535</t>
  </si>
  <si>
    <t>Adquisición de dotación para los servicios de: Cirugía, Imágenes Diagnósticas y Hospitalización Adulto del Hospital Universitario de Sincelejo E.S.E Sucre (BPIN: 202500000023043) (Meta del proyecto: 17) (Tipo de Banco: Banco Territorial)
DOTACIÓN DE EQUIPOS BIOMÉDICOS PARA LA SEDE LA CAMPIÑA ADSCRITA A LA ESE UNIDAD DE SALUD SAN FRANCISCO DE ASIS DE SINCELEJO, SUCRE (Meta del Proyecto/gestión: 1) (Tipo de Banco: Banco de Gestiones)</t>
  </si>
  <si>
    <t>Adquisición de dotación para los servicios de: Cirugía, Imágenes Diagnósticas y Hospitalización Adulto del Hospital Universitario de Sincelejo E.S.E  Sucre (Tipo de Banco: Banco Territorial) (BPIN: 202500000023043) (Meta del Proyecto: 17) (Meta de la Vigencia: 17,00) (Ejecutado: 17) (Estado en Portafolio: En Ejecución)</t>
  </si>
  <si>
    <t>202500000023043</t>
  </si>
  <si>
    <t>Adquisición DE DOS AMBULANCIAS BÁSICAS PARA EL SERVICIO DE TRANSPORTE ASISTENCIAL DEL HOSPITAL UNIVERSITARIO DE SINCELEJO E.S.E,   Sucre (BPIN: 202500000026299) (Meta del proyecto: 1) (Tipo de Banco: Banco Territorial)
DOTACION DE AMBULANCIAS 4X4 PARA TRANSPORTE ASISTENCIAL BÁSICO TIPO TAB PARA LAS E.S.E  CENTRO DE SALUD LOS PALMITOS, CENTRO DE SALUD OVEJAS, HOSPITAL LOCAL SAN ONOFRE Y CENTRO DE SALUD COLOSÓ DEL DEPARTAMENTO DE SUCRE. (Meta del Proyecto/gestión: 4) (Tipo de Banco: Banco de Gestiones)
DOTACIÓN DE AMBULANCIAS PARA LAS E.S.E de San Marcos y Sincelejo (Meta del Proyecto/gestión: 2) (Tipo de Banco: Banco de Gestiones)</t>
  </si>
  <si>
    <t>DOTACION DE AMBULANCIAS 4X4 PARA TRANSPORTE ASISTENCIAL BÁSICO TIPO TAB PARA LAS E.S.E  CENTRO DE SALUD LOS PALMITOS, CENTRO DE SALUD OVEJAS, HOSPITAL LOCAL SAN ONOFRE Y CENTRO DE SALUD COLOSÓ DEL DEPARTAMENTO DE SUCRE. (Tipo de Banco: Banco de Gestiones) (Meta del Proyecto/gestión: 4) (Ejecutado: 4)</t>
  </si>
  <si>
    <t>202500000026299</t>
  </si>
  <si>
    <t>DOTACIÓN DE UNA UNIDAD MÓVIL MÉDICA ODONTOLÓGICA PARA CADA UNA DE LAS E.S.E. DE SAN ANTONIO DE PALMITO,SAN JOSÉ DE TOLUVIEJO, SAN MIGUEL ARCANGEL DE COLOSÓ, SAN BLAS DE MORROA Y LOS PALMITOS, EN EL DEPARTAMENTO DE SUCRE  (BPIN: Por Gestión)  (Meta del Proyecto: ) (Ejecutado: 5)</t>
  </si>
  <si>
    <t>FORTALECIMIENTO DEL FONDO ROTATORIO DE ESTUPEFACIENTES DEL DEPARTAMENTO DE SUCRE (BPIN: 202500000019617) (Meta del proyecto: 26) (Tipo de Banco: Banco Territorial)</t>
  </si>
  <si>
    <t>Fortalecimiento del Fondo Rotatorio de Estupefacientes del departamento de  Sucre (Tipo de Banco: Banco Territorial) (BPIN: 202500000019617) (Meta del Proyecto: 26) (Meta de la Vigencia: 26,00) (Ejecutado: 26) (Estado en Portafolio: En Ejecución)</t>
  </si>
  <si>
    <t xml:space="preserve">FORTALECIMIENTO INSTITUCIONAL PARA LA ASISTENCIA TÉCNICA A LOS PRESTADORES DE SERVICIOS DE SALUD PÚBLICOS VIGENCIA 2026, DEL DEPARTAMENTO DE SUCRE (Por Formular) (Meta del Proyecto: ) </t>
  </si>
  <si>
    <t xml:space="preserve">FORTALECIMIENTO INSTITUCIONAL PARA LA ASISTENCIA TÉCNICA A LOS PRESTADORES DE SERVICIOS DE SALUD PÚBLICOS VIGENCIA 2027, DEL DEPARTAMENTO DE SUCRE (Por Formular) (Meta del Proyecto: ) </t>
  </si>
  <si>
    <t>202500000019617</t>
  </si>
  <si>
    <t xml:space="preserve">CONSTRUCCIÓN DE LA NUEVA SEDE DEL HOSPITAL UNIVERSITARIO DE SINCELEJO (Por Formular) (Meta del Proyecto: ) </t>
  </si>
  <si>
    <t>REMODELACIÓN DEL ÁREA QUIRÚRGICA DEL HUS SEDE COROZAL (En Proceso de Formulación) (BPIN: ) (Meta del proyecto: 1) (Tipo de Banco: Sin Tipo de Banco)
Adecuaciones a los servicios de consulta externa y pediatría del Hospital de Corozal (Tipo de Banco: Banco de Gestiones)</t>
  </si>
  <si>
    <t>Adecuaciones a los servicios de consulta externa y pediatría del Hospital de Corozal (Tipo de Banco: Banco de Gestiones) (Ejecutado: 1)</t>
  </si>
  <si>
    <t xml:space="preserve">ADECUACIÓN DEL CUARTO PISO DEL HUS SEDE PRINCIPAL (Por Formular) (Meta del Proyecto: ) 
ADECUACIÓN DE CUARTO DE CONTROL ELECTRICO Y CONSTRUCCIÓN DE CENTRAL DE GASES  EN EL HUS SEDE PRINCIPAL (Por Formular) (Meta del Proyecto: ) </t>
  </si>
  <si>
    <t>ESTUDIOS Y DISEÑOS PARA LA CONSTRUCCIÓN DE LA NUEVA SEDE DEL HOSPITAL UNIVERSITARIO DE SINCELEJO (Por Formular) (BPIN: ) (Meta del proyecto: ) (Tipo de Banco: Sin Tipo de Banco)</t>
  </si>
  <si>
    <t>CONSTRUCCIÓN DE OBRAS COMPLEMENTARIAS EN LA E.S.E CENTRO DE SALUD DE CAIMITO, DEPARTAMENTO DE SUCRE (2021002700160) (BPIN: 2021002700160) (Meta del proyecto: 1) (Tipo de Banco: Banco de Aliados)
ADECUACIÓN MENOR ESE CENTRO DE SALUD LOS PALMITOS (Meta del Proyecto/gestión: 1) (Tipo de Banco: Banco de Gestiones)
ADECUACION MENOR ESE SAN FRANCISCO SEDE LAS PALMAS (Tipo de Banco: Banco de Gestiones)
ADECUACION MENOR ESE SAN FRANCISCO LAGUNA FLOR (Tipo de Banco: Banco de Gestiones)</t>
  </si>
  <si>
    <t xml:space="preserve">ADECUACIÓN MENOR ESE CENTRO DE SALUD DE MAJAGUAL (En Proceso de Formulación) (Meta del Proyecto: ) </t>
  </si>
  <si>
    <t>2021002700160</t>
  </si>
  <si>
    <t>CONSTRUCCIÓN, EQUIPAMIENTO FIJO Y DOTACION DEL HOSPITAL DEL GOLFO DE MORROSQUILLO UBICADO EN EL MUNICIPIO DE COVEÑAS SUCRE (2023002700021) (Meta del Proyecto: ) (2023002700021)</t>
  </si>
  <si>
    <t>2023002700021</t>
  </si>
  <si>
    <t>APOYO AL PROCESO DE REORGANIZACIÓN, REDISEÑO Y MODERNIZACIÓN DE LA RED PÚBLICA DE SALUD DE ORDEN DEPARTAMENTAL EN SUCRE (BPIN: 2024002700104) (Meta del proyecto: 1) (Tipo de Banco: Banco Territorial)</t>
  </si>
  <si>
    <t>Apoyo al proceso de reorganización rediseño y modernización de la red pública de salud de orden departamental en   Sucre (Tipo de Banco: Banco Territorial) (BPIN: 2024002700104) (Meta del Proyecto: 1) (Meta de la Vigencia: 1,00) (Ejecutado: 1) (Estado en Portafolio: En Ejecución)</t>
  </si>
  <si>
    <t>2024002700104</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</si>
  <si>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(Ejecutado: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</si>
  <si>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(Meta del proyecto: 16278) (Tipo de Banco: Banco Territorial)
FORTALECIMIENTO DEL DEPORTE DE RESERVA Y ALTO RENDIMIENTO DEPORTIVO DE SUCRE A TRAVES DEL INSTITUTO DEPARTAMENTAL DE DEPORTES Y RECREACION DE SUCRE, INDERSUCRE (BPIN: Recursos Propios) (Meta del proyecto: 731) (Tipo de Banco: Banco Territorial)</t>
  </si>
  <si>
    <t xml:space="preserve">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(Tipo de Banco: Banco Territorial)  (BPIN: Recursos Propios)  (Meta del Proyecto: 16278)  (Ejecutado: 16278) 
FORTALECIMIENTO DEL DEPORTE DE RESERVA Y ALTO RENDIMIENTO DEPORTIVO DE SUCRE A TRAVES DEL INSTITUTO DEPARTAMENTAL DE DEPORTES Y RECREACION DE SUCRE, INDERSUCRE  (Tipo de Banco: Banco Territorial)  (BPIN: Recursos Propios)  (Meta del Proyecto: 731)  (Ejecutado: 731) </t>
  </si>
  <si>
    <t xml:space="preserve">EVENTOS DEPORTIVOS EN LOS MUNICIPIOS DEL DEPARTAMENTO DE SUCRE - PROGRAMAS MISIONALES DEL INSTITUTO (Meta del Proyecto: ) </t>
  </si>
  <si>
    <t>PAGO DE INCENTIVOS (BPIN: Recursos Propios) (Meta del proyecto: 1) (Tipo de Banco: Banco Territorial)
ORDENANZA MEDIANTE LA CUAL SE IMPLEMENTA EL PROGRAMA DE DEPORTISTA APOYADO EN EL DEPARTAMENTO DE SUCRE (BPIN: Recursos Propios) (Meta del proyecto: 1) (Tipo de Banco: Banco Territorial)
Ordenanza Tasa PRO-DEPORTE (Meta del Proyecto/gestión: 1) (Tipo de Banco: Banco de Gestiones)</t>
  </si>
  <si>
    <t>PAGO DE INCENTIVOS  (Tipo de Banco: Banco Territorial)  (BPIN: Recursos Propios)  (Meta del Proyecto: 1)  (Ejecutado: 1) 
Ordenanza Tasa PRO-DEPORTE (Tipo de Banco: Banco de Gestiones) (Meta del Proyecto/gestión: 1) (Ejecutado: 1)</t>
  </si>
  <si>
    <t>PROGRAMAS DE ESCUELAS DE FORMACIÓN DEPORTIVA  (BPIN: Recursos Propios y Gestión)  (Meta del Proyecto: 425) (Ejecutado: 425)</t>
  </si>
  <si>
    <t xml:space="preserve">PROGRAMAS DE ESCUELAS DE FORMACIÓN DEPORTIVA (Meta del Proyecto: ) </t>
  </si>
  <si>
    <t>FUNDACIÓN NACIONAL DEL DEPORTE, LA ACTIVIDAD FÍSICA Y RECREACIÓN - FUNNDAR (N° IDDRS- PCESAL 002-202) por $100.000.000  (BPIN: Recursos Propios)  (Meta del Proyecto: 100) (Ejecutado: 215)</t>
  </si>
  <si>
    <t>SISTEMA DEPARTAMENTAL DE CAPACITACIONES: Capacitación en Administración deportiva (BPIN: Recursos Propios) (Meta del proyecto: 35) (Tipo de Banco: Banco Territorial)</t>
  </si>
  <si>
    <t xml:space="preserve">SISTEMA DEPARTAMENTAL DE CAPACITACIONES: Capacitación en Administración deportiva  (Tipo de Banco: Banco Territorial)  (BPIN: Recursos Propios)  (Meta del Proyecto: 35)  (Ejecutado: 35) </t>
  </si>
  <si>
    <t xml:space="preserve">SISTEMA DEPARTAMENTAL DE CAPACITACIONES (Meta del Proyecto: ) 
SISTEMA DEPARTAMENTAL DE CAPACITACIONES: Técnico laboral en entrenamiento y Preparación física, formados el Politécnico del Caribe. (Meta del Proyecto: 80) </t>
  </si>
  <si>
    <t xml:space="preserve">SISTEMA DEPARTAMENTAL DE CAPACITACIONES (Meta del Proyecto: ) </t>
  </si>
  <si>
    <t>PROGRAMAS MISIONALES Y EVENTOS DEPORTIVOS  (BPIN: Recursos Propios y Gestión)  (Meta del Proyecto: 12000) (Ejecutado: 12000)</t>
  </si>
  <si>
    <t>PROGRAMAS MISIONALES Y EVENTOS DEPORTIVOS: Juegos Intercolegiados (BPIN: Recursos Propios y Gestión) (Meta del proyecto: 7500) (Tipo de Banco: Banco Territorial)
PROGRAMAS MISIONALES Y EVENTOS DEPORTIVOS: ESTRATEGIAS DE HÁBITOS DE ESTILO Y VIDA SALUDABLES. (BPIN: ) (Meta del proyecto: 10941) (Tipo de Banco: Banco Territorial)
PROGRAMAS MISIONALES Y EVENTOS DEPORTIVOS: CAMPAMENTO JUVENIL. (BPIN: ) (Meta del proyecto: 350) (Tipo de Banco: Banco Territorial)
PROGRAMAS MISIONALES Y EVENTOS DEPORTIVOS: ADULTO MAYOR (BPIN: ) (Meta del proyecto: 104) (Tipo de Banco: Banco Territorial)
PROGRAMAS MISIONALES Y EVENTOS DEPORTIVOS: DEPORTE SOCIAL COMUNITARIO. (BPIN: ) (Meta del proyecto: 1010) (Tipo de Banco: Banco Territorial)
FORTALECIMIENTO DEL DEPORTE, LA RECREACION Y LA ACTIVIDAD FISICA A TRAVES DE LA GESTION DE NOMINA ADMINISTRATIVA Y OPERACIONAL DEL INSTITUTO DEPARTAMENTAL DE DEPORTES Y RECREACION DE SUCRE (BPIN: 202500000014149) (Meta del proyecto: 14710) (Tipo de Banco: Banco Territorial)</t>
  </si>
  <si>
    <t xml:space="preserve">Fortalecimiento del deporte, la recreación y la actividad física a través de la gestión de nómina administrativa y operacional del Instituto Departamental de Deportes y Recreación de  Sucre (Tipo de Banco: Banco Territorial) (BPIN: 202500000014149) (Meta del Proyecto: 14710) (Meta de la Vigencia: 14.710,00) (Ejecutado: 11710) (Estado en Portafolio: En Ejecución)
PROGRAMAS MISIONALES Y EVENTOS DEPORTIVOS: ESTRATEGIAS DE HÁBITOS DE ESTILO Y VIDA SALUDABLES.  (Tipo de Banco: Banco Territorial)   (Meta del Proyecto: 10941)  (Ejecutado: 7600) 
PROGRAMAS MISIONALES Y EVENTOS DEPORTIVOS: CAMPAMENTO JUVENIL.  (Tipo de Banco: Banco Territorial)   (Meta del Proyecto: 350)  (Ejecutado: 350) 
PROGRAMAS MISIONALES Y EVENTOS DEPORTIVOS: ADULTO MAYOR  (Tipo de Banco: Banco Territorial)   (Meta del Proyecto: 104)  (Ejecutado: 104) 
PROGRAMAS MISIONALES Y EVENTOS DEPORTIVOS: DEPORTE SOCIAL COMUNITARIO.  (Tipo de Banco: Banco Territorial)   (Meta del Proyecto: 1010)  (Ejecutado: 1010) 
PROGRAMAS MISIONALES Y EVENTOS DEPORTIVOS: Juegos Intercolegiados  (Tipo de Banco: Banco Territorial)  (BPIN: Recursos Propios y Gestión)  (Meta del Proyecto: 7500)  (Ejecutado: 7500) </t>
  </si>
  <si>
    <t xml:space="preserve">PROGRAMAS MISIONALES Y EVENTOS DEPORTIVOS (Meta del Proyecto: ) </t>
  </si>
  <si>
    <t>202500000014149</t>
  </si>
  <si>
    <t>ADECUACION Y MANTENIMIENTO DE PISTA DE PATINAJE Y CANCHA EN EL MUNICIPIO DE COROZAL, DEPARTAMENTO DE SUCRE  (BPIN: Recursos propios)  (Meta del Proyecto: 1) (Ejecutado: 1)
ADECUACIÓN Y MANTENIMIENTO DE LA CANCHA MÚLTIPLE Y PISTA DE PATINAJE EN EL BARRIO ALTO PRADO, MUNICIPIO DE COROZAL, DEPARTAMENTO DE SUCRE  (BPIN: N/A)  (Meta del Proyecto: 1) (Ejecutado: 1)</t>
  </si>
  <si>
    <t>ADECUACION Y MANTENIMIENTO DE CANCHA MULTIFUNCIONAL Y PISTA DE PATINAJE EN EL MUNICIPIO DE SAN MARCOS, DEPARTAMENTO DE SUCRE (BPIN: 202500000015693) (Meta del proyecto: 1) (Tipo de Banco: Banco Territorial)
MANTENIMIENTO DE ESCENARIOS EN DIFERENTES MUNICIPIOS DEL DEPARTAMENTO DE SUCRE (BPIN: Recursos Propios) (Meta del proyecto: ) (Tipo de Banco: Banco Territorial)</t>
  </si>
  <si>
    <t xml:space="preserve">MANTENIMIENTO DE ESCENARIOS EN DIFERENTES MUNICIPIOS DEL DEPARTAMENTO DE SUCRE (Meta del Proyecto: ) </t>
  </si>
  <si>
    <t>202500000015693</t>
  </si>
  <si>
    <t>ADECUACION Y MANTENIMIENTO DE PISTA DE PATINAJE Y CANCHA EN EL MUNICIPIO DE COROZAL, DEPARTAMENTO DE SUCRE  (BPIN: Recursos Propios)  (Meta del Proyecto: 1) (Ejecutado: 1)</t>
  </si>
  <si>
    <t>ADECUACIÓN DE ESCENARIOS EN DIFERENTES MUNICIPIOS DEL DEPARTAMENTO DE SUCRE (BPIN: Recursos Propios) (Meta del proyecto: ) (Tipo de Banco: Banco Territorial)</t>
  </si>
  <si>
    <t xml:space="preserve">ADECUACIÓN DE ESCENARIOS EN DIFERENTES MUNICIPIOS DEL DEPARTAMENTO DE SUCRE (Meta del Proyecto: ) </t>
  </si>
  <si>
    <t>ESTUDIOS Y DISEÑOS PARA LA CONSTRUCCIÓN DE VILLA OLIMPICA FASE II EN EL MUNICIPIO DE TOLÚ, DEPARTAMENTO DE SUCRE  (BPIN: Por Gestión)  (Meta del Proyecto: 1) (Ejecutado: 1)
ESTUDIOS Y DISEÑOS PARA LA CONSTRUCCIÓN DE LA CANCHA DE SOFTBOL DEL CORREGIMIENTO DE MANICA, MUNICIPIO DE TOLUVIEJO  (BPIN: Recursos propios)  (Meta del Proyecto: 1) (Ejecutado: 1)
ESTUDIOS Y DISEÑOS PARA LA CONSTRUCCIÓN DE LA PISTA DE PATINAJE DEL ROBLE  (BPIN: Recursos propios)  (Meta del Proyecto: 1) (Ejecutado: 1)</t>
  </si>
  <si>
    <t>ESTUDIOS Y DISEÑOS PARA LA CONSTRUCCIÓN Y ADECUACIÓN DEL PARQUE PRINCIPAL DEL MUNICIPIO DE SAN JUAN DE BETULIA, DEPARTAMENTO DE SUCRE (BPIN: 202500000023649) (Meta del proyecto: 1) (Tipo de Banco: Banco Territorial)
ESTUDIOS Y DISEÑOS PARA LA CONSTRUCCIÓN DE LAS PISTA DE PATINAJE DEL ROBLE (Meta del Proyecto/gestión: 1) (Tipo de Banco: Banco de Gestiones)</t>
  </si>
  <si>
    <t>ESTUDIOS Y DISEÑOS PARA LA CONSTRUCCIÓN DE LAS PISTA DE PATINAJE DEL ROBLE (Tipo de Banco: Banco de Gestiones) (Meta del Proyecto/gestión: 1) (Ejecutado: 1)</t>
  </si>
  <si>
    <t xml:space="preserve">ESTUDIOS Y DISEÑOS PARA LA CONSTRUCCIÓN DE ESCENARIOS DEPORTIVOS Y RECREATIVOS EN EL DEPARTAMENTO DE SUCRE (Meta del Proyecto: ) </t>
  </si>
  <si>
    <t>202500000023649</t>
  </si>
  <si>
    <t>Construcción de cancha deportiva energética en el corregimiento de El Sitio, municipio de El Roble, Sucre (Meta del Proyecto: 1) (2025002700011)</t>
  </si>
  <si>
    <t>2025002700011</t>
  </si>
  <si>
    <t>CONSTRUCCIÓN DE PARQUES LINEALES EN LAS CALLES 28 Y 29 ENTRE CARRERAS 26 Y 27 EN LA ZONA URBANA DEL MUNICIPIO DE COROZAL, DEPARTAMENTO DE SUCRE  1 - En ejecución  HOMOLOGADO (BPIN: 2023002700029) (Meta del proyecto: ) (Tipo de Banco: Banco de Regalías)</t>
  </si>
  <si>
    <t>CONSTRUCCIÓN DE PARQUES LINEALES EN LAS CALLES 28 Y 29 ENTRE CARRERAS 26 Y 27 EN LA ZONA URBANA DEL MUNICIPIO DE COROZAL, DEPARTAMENTO DE SUCRE  (Tipo de Banco: Banco de Regalías)  (BPIN: 2023002700029)  (Meta Total del Proyecto: 2)  (Avance Acumulado Total de la Meta del Proyecto: 2)  (Meta del Proyecto para la Vigencia 2025: 2)  (Avance Acumulado de la Meta del Proyecto Para la Vigencia 2025: 2)</t>
  </si>
  <si>
    <t>CONSTRUCCION DE PARQUE RECREODEPORTIVO EN EL CORREGIMIENTO DE LAS PIEDRAS, MUNICIPIO DE TOLUVIEJO, DEPARTAMENTO DE SUCRE (Meta del Proyecto: ) (2025002700010)</t>
  </si>
  <si>
    <t>2025002700010, 2023002700029</t>
  </si>
  <si>
    <t>MANTENIMIENTO Y ADECUACIÓN DE LAS INSTALACIONES DEL CENTRO RECREACIONAL PELINKU, EN EL MUNICIPIO DE GALERAS - SUCRE 1 - Entregado  (BPIN: 2023002700125)  (Meta del Proyecto: 1) (Ejecutado: 1)
ADECUACIÓN Y MANTENIMIENTO DE PARQUE RECREODEPORTIVO EN EL BARRIO SAN MARTÍN EN EL MUNICIPIO DE GALERAS EN EL DEPARTAMENTO DE SUCRE: 1 HOMOLOGADO  (BPIN: 2023002700079)  (Meta del Proyecto: 1) (Ejecutado: 1)</t>
  </si>
  <si>
    <t>MEJORAMIENTO Y ADECUACIÓN DEL PARQUE CENTRAL DEL MUNICIPIO DE SANTIAGO DE TOLÚ Y DEL PARQUE PRINCIPAL DEL BARRIO LAS MARGARITAS DEL MUNICIPIO DE SINCELEJO DEPARTAMENTO DE SUCRE (BPIN: 2024002700075) (Meta del proyecto: 1) (Tipo de Banco: Banco de Regalías)
CONSTRUCCIÓN DE PARQUE RECREATIVO EN EL BARRIO LAS MARIANAS EN LA ZONA URBANA DEL MUNICIPIO DE MORROA - DEPARTAMENTO DE SUCRE (BPIN: 2022002700007) (Meta del proyecto: 1) (Tipo de Banco: Banco de Aliados)</t>
  </si>
  <si>
    <t>2023002700125, 2023002700079, 2024002700075, 2022002700007</t>
  </si>
  <si>
    <t>CONSTRUCCIÓN DE VILLA OLÍMPICA FASE I MUNICIPIO DE TOLÚ DEPARTAMENTO DE SUCRE (Meta del Proyecto: ) (2024002700193)</t>
  </si>
  <si>
    <t>2024002700193</t>
  </si>
  <si>
    <t>PROGRAMA DEPORTE ASOCIADO Y ALTOS 
LOGROS  (BPIN: Recursos Propios)  (Meta del Proyecto: 100) (Ejecutado: 125)</t>
  </si>
  <si>
    <t>PROGRAMA DEPORTE ASOCIADO Y ALTOS 
LOGROS (BPIN: Recursos Propios) (Meta del proyecto: 250) (Tipo de Banco: Banco Territorial)</t>
  </si>
  <si>
    <t xml:space="preserve">PROGRAMA DEPORTE ASOCIADO Y ALTOS 
LOGROS  (Tipo de Banco: Banco Territorial)  (BPIN: Recursos Propios)  (Meta del Proyecto: 250)  (Ejecutado: 250) </t>
  </si>
  <si>
    <t xml:space="preserve">PROGRAMA DEPORTE ASOCIADO Y ALTOS 
LOGROS (Meta del Proyecto: ) </t>
  </si>
  <si>
    <t>DEPORTISTA APOYADO  - (ENTREGA DE INCENTIVO ECONÓMICOS A LOS ATLETAS DESTACADO POR OBTENER MEDALLA EN LOS XXII JUEGOS DEPORTIVOS NACIONALES Y VI JUEGOS DEPORTIVOS PARANACIONALES DEL EJE CAFETERO 2023")  (BPIN: Recursos Propios)  (Meta del Proyecto: 10) (Ejecutado: 61)</t>
  </si>
  <si>
    <t>DEPORTISTA APOYADO: Estimulos para Educación Superior con Universidad Autónoma (BPIN: Recursos Propios y Gestión) (Meta del proyecto: 2) (Tipo de Banco: Banco Territorial)</t>
  </si>
  <si>
    <t xml:space="preserve">DEPORTISTA APOYADO: Estimulos para Educación Superior con Universidad Autónoma  (Tipo de Banco: Banco Territorial)  (BPIN: Recursos Propios y Gestión)  (Meta del Proyecto: 2)  (Ejecutado: 2) </t>
  </si>
  <si>
    <t xml:space="preserve">DEPORTISTA APOYADO (Meta del Proyecto: ) </t>
  </si>
  <si>
    <t>Estrategia Ciencias aplicadas al deporte en Sucre  (BPIN: Recursos Propios)  (Meta del Proyecto: 350) (Ejecutado: 350)</t>
  </si>
  <si>
    <t>Estrategia Ciencias aplicadas al deporte en Sucre (BPIN: Recursos Propios) (Meta del proyecto: 100) (Tipo de Banco: Banco Territorial)</t>
  </si>
  <si>
    <t xml:space="preserve">Estrategia Ciencias aplicadas al deporte en Sucre  (Tipo de Banco: Banco Territorial)  (BPIN: Recursos Propios)  (Meta del Proyecto: 100)  (Ejecutado: 100) </t>
  </si>
  <si>
    <t xml:space="preserve">Estrategia Ciencias aplicadas al deporte en Sucre (Meta del Proyecto: ) </t>
  </si>
  <si>
    <t>PROGRAMA DEPORTE ASOCIADO Y COMPETITIVO  (BPIN: Recursos Propios)  (Meta del Proyecto: 200) (Ejecutado: 200)</t>
  </si>
  <si>
    <t>PROGRAMA DEPORTE ASOCIADO Y COMPETITIVO: Deportaistas de ALTO RENDIMIENTO (BPIN: Recursos Propios) (Meta del proyecto: 10) (Tipo de Banco: Banco Territorial)</t>
  </si>
  <si>
    <t xml:space="preserve">PROGRAMA DEPORTE ASOCIADO Y COMPETITIVO: Deportaistas de ALTO RENDIMIENTO  (Tipo de Banco: Banco Territorial)  (BPIN: Recursos Propios)  (Meta del Proyecto: 10)  (Ejecutado: 10) </t>
  </si>
  <si>
    <t xml:space="preserve">PROGRAMA DEPORTE ASOCIADO Y COMPETITIVO (Meta del Proyecto: ) </t>
  </si>
  <si>
    <t>CONSTRUCCIÓN ESTADIO 20 DE ENERO EN EL MUNICIPIO DE SINCELEJO, DEPARTAMENTO DE SUCRE  (BPIN: 2019700010025)  (Meta del Proyecto: 1) (Ejecutado: 1)</t>
  </si>
  <si>
    <t xml:space="preserve">MEJORAMIENTO DE ESTADIO EN EL  DEPARTAMENTO DE SUCRE (Meta del Proyecto: ) </t>
  </si>
  <si>
    <t>2019700010025</t>
  </si>
  <si>
    <t>PROGRAMA DEPORTE ASOCIADO Y ALTOS 
LOGROS  (BPIN: Recursos Propios)  (Meta del Proyecto: 7) (Ejecutado: 24)</t>
  </si>
  <si>
    <t>PROGRAMA DEPORTE ASOCIADO Y ALTOS 
LOGROS (BPIN: Recursos Propios) (Meta del proyecto: 7) (Tipo de Banco: Banco Territorial)</t>
  </si>
  <si>
    <t xml:space="preserve">PROGRAMA DEPORTE ASOCIADO Y ALTOS 
LOGROS  (Tipo de Banco: Banco Territorial)  (BPIN: Recursos Propios)  (Meta del Proyecto: 7)  (Ejecutado: 12) </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</si>
  <si>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(Meta del Proyecto/gestión: 1) (Tipo de Banco: Banco de Gestiones)</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</si>
  <si>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del Proyecto/gestión: 1) (Ejecutado: 1)</t>
  </si>
  <si>
    <t>Estrategia sistema departamental de capacitaciones  (BPIN: Recursos Propios)  (Meta del Proyecto: 12) (Ejecutado: 12)</t>
  </si>
  <si>
    <t>Estrategia sistema departamental de capacitaciones (BPIN: Recursos Propios) (Meta del proyecto: 3) (Tipo de Banco: Banco Territorial)</t>
  </si>
  <si>
    <t xml:space="preserve">Estrategia sistema departamental de capacitaciones  (Tipo de Banco: Banco Territorial)  (BPIN: Recursos Propios)  (Meta del Proyecto: 3)  (Ejecutado: 3) </t>
  </si>
  <si>
    <t xml:space="preserve">Estrategia sistema departamental de capacitaciones (Meta del Proyecto: ) </t>
  </si>
  <si>
    <t xml:space="preserve">CONSTRUCCION DE SEDE ADMINISTRATIVA DE INDERSUCRE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</si>
  <si>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</si>
  <si>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Capacitación  a los  Bibliotecarios en  la prestación de los servicios públicos reglamentados por la Ley de Bibliotecas Públicas. (Meta del Proyecto: ) </t>
  </si>
  <si>
    <t>Capacitación   a los  Bibliotecarios en  la prestación de los servicios públicos reglamentados por la Ley de Bibliotecas Públicas.
LABORATORIO INTER Y TRANSDISCIPLINAR EN ARTES.  Estrategia para el fortalecimiento de la investigación-creación en artes (plásticas y viusuales, cine, musica, danza, teatro, circo) que permitan la adquisión  de competencias disciplinares y transdisciplinares para el desarrollo del quehacer creativo.</t>
  </si>
  <si>
    <t>IMPLEMENTACION DE UNA ESTRATEGIA DE PROFESIONALIZACION DE ARTISTAS,ARTISTAS FORMADORES Y GESTORES CULTURALES EN EL DEPARTAMENTO DE SUCRE (BPIN: 2021000020028) (Meta del proyecto: 126) (Tipo de Banco: Banco de Regalías)</t>
  </si>
  <si>
    <t>2021000020028</t>
  </si>
  <si>
    <t>Fortalecimiento a festivales encuentros culturales artísticos y patrimoniales carnavales fiestas y ferias tradicionales en el departamento de Sucre.  (BPIN: 2024002700160)  (Meta del Proyecto: 20) (Ejecutado: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(Ejecutado: 16)
1 Feria del Libro de Sucre, 1 encuentro de Bibliotecarios y Mediadores Socioculturales y 1 encuentro de Narradores orales. Sucre Teje Red y actividades de fortalecimieto  (BPIN: Por Gestión)  (Meta del Proyecto: 4) (Ejecutado: 4)
Festival cultural de Sucre  (BPIN: Por Gestión)  (Meta del Proyecto: 1) (Ejecutado: 1)
Festivales apoyados a traves de gestión  (BPIN: Por Gestión)  (Meta del Proyecto: 10) (Ejecutado: 10)</t>
  </si>
  <si>
    <t>FORTALECIMIENTO A FESTIVALES, ENCUENTROS CULTURALES, ARTISTICOS Y PATRIMONIALES, CARNAVALES, FIESTAS Y FERIAS TRADICIONALES PARA EL 2025, EN EL DEPARTAMENTO DE SURE (BPIN: 202400000007062) (Meta del proyecto: 80) (Tipo de Banco: Banco Territorial)
APOYO A LA PROMOCION, FOMENTO Y FORTALECIMIENTO CULTURAL Y COMERCIAL DE LOS SUBSECTORES CALZADO, MARROQUINERIA, ARTESANIAS, MODA, TEXTIL Y TURISMO 2025, EN EL MARCO DE LA REACTIVACIÓN ECONOMICA DEL DEPARTAMENTO DE SUCRE (BPIN: 202500000028822) (Meta del proyecto: 1) (Tipo de Banco: Banco Territorial)
APOYO EN LA PARTICIPACION INSTITUCIONAL EN EL MARCO DEL XXIIENCUENTRO CULTURAL A LA POLLERA COLORÁ, EN EL MUNICIPIO SAN LUIS DE SINCÉ, DEPARTAMENTO DE SUCRE (BPIN: 202500000029102) (Meta del proyecto: 1) (Tipo de Banco: Banco Territorial)
Apoyo a la promoción y posicionamiento en la feria de arte manual del caribe "AMA" del sector artesanal del departamento de Sucre (BPIN: 202500000021883) (Meta del proyecto: 1) (Tipo de Banco: Banco Territorial)
Implementación de actividades bibliotecarias y de mediación en el Marco del Encuentro de Bibliotecarios y mediadores socioculturales 2025, en el departamento de Sucre (BPIN: 202500000032133) (Meta del proyecto: 1) (Tipo de Banco: Banco Territorial)
Apoyo a la Promoción Y Posicionamiento En La Feria Gastronómica “Sabor Barranquilla” Del Sector Cultural del Departamento de Sucre (BPIN: 202500000031494) (Meta del proyecto: 1) (Tipo de Banco: Banco Territorial)
Apoyo a la promoción Gastronómica, Cultural y Turística en el marco de la continuidad de la estrategia Sucre Sabe Diferente en el departamento de Sucre (BPIN: 202500000026876) (Meta del proyecto: 1) (Tipo de Banco: Banco Territorial)
Implementación de Actividades Literarias y de Mediación Cultural vigencia 2025, en el departamento de Sucre (BPIN: 202500000035205) (Meta del proyecto: 2) (Tipo de Banco: Banco Territorial)
XI Festival Cultural de Sucre y SEGUNDO ENCUENTRO DE NARRADORES DE LA TRADICIÓN ORAL (BPIN: ) (Meta del proyecto: 2) (Tipo de Banco: Banco Territorial)</t>
  </si>
  <si>
    <t>Apoyo a la promoción, fomento y fortalecimiento cultural y comercial de los subsectores calzado, marroquinería, artesanías, moda, textil, y turismo 2025, en el marco de la reactivación económica del departamento de  Sucre (Tipo de Banco: Banco Territorial) (BPIN: 202500000028822) (Meta del Proyecto: 1) (Meta de la Vigencia: 1,00) (Ejecutado: 163808404,3) (Estado en Portafolio: )
Apoyo en la Participación Institucional en el Marco Del XXII Encuentro Cultural La Pollera Colorá, en el Municipio San Luis de Sincé, Departamento de  Sucre (Tipo de Banco: Banco Territorial) (BPIN: 202500000029102) (Meta del Proyecto: 1) (Meta de la Vigencia: 1,00) (Ejecutado: 1) (Estado en Portafolio: )
Apoyo a la promoción y posicionamiento en la feria de arte manual del caribe "AMA" del sector artesanal del departamento de  Sucre (Tipo de Banco: Banco Territorial) (BPIN: 202500000021883) (Meta del Proyecto: 1) (Meta de la Vigencia: 1,00) (Ejecutado: 1) (Estado en Portafolio: Liquidado)
Fortalecimiento a festivales, encuentros culturales, artísticos y patrimoniales, carnavales, fiestas y ferias tradicionales durante el año 2025, en el departamento de   Sucre (Tipo de Banco: Banco Territorial) (BPIN: 202400000007062) (Meta del Proyecto: 80) (Meta de la Vigencia: 80,00) (Ejecutado: 29) (Estado en Portafolio: No aplica liquidación)
Implementación de actividades bibliotecarias y de mediación en el Marco del Encuentro de Bibliotecarios y mediadores socioculturales 2025, en el departamento de   Sucre (Tipo de Banco: Banco Territorial) (BPIN: 202500000032133) (Meta del Proyecto: 1) (Meta de la Vigencia: 1,00) (Ejecutado: 1)
Apoyo a la Promoción Y Posicionamiento En La Feria Gastronómica “Sabor Barranquilla” Del Sector Cultural del Departamento de   Sucre (Tipo de Banco: Banco Territorial) (BPIN: 202500000031494) (Meta del Proyecto: 1) (Meta de la Vigencia: 1,00) (Ejecutado: 1)
Apoyo a la promoción Gastronómica, Cultural y Turística en el marco de la continuidad de la estrategia Sucre Sabe Diferente en el departamento de  Sucre (Tipo de Banco: Banco Territorial) (BPIN: 202500000026876) (Meta del Proyecto: 1) (Meta de la Vigencia: 1,00) (Ejecutado: 1)</t>
  </si>
  <si>
    <t xml:space="preserve">Festival Cultural de Sucre y apoyos a festivales, carnavales, ferias. 1 Feria del Libro de Sucre, 1 encuentro de Bibliotecarios y Mediadores Socioculturales y 1 encuentro de Narradores orales. Sucre Teje Red y actividades de fortalecimieto  de la lectura, (Meta del Proyecto: ) </t>
  </si>
  <si>
    <t>202400000007062, 2024002700160, 2023002700037, 202500000028822, 202500000029102, 202500000021883, 202500000032133, 202500000031494, 202500000026876, 202500000035205</t>
  </si>
  <si>
    <t>4 Ferias del Libro de Sucre ( III, IV , V  y VI versión) , 4 encuentros de Bibliotecarios y Mediadores Socioculturales y 4 encuentros de Narradores orales.
 Sucre Teje Red y actividades de fortalecimieto  de la lectura, la escritura y la oralidad  LEO  en el departamento de Sucre.</t>
  </si>
  <si>
    <t>FORTALECIMIENTO AL SECTOR CULTURAL EN EL DEPARTAMENTO DE SUCRE Y EN EL FONDO MIXTO DE PROMOCION DE LA CULTURA Y LAS ARTES DE SUCRE (BPIN: 202500000011274) (Meta del proyecto: 100) (Tipo de Banco: Banco Territorial)
Fortalecimiento del sector editorial de Sucre,editores y libreros. (BPIN: ) (Meta del proyecto: ) (Tipo de Banco: Banco Territorial)</t>
  </si>
  <si>
    <t>Fortalecimiento al sector cultural en el departamento de Sucre y en el Fondo Mixto de Promoción de la Cultura y las Artes de   Sucre (Tipo de Banco: Banco Territorial) (BPIN: 202500000011274) (Meta del Proyecto: 100) (Meta de la Vigencia: 100,00) (Ejecutado: 95) (Estado en Portafolio: En Ejecución)</t>
  </si>
  <si>
    <t xml:space="preserve">Fortalecimiento del  sector editorial de Sucre,editores y libreros. (Meta del Proyecto: ) </t>
  </si>
  <si>
    <t xml:space="preserve">Proyecto Fortalecimiento productivo del ecosistema del sector cinematografico de Sucre  (Meta del Proyecto: ) 
Fortalecimiento del  sector editorial de Sucre,editores y libreros. (Meta del Proyecto: ) </t>
  </si>
  <si>
    <t>202500000011274</t>
  </si>
  <si>
    <t>Fortalecimiento a los consejos departamentales de cultura de patrimonio y areas artisticas constituidos en el Departamento de Sucre  (BPIN: Por Gestión)  (Meta del Proyecto: 70) (Ejecutado: 70)</t>
  </si>
  <si>
    <t>Fortalecimiento a los consejos departamentales de cultura de patrimonio y areas artisticas constituidos en el Departamento de Sucre (BPIN: ) (Meta del proyecto: ) (Tipo de Banco: Banco Territorial)</t>
  </si>
  <si>
    <t xml:space="preserve">Fortalecimiento a los consejos departamentales de cultura de patrimonio y areas artisticas constituidos en el Departamento de Sucre (Meta del Proyecto: ) </t>
  </si>
  <si>
    <t>Asistencias técnicas y operativas a las Bibliotecas Adscritas a la Red Departamental de Sucre y a las administraciones municipales.  (BPIN: Recursos Propios)  (Meta del Proyecto: 100) (Ejecutado: 100)</t>
  </si>
  <si>
    <t>Fortalecimiento institucional en la Biblioteca Pública departamental José Elías Cury Lambraño, en el departamento de Sucre (BPIN: 202500000016943) (Meta del proyecto: 100) (Tipo de Banco: Banco Territorial)
Fortalecimiento de la red departamental de bibliotecas públicas de Sucre, mediante asistencias técnicas y operativas. (Meta del Proyecto/gestión: 100) (Tipo de Banco: Banco de Gestiones)</t>
  </si>
  <si>
    <t>Fortalecimiento institucional en la Biblioteca Pública departamental José Elías Cury Lambraño, en el departamento de   Sucre (Tipo de Banco: Banco Territorial) (BPIN: 202500000016943) (Meta del Proyecto: 100) (Meta de la Vigencia: 100,00) (Ejecutado: 100) (Estado en Portafolio: En Ejecución)
Fortalecimiento de la red departamental de bibliotecas públicas de Sucre, mediante asistencias técnicas y operativas. (Tipo de Banco: Banco de Gestiones) (Meta del Proyecto/gestión: 100) (Ejecutado: 100)</t>
  </si>
  <si>
    <t xml:space="preserve">Asistencias técnicas y operativas a las Bibliotecas Adscritas a la Red Departamental de Sucre y a las administraciones municipales. (Meta del Proyecto: ) </t>
  </si>
  <si>
    <t>202500000016943</t>
  </si>
  <si>
    <t xml:space="preserve">Investigación y caracterización sobre el estado  y actores de los subsectores de las artes, patrimonio, medios comunitarios y ciudadanos y bibliotecas   (Meta del Proyecto: ) </t>
  </si>
  <si>
    <t>Implementación de una estrategia para el fortalecimiento de la circulación artística a través del programa Artes en Movimiento 2024 en el departamento de Sucre.  (BPIN: 2024002700153)  (Meta del Proyecto: 44) (Ejecutado: 28)</t>
  </si>
  <si>
    <t>IMPLEMENTACION DE UNA ESTRATEGIA PARA EL FORTALECIMIENTO DE LA CIRCULACION ARTISITICA A TRAVES DEL PROGRAMA ARTES EN MOVIMIENTO 2025 EN EL DEPARTAMENTO DE SUCRE (BPIN: 202500000014385) (Meta del proyecto: 201) (Tipo de Banco: Banco Territorial)
Estrategia Conexión: Red de Circulación Cultural y artística (Meta del Proyecto/gestión: 2) (Tipo de Banco: Banco de Gestiones)</t>
  </si>
  <si>
    <t>Implementación de una estrategia para el fortalecimiento de la circulación artística a través del programa artes en movimiento 2025, en el departamento de  Sucre (Tipo de Banco: Banco Territorial) (BPIN: 202500000014385) (Meta del Proyecto: 201) (Meta de la Vigencia: 201,00) (Ejecutado: 65) (Estado en Portafolio: No aplica liquidación)
Estrategia Conexión: Red de Circulación Cultural y artística (Tipo de Banco: Banco de Gestiones) (Meta del Proyecto/gestión: 2) (Ejecutado: 8)</t>
  </si>
  <si>
    <t xml:space="preserve">Promover la circulación de autores y autoras Sucreñas en ferias eventos, y encuentros asociados a la literatura a nivel regional y nacional. (Meta del Proyecto: ) </t>
  </si>
  <si>
    <t>2024002700153, 202500000014385</t>
  </si>
  <si>
    <t>Fortalecimiento de las artes plásticas y visuales en los municipios de Sincelejo, Corozal, Morroa, Santiago de Tolú y San Pedro en el departamento de Sucre  (BPIN: 2023002700011)  (Meta del Proyecto: 43) (Ejecutado: 46)</t>
  </si>
  <si>
    <t>Fortalecimiento de los procesos de formación y difusión musical a través del programa "Sonidos para la Vida” durante el 2025 en el departamento de Sucre (BPIN: 202500000031648) (Meta del proyecto: 16) (Tipo de Banco: Banco Territorial)
Fortalecimiento de los procesos de formación y difusión musical a través del programa "Sonidos para la Vida” en el departamento de Sucre. (BPIN: ) (Meta del proyecto: 22) (Tipo de Banco: Banco Territorial)
Estrategia Alianza Formativa para las Artes, las culturas y los saberes vivos . (Meta del Proyecto/gestión: 3) (Tipo de Banco: Banco de Gestiones)</t>
  </si>
  <si>
    <t>Estrategia Alianza Formativa para las Artes, las culturas y los saberes vivos . (Tipo de Banco: Banco de Gestiones) (Meta del Proyecto/gestión: 3) (Ejecutado: 13)</t>
  </si>
  <si>
    <t xml:space="preserve">Fomento  de la oferta educativa  entregada  a la ciudadanía  para la formación en musicas tradicionales y sinfónicas en el departamento con el fin de fortalecer el patrimonio sonoro sucreño. (Meta del Proyecto: ) 
Fortalecimiento  a la oferta educativa   con enfoque psicosocial dirigida a la ciudadanía con el fin de fomentar  habilidades sociales y  capacidades en diferentes disciplinas artísticas como la danza, el teatro, las artes plásticas, el cine, circo como h (Meta del Proyecto: ) </t>
  </si>
  <si>
    <t>2023002700011, 202500000031648</t>
  </si>
  <si>
    <t>ESPACIOS  CREATIVOS PARA LA VIDA. Oferta educativa   con enfoque psicosocial dirigida a la ciudadanía con el fin de fortalecer habilidades sociales y  capacidades en diferentes disciplinas artísticas como la danza, el teatro, las artes plásticas, el cine, circo como herramienta para la prevención de la salud mental.
SONIDOS PARA LA VIDA Fomento  de la oferta educativa  entregada  a la ciudadanía  para la formación en musicas tradicionales y sinfónicas en el departamento con el fin de fortalecer el patrimonio sonoro sucreño.</t>
  </si>
  <si>
    <t xml:space="preserve">
ADECUACION Y MANTENIMIENTO MUSEO ARQUEOLOGICO MANUEL HUERTAS VERGARA UBICADO EN EL MUNICIPIO DE SINCELEJO, DEPARTAMENTO DE SUCRE (BPIN: ) (Meta del proyecto: 1) (Tipo de Banco: Banco Territorial)</t>
  </si>
  <si>
    <t xml:space="preserve">Segunda fase para la  Ampliación de la infraestructura y dotación  de la Biblioteca Departamental José Elias Cury Lambraño. (Meta del Proyecto: ) 
Segunda fase para la  Ampliación de la infraestructura y dotación  de la Biblioteca Departamental José Elias Cury Lambraño. (Meta del Proyecto: ) </t>
  </si>
  <si>
    <t xml:space="preserve">Ampliación de  la infraestructura y dotación de la Biblioteca departamental de Sucre José Elias Cury Lambraño, con espacios para el archivo histórico (archivo filmico),  sala infantil, sala de asistencia técnica técnica al material Bibliográfico, cinemateca y almacén para material bibliográfico, sala patrimonial, espacios de formaciòn y  parqueadero entre otros.  </t>
  </si>
  <si>
    <t>Construcción y dotación del centro de pensamientos y saberes ancestrales zenú en el municipio de San Antonio de palmito sucre. (BPIN: 2023002700039) (Meta del proyecto: 1) (Tipo de Banco: Banco de Regalías)</t>
  </si>
  <si>
    <t xml:space="preserve">Construcción y adecuación de infraestructura cultural para la ambientación turística y apropiación cultural de la obra y vida de Gabriel García Márquez, producto turístico del municipio de sucre, para la reactivación económica de departamento de sucre. (c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(Meta del Proyecto: ) </t>
  </si>
  <si>
    <t>2023002700039</t>
  </si>
  <si>
    <t>Construcción del Centro de pensamientos y saberes ancestrales Zenú, en el Municipio de San Antonio de Palmito. 
Construcción y adecuación de infraestructura cultural, para la ambientación turística y apropiación cultural de la vida y obra de Gabriel García Márquez,en los municipios de Sucre y Sincé.
Centro de Saberes  y fortalecimiento en turismo cultural y comunitario con enfoque ètnico, saberes propios  y sostenibilidad biocultural. Sanguaré,  Ricon del Mar, San Onofre ( Proyeto solicitado por Ministro y la Gobernadora)</t>
  </si>
  <si>
    <t>Agentes del sector que reciben asistencia técnica en gestión cultural y formulación de proyectos culturales, artisticos y de patrimonio.   (BPIN: Recursos Propios)  (Meta del Proyecto: 100) (Ejecutado: 711)</t>
  </si>
  <si>
    <t>Agentes del sector que reciben asistencia técnica en gestión cultural y formulación de proyectos culturales, artisticos y de patrimonio. (Meta del Proyecto/gestión: 100) (Tipo de Banco: Banco de Gestiones)</t>
  </si>
  <si>
    <t>Agentes del sector que reciben asistencia técnica en gestión cultural y formulación de proyectos culturales, artisticos y de patrimonio. (Tipo de Banco: Banco de Gestiones) (Meta del Proyecto/gestión: 100) (Ejecutado: 75)</t>
  </si>
  <si>
    <t xml:space="preserve">Agentes del sector que reciben asistencia técnica en gestión cultural y formulación de proyectos culturales, artisticos y de patrimonio.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</si>
  <si>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(Ejecutado: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</si>
  <si>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21) (Tipo de Banco: Banco Territorial)</t>
  </si>
  <si>
    <t xml:space="preserve">Dotación e impresión  de obras literarias de escritores Sucreños  producidas por el Fondo Editorial de Sucre, para el fortalecimieto de  las colecciones locales  de las Bibliotecas publicas adscritas a la Red Departamental de Bibliotecas Públicas de Sucre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</si>
  <si>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t>
  </si>
  <si>
    <t xml:space="preserve">Dotación y fortalecimiento a los procesos culturales , artisticos y de las tradiciones del Pueblo Gitano en la Casa de la Cultura del Pueblo  Rom en el Municipio de  Sampués. (Meta del Proyecto: ) </t>
  </si>
  <si>
    <t>beneficios económicos periódicos  BEPS entregado a los creadores y gestores culturales, para garantizar una renta vitalicia a estos agentes.  (BPIN: Recursos Propios)  (Meta del Proyecto: 28) (Ejecutado: 28)</t>
  </si>
  <si>
    <t>Apoyo a la implementación de los planes especiales de salvaguardia del patrimonio inmaterial en el municipio de Santiago de Tolú, departamento de Sucre (BPIN: 202500000021507) (Meta del proyecto: 200) (Tipo de Banco: Banco Territorial)</t>
  </si>
  <si>
    <t>Apoyo a la implementación de los planes especiales de salvaguardia del patrimonio inmaterial en el municipio de Santiago de Tolú, departamento de   Sucre (Tipo de Banco: Banco Territorial) (BPIN: 202500000021507) (Meta del Proyecto: 200) (Meta de la Vigencia: 200,00) (Ejecutado: 200) (Estado en Portafolio: Liquidado)</t>
  </si>
  <si>
    <t xml:space="preserve">beneficios económicos periódicos  BEPS entregado a los creadores y gestores culturales, para garantizar una renta vitalicia a estos agentes. (Meta del Proyecto: 22) </t>
  </si>
  <si>
    <t>202500000021507</t>
  </si>
  <si>
    <t>Fortalecimiento para el desarrollo y la promoción cultural de los gestores y creadores culturales a traves de la convocatoria de estimulos en el Departamento de Sucre  (BPIN: 2024002700124)  (Meta del Proyecto: 140) (Ejecutado: 126)</t>
  </si>
  <si>
    <t>Convocatoria pública de portafolio de estímulos  (BPIN: ) (Meta del proyecto: 145) (Tipo de Banco: Banco Territorial)</t>
  </si>
  <si>
    <t xml:space="preserve">Convocatoria pública de portafolio de estímulos  (Meta del Proyecto: ) </t>
  </si>
  <si>
    <t>2024002700124</t>
  </si>
  <si>
    <t xml:space="preserve">Portafolio de Estímulos del Departamento de Sucre. Convocatoria anual de estimulos departamentales para financiar iniciativas con enfoque territorial, subsectorial y poblacional para las 5 subregiones  del departamento en las modalidades de becas, premios, reconocimientos además de procesos de formación, creación y circulación. ( presupuesto donde se incluye proyectos, logistica, evaluación y pago de jurado.
Becas INI-IMAGINANDO NUESTRA IMAGEN. Estimulos para la  formación y creación en Cine y medios audicovisuales. Corresponde a los estímulos económicos entregados a los actores del sector cinematografico con el fin de dar un impulso a la formación, creación y  y circulación del cine y los medios  audiovisuales en el territorio, permitiendo fortalecer su desarrollo y acceso a la cultura al público en general.
</t>
  </si>
  <si>
    <t>Formulación del plan especial de manejo y protección PEMP del centro histórico de Corozal (BPIN: ) (Meta del proyecto: 1) (Tipo de Banco: Banco Territorial)</t>
  </si>
  <si>
    <t xml:space="preserve">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t>
  </si>
  <si>
    <t xml:space="preserve">Apoyo a la implementación de los planes especiales de salvaguardia del patrimoinio inmaterial del departamento de Sucre ( cuadros vivos, trenzado caña flecha, ritos y festejos de la semana santa en Santiago de Tolù). (Meta del Proyecto: ) 
Elaboración de planes especiales de manejo y protección PEMP para garantizar la protección, la conservación y la sostenibilidad de los bienes de interes cultural del departamento de Sucre. (Meta del Proyecto: ) 
Elaboración de plan especial de salvaguardia para establecer las acciones y los lineamientos encaminados a garantizar la salvaguardia del Patrimonio Cultural Inmaterial del departamento de Sucre. (Musica de Banda). (Meta del Proyecto: ) 
Proceso de identificación e Inventario del patrimonio cultural material e inmaterial en los municipios del departamento de Sucre (Meta del Proyecto: ) </t>
  </si>
  <si>
    <t xml:space="preserve">Elaboración de planes especiales de manejo y protección PEMP para garantizar la protección, la conservación y la sostenibilidad de los bienes de interes cultural del departamento de Sucre.
Apoyo a la implementación de los planes espaciales de salvaguardia del patrimoinio inmaterial del departamento de Sucre ( cuadros vivos, trenzado caña flecha, ritos y festejos de la semana santa en Santiago de Tolù)
Proceso de identificación e Inventario del patrimonio cultural e inmaterial en los municipios del departamento de Sucre
</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</si>
  <si>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(Ejecutado: 40)</t>
  </si>
  <si>
    <t>Fortalecimiento de espacios de conversatorios, talleres,  y participación de la comunidad Sucreña alrededor del Museo Arqueologico Manuel Huertas Vergara y otros espacio museales.  (BPIN: ) (Meta del proyecto: 6) (Tipo de Banco: Banco Territorial)</t>
  </si>
  <si>
    <t xml:space="preserve">Fortalecimiento de espacios de conversatorios, talleres,  y participación de la comunidad Sucreña alrededor del Museo Arqueologico Manuel Huertas Vergara y otros espacio museales.  (Meta del Proyecto: ) </t>
  </si>
  <si>
    <t xml:space="preserve">Incentivar la participación comunitaria en los grupos de vigias a traves de capacitaciones para desarrollar actividades que fortalezcan la apropiación social del patrimonio y el respeto por la diversidad cultural del departamento  (Meta del Proyecto: ) </t>
  </si>
  <si>
    <t>Acompañar las acciones de Gestión de procesos del depósito legal, conservación del material bibliográfico y documental y el fortalecimiento de los servicios básicos de ley de la Biblioteca Departamental José Elías Cury Lambraño. (Meta del Proyecto/gestión: 4) (Tipo de Banco: Banco de Gestiones)</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</si>
  <si>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del Proyecto/gestión: 4) (Ejecutado: 10)</t>
  </si>
  <si>
    <t xml:space="preserve">Acompañar las acciones de Gestión de procesos del depósito legal, conservación del material bibliográfico y documental y el fortalecimiento de los servicios básicos de ley de la Biblioteca Departamental José Elías Cury Lambraño. (Meta del Proyecto: ) </t>
  </si>
  <si>
    <t xml:space="preserve">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 </t>
  </si>
  <si>
    <t xml:space="preserve">Implementación de asistencias técnicas que ayuden a la conservación de las piezas arqueológicas identificadas en el departamento  (Meta del Proyecto: 2) </t>
  </si>
  <si>
    <t xml:space="preserve">Promover acciones de protección del Patrimonio Cultural a través de la preservación y restauración de monumentos y lugares de valor cultural y simbólico (Meta del Proyecto: ) </t>
  </si>
  <si>
    <t xml:space="preserve">Restauración y emplazamiento de 2 obras de arte que hacen parte de la colección del Fondo Mixto de Sucre. Hace referencia a intervenciones realizadas a obras de las colecciones (por ejemplo: limpieza, estudios,  diagnósticos e  intervenciones) con el fin (Meta del Proyecto: ) </t>
  </si>
  <si>
    <t>Restauración y emplazamiento de 4 obras de arte que hacen parte de la colección del Fondo Mixto de Sucre. Hace referencia a intervenciones realizadas a obras de las colecciones (por ejemplo: limpieza, estudios,  diagnósticos e  intervenciones) con el fin de mantener el buen estado las piezas</t>
  </si>
  <si>
    <t>Fortalecimiento a la red departamental de museos que incluye  procesos formativos en  Museografía, museologia, curaduría, conservación, investigación y elaboración de planes de gestión estrategica y gestión museal.  (BPIN: Por Gestión)  (Meta del Proyecto: 2) (Ejecutado: 2)</t>
  </si>
  <si>
    <t>Alianza con Museo Nacional de Colombia para brindar asistencia técnica a la Red de Museos del Departamento de Sucre a traves del Encuentro Departamental de Museos de Sucre 2025 (Meta del Proyecto/gestión: 16) (Tipo de Banco: Banco de Gestiones)</t>
  </si>
  <si>
    <t>Alianza con Museo Nacional de Colombia para brindar asistencia técnica a la Red de Museos del Departamento de Sucre a traves del Encuentro Departamental de Museos de Sucre 2025 (Tipo de Banco: Banco de Gestiones) (Meta del Proyecto/gestión: 16) (Ejecutado: 10)</t>
  </si>
  <si>
    <t xml:space="preserve">Fortalecimiento a la red departamental de museos que incluye  procesos formativos en  Museografía, museologia, curaduría, conservación, investigación y elaboración de planes de gestión estrategica y gestión museal. (Meta del Proyecto: 4) </t>
  </si>
  <si>
    <t>En el Marco del proyecto Laboratorio Artesanal se beneficiaron 248 unidades productivas en el Departamento de Sucre.  (BPIN: Por Gestión)  (Meta del Proyecto: ) (Ejecutado: 248)</t>
  </si>
  <si>
    <t xml:space="preserve">Fortalecimiento de capacidades y competencias a emprendedores con iniciativas en turismo cultural relacionadas con productos, ofertas, calidad del servicio, atención al cliente, etc. (Meta del Proyecto: ) </t>
  </si>
  <si>
    <t xml:space="preserve">Realizar eventos de promoción de turismo en las subregiones del departamento con el objetivo de posicionar a Sucre como detino de turismo cultural   (Meta del Proyecto: 2) </t>
  </si>
  <si>
    <t xml:space="preserve">Promover la articulacion de los atractivos turisticos culturales en las cinco subregiones del departamento para generar apropiación social del patrimonio cultural del departamentos (Meta del Proyecto: 1) </t>
  </si>
  <si>
    <t xml:space="preserve">Promover la articulacion de los atractivos turisticos culturales en las cinco subregiones del departamento para generar apropiación social del patrimonio cultural del departamentos (Meta del Proyecto: 2) </t>
  </si>
  <si>
    <t xml:space="preserve">Implementar estrategias de cultura ciudadana  turística que ayuden a la transformación social para la gobernanza  y al desarrollo sostenible y competitivo del destino Golfo de Morrosquillo (Meta del Proyecto: ) </t>
  </si>
  <si>
    <t xml:space="preserve">Fortalecimiento al Fondo Mixto de Cultura en su organización, según el indice de desempeño institucional MIPG y MECI y para la posible creación de la instancia  Institucional de Cultura Departamental. (Meta del Proyecto: ) </t>
  </si>
  <si>
    <t xml:space="preserve">Corresponde a la formulación del plan de acción del Plan Decenal de Cultura del departamento de Sucre de acuerdo con los insumos que arroje los indicadores de implementación del observatorio de cultura y sistema de información. (Meta del Proyecto: ) </t>
  </si>
  <si>
    <t xml:space="preserve">Creación Archivo Histórico Departamental, según loas normas de archivi general de la nación AGN. (Meta del Proyecto: ) </t>
  </si>
  <si>
    <t xml:space="preserve">Implemetación para el funcionamiento del Observatorio de cultura del departamento de Sucre (Meta del Proyecto: ) </t>
  </si>
  <si>
    <t xml:space="preserve">Implemetación del sistema de información para seguimiento, monitoreo y evaluación de los planes. Programas y proyectos culturales en el departamento de acuerdo con los insumos arrojados por la consultoria que se ejecutará el primer año. (Meta del Proyecto: ) </t>
  </si>
  <si>
    <t xml:space="preserve">Proyecto para la Actualización del Mapa Cultural de Sucre. (Meta del Proyecto: ) </t>
  </si>
  <si>
    <t>SUCRE BILINGÜE  (BPIN: Por Gestión)  (Meta del Proyecto: 8800)
CENTRO DE IDIOMAS EPAC  (BPIN: Recursos Propios)  (Meta del Proyecto: 484) (Ejecutado: 90)
Oferta academica de los 6 programas técnicos laborales de la escuela  (BPIN: Recursos propios)  (Meta del Proyecto: 621) (Ejecutado: 531)</t>
  </si>
  <si>
    <t>CENTRO DE IDIOMAS EPAC (Meta del Proyecto/gestión: 233) (Tipo de Banco: Banco de Gestiones)
SUCRE BILINGÜE (Meta del Proyecto/gestión: ) (Tipo de Banco: Banco de Gestiones)</t>
  </si>
  <si>
    <t>CENTRO DE IDIOMAS EPAC (Tipo de Banco: Banco de Gestiones) (Meta del Proyecto/gestión: 233) (Ejecutado: 467)</t>
  </si>
  <si>
    <t xml:space="preserve">SUCRE BILINGÜE (Meta del Proyecto: ) 
CENTRO DE IDIOMAS EPAC (Meta del Proyecto: ) </t>
  </si>
  <si>
    <t>BECAS SUCRE TIERRA DE OPORTUNIDADES PARA JOVENES, ADULTOS Y ARTISTAS LOCALES DE LOS MUNICIPIOS DEL DEPARTAMENTO DE SUCRE  (BPIN: Por Gestión)  (Meta del Proyecto: 623) (Ejecutado: 623)
CONVENIO CON ALCALDIAS Y FONDO MIXTO  (BPIN: Recursos Propios)  (Meta del Proyecto: 236) (Ejecutado: 236)
LABORATORIO DE ARTES DE SINCELEJO  (BPIN: Recursos Propios)  (Meta del Proyecto: 40) (Ejecutado: 40)
LABORATORIO DE ARTE PARA LA PAZ EN ALTOS DEL ROSARIO  (BPIN: Recursos Propios)  (Meta del Proyecto: 160) (Ejecutado: 190)
Alcaldía de Corozal  (BPIN: Recursos Propios)  (Meta del Proyecto: 120) (Ejecutado: 42)
LABORATORIO DE ARTE JOVEN POR LA PAZ ALTOS DE LA SABANA  (BPIN: )  (Meta del Proyecto: 63) (Ejecutado: 63)</t>
  </si>
  <si>
    <t>FORTALECIMIENTO INSTITUCIONAL PARA LA GESTIÓN DE LA ESCUELA DE BELLAS ARTES Y HUMANIDADES DE SUCRE VIGENCIA 2025 EN EL DEPARTAMENTO DE SUCRE (BPIN: 202500000020047) (Meta del proyecto: 850) (Tipo de Banco: Banco Territorial)</t>
  </si>
  <si>
    <t xml:space="preserve">600 BECAS SUCRE TIERRA DE OPORTUNIDADES PARA JOVENES, ADULTOS Y ARTISTAS LOCALES DE LOS MUNICIPIOS DE SUCRE (OVEJAS, EL ROBLE, COLOSÓ, CHALÁN, LOS PALMITOS) (Meta del Proyecto: ) </t>
  </si>
  <si>
    <t>202500000020047</t>
  </si>
  <si>
    <t>pagado 23 millones 700 de las transferencias del departamento  (BPIN: Recursos Propios)  (Meta del Proyecto: )
SALAS ABIERTAS DE TEATRO, MUSICA Y ARTES VISUALES LABORATORIO DE ARTE CEDRÓN  (BPIN: Recursos Propios)  (Meta del Proyecto: )
pagado 6 millones de las transferencias del departamento  (BPIN: Recursos Propios)  (Meta del Proyecto: )
TALLERES DE ARTE Y OFICIO PARA LA CONVIVENCIA Y PAZ COMUNITARIA  (BPIN: )  (Meta del Proyecto: ) (Ejecutado: 175)</t>
  </si>
  <si>
    <t>CURSO DE BARNERÍA (Meta del Proyecto/gestión: 41) (Tipo de Banco: Banco de Gestiones)
CURSO DE TATUAJE (Meta del Proyecto/gestión: 33) (Tipo de Banco: Banco de Gestiones)
CURSO DE COSMETOLOGÍA (Meta del Proyecto/gestión: 40) (Tipo de Banco: Banco de Gestiones)</t>
  </si>
  <si>
    <t>CURSO DE BARNERÍA (Tipo de Banco: Banco de Gestiones) (Meta del Proyecto/gestión: 41) (Ejecutado: 32)
CURSO DE TATUAJE (Tipo de Banco: Banco de Gestiones) (Meta del Proyecto/gestión: 33) (Ejecutado: 62)
CURSO DE COSMETOLOGÍA (Tipo de Banco: Banco de Gestiones) (Meta del Proyecto/gestión: 40) (Ejecutado: 72)</t>
  </si>
  <si>
    <t xml:space="preserve">LABORATORIO DE ARTE JUVENIL PARA LA PAZ EN SINCELEJO EN LOS BARRIOS ALTOS DEL ROSARIO, LA GRAN COLOMBIA, VILLA ANGELA, SAN RAFAEL, VILLA MADY (Meta del Proyecto: ) 
SALAS ABIERTAS DE TEATRO, MUSICA Y ARTES VISUALES LABORATORIO DE ARTE CEDRÓN (Meta del Proyecto: ) </t>
  </si>
  <si>
    <t>FORTALECIMIENTO DE LA COMISIÓN REGIONAL DE COMPETITIVIDAD E INNOVACIÓN DEL DEPARTAMENTO SUCRE  (BPIN: 2024002700002)  (Meta del Proyecto: 1) (Ejecutado: 1)</t>
  </si>
  <si>
    <t>FORTALECIMIENTO DE LA COMISIÓN REGIONAL DE COMPETITIVIDAD E INNOVACIÓN PARA LA VIGENCIA 2025 DEL DEPARTAMENTO SUCRE (BPIN: 202400000006973) (Meta del proyecto: 1) (Tipo de Banco: Banco Territorial)</t>
  </si>
  <si>
    <t>Fortalecimiento de la Comisión Regional de Competitividad e Innovación para la vigencia 2025 del departamento de  Sucre (Tipo de Banco: Banco Territorial) (BPIN: 202400000006973) (Meta del Proyecto: 1) (Meta de la Vigencia: 1,00) (Ejecutado: 1,13) (Estado en Portafolio: Entregado)</t>
  </si>
  <si>
    <t xml:space="preserve">FORTALECIMIENTO DE LA COMISIÓN REGIONAL DE COMPETITIVIDAD E INNOVACIÓN DEL DEPARTAMENTO SUCRE (POR FORMULAR) (Meta del Proyecto: 1) </t>
  </si>
  <si>
    <t>2024002700002, 202400000006973</t>
  </si>
  <si>
    <t>APOYO A LA PROMOCIÓN Y FOMENTO  Y FORTALECIMIENTO EMPRESARIAL  DE LOS SUBSECTORES CALZADO, MARROQUINERIA, ARTESANIAS, MODA, TEXTIL Y TURISMO 2025  EN EL DEPARTAMENTO DE SUCRE (Meta del Proyecto/gestión: 1) (Tipo de Banco: Banco de Gestiones)</t>
  </si>
  <si>
    <t>APOYO A LA PROMOCIÓN Y FOMENTO  Y FORTALECIMIENTO EMPRESARIAL  DE LOS SUBSECTORES CALZADO, MARROQUINERIA, ARTESANIAS, MODA, TEXTIL Y TURISMO 2025  EN EL DEPARTAMENTO DE SUCRE (Tipo de Banco: Banco de Gestiones) (Meta del Proyecto/gestión: 1) (Ejecutado: 1)</t>
  </si>
  <si>
    <t>Apoyo a la participación en ferias de exhibición internacional del cuero e insumo, maquinaria, y tecnología del sector calzado del Sucre: 1 (HOMOLOGADO)  (BPIN: 2024002700003)  (Meta del Proyecto: 20) (Ejecutado: 20)</t>
  </si>
  <si>
    <t>APOYO A LA PROMOCIÓN Y FOMENTO  Y FORTALECIMIENTO EMPRESARIAL  DE LOS SUBSECTORES CALZADO, MARROQUINERIA, ARTESANIAS, MODA, TEXTIL Y TURISMO 2025  EN EL DEPARTAMENTO DE SUCRE (Meta del Proyecto/gestión: 60) (Tipo de Banco: Banco de Gestiones)</t>
  </si>
  <si>
    <t>APOYO A LA PROMOCIÓN Y FOMENTO  Y FORTALECIMIENTO EMPRESARIAL  DE LOS SUBSECTORES CALZADO, MARROQUINERIA, ARTESANIAS, MODA, TEXTIL Y TURISMO 2025  EN EL DEPARTAMENTO DE SUCRE (Tipo de Banco: Banco de Gestiones) (Meta del Proyecto/gestión: 60) (Ejecutado: 60)</t>
  </si>
  <si>
    <t xml:space="preserve">APOYO A LA PROMOCIÓN Y FOMENTO  Y FORTALECIMIENTO EMPRESARIAL  DE LOS SUBSECTORES CALZADO, MARROQUINERIA, ARTESANIAS, MODA, TEXTIL Y TURISMO 2026  EN EL DEPARTAMENTO DE SUCRE (POR FORMULAR) (Meta del Proyecto: 60) </t>
  </si>
  <si>
    <t xml:space="preserve">APOYO A LA PROMOCIÓN Y FOMENTO  Y FORTALECIMIENTO EMPRESARIAL  DE LOS SUBSECTORES CALZADO, MARROQUINERIA, ARTESANIAS, MODA, TEXTIL Y TURISMO 2027  EN EL DEPARTAMENTO DE SUCRE (POR FORMULAR) (Meta del Proyecto: 60) </t>
  </si>
  <si>
    <t>2024002700003</t>
  </si>
  <si>
    <t xml:space="preserve">AGENCIA DE LAS OPORTUNIDADES- Proyecto Estretégico-  (EN FORMULACIÓN) (Meta del Proyecto: 300) </t>
  </si>
  <si>
    <t>Fortalecimiento de la cadena productiva de las Artesanias en Caña Fecha en los Municipios de Sincelejo, San Antonio de Palmito y Sampues (Meta del Proyecto: ) 
Implementación De Sistemas De Innovación En Los Procesos Productivos Del Sector Cuero, Calzado  Y Marroquineria  En Los Municipios De Sampués, Sincelejo Y Corozal En El Departamento De Sucre (Meta del Proyecto: ) (2023000020036)</t>
  </si>
  <si>
    <t>2023000020036</t>
  </si>
  <si>
    <t xml:space="preserve">Implementación De Sistemas De Innovación En Los Procesos Productivos Del Sector Cuero, Calzado  Y Marroquineria  En Los Municipios De Sampués, Sincelejo Y Corozal En El Departamento De Sucre, regalias FIR 40%
Fortalecimiento de la cadena productiva de las Artesanias en Caña Fecha en los Municipios de Sincelejo, San Antonio de Palmito y Sampues.     </t>
  </si>
  <si>
    <t>APOYO A LA PROMOCIÓN Y FOMENTO  Y FORTALECIMIENTO EMPRESARIAL  DE LOS SUBSECTORES CALZADO, MARROQUINERIA, ARTESANIAS, MODA, TEXTIL Y TURISMO 2024  EN EL DEPARTAMENTO DE SUCRE  (BPIN: 2024002700109)  (Meta del Proyecto: 1) (Ejecutado: 1)</t>
  </si>
  <si>
    <t>IMPLEMENTACIÓN DE LA ETAPA II PARA LA VIGENCIA 2025 DE LA ESTRATEGIA TERRITORIAL DENOMINACIÓN DE ORIGEN PARA 2 PRODUCTOS LOCALES DEL DEPARTAMENTO DE SUCRE (EN FORMULACION) (Meta del Proyecto: 1) (202400000003499)</t>
  </si>
  <si>
    <t>2024002700109, 202400000003499</t>
  </si>
  <si>
    <t>ESTRATEGIA MUJERES EMPODERADAS Y PRODUCTIVAS (Meta del Proyecto/gestión: 1) (Tipo de Banco: Banco de Gestiones)
ESTRATEGIA DE MUJERES PRODUCTIVAS Y EMPODERADAS  diseñada para brindarles información práctica y  acompañamiento en la gestión de recursos, la formalización de sus ideas y el
 fortalecimiento de sus emprendimientos. (Meta del Proyecto/gestión: 1) (Tipo de Banco: Banco de Gestiones)</t>
  </si>
  <si>
    <t>ESTRATEGIA DE MUJERES PRODUCTIVAS Y EMPODERADAS  diseñada para brindarles información práctica y  acompañamiento en la gestión de recursos, la formalización de sus ideas y el
 fortalecimiento de sus emprendimientos. (Tipo de Banco: Banco de Gestiones) (Meta del Proyecto/gestión: 1) (Ejecutado: 1)</t>
  </si>
  <si>
    <t>FORTALECIMIENTO A LA RED REGIONAL DE EMPRENDIMIENTO DEL DEPARTAMENTO DE SUCRE (2022002700025) (Meta del Proyecto: ) (2022002700025)</t>
  </si>
  <si>
    <t>2022002700025</t>
  </si>
  <si>
    <t>CLUSTER DE TURISMO DE NATURALEZA MONTES DE MARIA  POR GESTIÓN CON APOYO DE USAID PROGRAMA DE TURISMO DE NATURALEZA A PRESENTARSE EN LAS CONVOCATORIAS DE COLOMBIA PRODUCTIVA DE INICIATIVAS CLUSTER  (EN CONFORMACIÓN)                                           (BPIN: Por Gestión)  (Meta del Proyecto: 1) (Ejecutado: 1)
CLUSTER DE TURISMO NAUTICO EN EJECUCIÓN GANADORES Y BENENFICIARIOS DE UNA CONVOCATORIA DE EMPRETUR (COLOMBIA PRODUCTIVA) EN EL GOLFO DE MORROSQUILLO  (BPIN: Por Gestión)  (Meta del Proyecto: 1) (Ejecutado: 1)</t>
  </si>
  <si>
    <t>CLUSTER DE YUCA (Meta del Proyecto/gestión: 1) (Tipo de Banco: Banco de Gestiones)
CLUSTER APICOLA (Meta del Proyecto/gestión: 1) (Tipo de Banco: Banco de Gestiones)
ASISTENCIA TECNICA CLUSTER DE TURISMO DE NATURALEZA (Meta del Proyecto/gestión: 1) (Tipo de Banco: Banco de Gestiones)
ASISTENCIA TECNICA CLUSTER APICOLA (Meta del Proyecto/gestión: 1) (Tipo de Banco: Banco de Gestiones)</t>
  </si>
  <si>
    <t>ASISTENCIA TECNICA CLUSTER DE TURISMO DE NATURALEZA (Tipo de Banco: Banco de Gestiones) (Meta del Proyecto/gestión: 1) (Ejecutado: 1)
ASISTENCIA TECNICA CLUSTER APICOLA (Tipo de Banco: Banco de Gestiones) (Meta del Proyecto/gestión: 1) (Ejecutado: 1)</t>
  </si>
  <si>
    <t>Convocatorias de Viceministerio de turismo y  comercio de Colombia Productiva para financiar iniciativas cluster 
1. Conformacion del Cluster de turismo de naturaleza de Montes de María con apoyo de Usaid.
En el marco de la Semana de la Internacionalización y gracias al impulso de la Gobernación y la Comisión Regional de Competitividad, en colaboración continua con USAID, Sucre logró avances significativos para la conformación del Cluster de Turismo de Naturaleza en la subregión de Montes de María.
Este cluster tiene como objetivo fomentar el trabajo colaborativo entre los distintos actores de la cadena de valor del turismo.
2. Conformación del Cluster de turismo náutico con apoyo del Empretur Colombia</t>
  </si>
  <si>
    <t>APOYO A LA RECERTIFICACIÓN DE PLAYAS TURÍSTICAS EN EL SELLO DE CALIDAD AMBIENTAL BANDERA AZUL PARA LA VIGENCIA 2024 EN MUNICIPIOS DE COVEÑAS Y SANTIAGO DE TOLÚ DEL DEPARTAMENTO DE SUCRE - HOMOLOGADO  (BPIN: 2024002700054)  (Meta del Proyecto: 1) (Ejecutado: 1)
Llegada de nueva aérealinea Moon flight al aeropuerto de Corozal con ruta hacia Medellín, y nuevas rutas hacia el eje cafetero en temporada de Diciembre y fin de año desde el aeropuerto de Tolú y  ⁠Regreso con la Aerolínea CLIC.  (BPIN: Por Gestión)  (Meta del Proyecto: 1) (Ejecutado: 1)
Ampliación de nuevas frecuencias de vuelo con la ruta SATENA desde el aeropuerto de Corozal hacia Bogotá y Ruta medelllin-Corozal-Medellín con SATENA.  (BPIN: Por Gestión)  (Meta del Proyecto: 1) (Ejecutado: 1)
Ruta Gastronómica de Sucre con IILA-Italia -Firma de Memorandum de entendimiento con Cooperacion Internacional IILA para el diseño, construcción e implementación de la Ruta Turistica Gastronomica.  (BPIN: Por Gestión)  (Meta del Proyecto: 1) (Ejecutado: 1)
Creacion y validación de la ruta de turismos cultural Ruta Macondo logrando incluir a los municipios de Since y Sucre, en la gran ruta cultural del Caribe Colombiano, esto en apoyo con Rap Caribe  (BPIN: Por Gestión)  (Meta del Proyecto: 1) (Ejecutado: 1)
Diseño y creación de la Ruta Turitica  Etnica Paraiso Ancentral del municipio de Sampués, en el marco de la feria Nacional del Sombrero Vueltiao.  (BPIN: Por Gestión)  (Meta del Proyecto: 1) (Ejecutado: 1)</t>
  </si>
  <si>
    <t>2024002700054</t>
  </si>
  <si>
    <t>Diseño De Un Producto Turístico Que Genere Competitividad y Sostenibilidad En El Sector Del Turismo Étnico Cultural Para Las Comunidades Indígenas Y Afro Del Golfo De Morrosquillo En El Departamento De Sucre.
Proyecto bandera azul recursos propios 
Proyecto Cultura Competitiva Golfo de Morrosquillo (cofinanciado con Viceministerio)
1. Llegada de  nueva aérealinea al departamento al aeropuerto de a Corozal- Moon Flight con ruta hacia Medellín, y nuevas rutas hacia el eje cafetero en temporada de Diciembre y fin de año desde el aeropuerto de Tolú y  ⁠Regreso de  Aerolínea CLICK al aeropuerto de Corozal con ruta hacia Medellín. 
2. Ampliación de nuevas frecuencias de vuelo con la ruta SATENA desde el aeropuerto de Corozal hacia Bogotá y Ruta medelllin-Corozal-Medellín con SATENA.
3. Ruta Gastronómica de Sucre con IILA-Italia -Cooperacion Internacional.
4. Creacion y validación de la ruta de turismos cultural, Ruta Macondo logrando incluir a los municipios de Since y Sucre, en la gran ruta cultural del Caribe Colombiano, esto en apoyo con Rap Caribe</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</si>
  <si>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(Ejecutado: 1)</t>
  </si>
  <si>
    <t xml:space="preserve">Fortalecimiento al sector turístico a través del Plan de Desarrollo Turístico Departamental, el uso de datos y tecnologías, y la promoción y posicionamiento del departamento de Sucre.  Sucre (Meta del Proyecto: 1) 
APOYO EN LA PROMOCIÓN Y POSICIONAMIENTO DEL SECTOR TURISMO EN LA VITRINA ANATO 2026 DEL DEPARTAMENTO DE SUCRE (Meta del Proyecto: 1) </t>
  </si>
  <si>
    <t>Proyecto de participacion en la feria AGRIFERIA en italia recursos propios
Semana de la Internacionalización -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t>
  </si>
  <si>
    <t>APOYO PARA LA AMBIENTACIÓN TURÍSTICA Y APROPIACIÓN CULTURAL DE LA OBRA Y VIDA DE GABRIEL GARCÍA MÁRQUEZ COMO PRODUCTO TURÍSTICO DEL MUNICIPIO DE SUCRE, EN EL MARCO DE LA REACTIVACIÓN ECONÓMICA DEL DEPARTAMENTO DE SUCRE (2021002700148) (Meta del Proyecto: ) (2021002700148)</t>
  </si>
  <si>
    <t>2021002700148</t>
  </si>
  <si>
    <t>ASISTENCIA TECNICA A LOS ENTES TERRITITORIALES TURISTICOS EN EL SEGUNDO CONSEJO DE SEGURIDAD TURISTICA 2025 (Meta del Proyecto/gestión: 1) (Tipo de Banco: Banco de Gestiones)</t>
  </si>
  <si>
    <t>ASISTENCIA TECNICA A LOS ENTES TERRITITORIALES TURISTICOS EN EL SEGUNDO CONSEJO DE SEGURIDAD TURISTICA 2025 (Tipo de Banco: Banco de Gestiones) (Meta del Proyecto/gestión: 1) (Ejecutado: 1)</t>
  </si>
  <si>
    <t xml:space="preserve">VIAJES DE FAMILIARIZACION (FAMTRIP) CON ANATO Y/O ACOTUR Y/O FONTUR (POR FORMULAR) (Meta del Proyecto: ) </t>
  </si>
  <si>
    <t>APOYO EN LA PROMOCIÓN Y POSICIONAMIENTO DEL SECTOR TURISMO EN LA VITRINA ANATO 2024 DEL DEPARTAMENTO DE SUCRE  (BPIN: 2024002700017)  (Meta del Proyecto: 1) (Ejecutado: 1)
IMPLEMENTACIÓN DE ACCIONES DE PROMOCIÓN Y VALORACIÓN INTERNACIONAL DEL TURISMO, LA CULTURA Y LA AGROINDUSTRIA DEL DEPARTAMENTO DE SUCRE  (BPIN: 2024002700045)  (Meta del Proyecto: 1) (Ejecutado: 1)
Apoyo a la promoción en el Mobile World Congress versión 2024 del sector turístico del Departamento de Sucre  (BPIN: 2024002700025)  (Meta del Proyecto: 1) (Ejecutado: 1)</t>
  </si>
  <si>
    <t>APOYO A LA PROMOCION Y POSICIONAMIENTO EN LA VITRINA ANATO 2025 DEL SECTOR TURISTICO DEL DEPARTAMENTO DE SUCRE (BPIN: 202500000015173) (Meta del proyecto: 1) (Tipo de Banco: Banco Territorial)
Implementación DE ESTRATEGIAS INTEGRALES DE PROMOCIÓN Y VALORIZACIÓN INTERNACIONAL DEL TURISMO, LA CULTURA Y LA AGROINDUSTRIA DEL DEPARTAMENTO DE   Sucre (BPIN: 202500000032721) (Meta del proyecto: 1) (Tipo de Banco: Banco Territorial)</t>
  </si>
  <si>
    <t>Apoyo A LA PROMOCIÓN Y POSICIONAMIENTO EN LA VITRINA TURÍSTICA ANATO 2025 DEL SECTOR TURÍSTICO DEL DEPARTAMENTO DE  Sucre (Tipo de Banco: Banco Territorial) (BPIN: 202500000015173) (Meta del Proyecto: 1) (Meta de la Vigencia: 1,00) (Ejecutado: 2) (Estado en Portafolio: Liquidado)
Implementación DE ESTRATEGIAS INTEGRALES DE PROMOCIÓN Y VALORIZACIÓN INTERNACIONAL DEL TURISMO, LA CULTURA Y LA AGROINDUSTRIA DEL DEPARTAMENTO DE   Sucre (Tipo de Banco: Banco Territorial) (BPIN: 202500000032721) (Meta del Proyecto: 1) (Meta de la Vigencia: 1,00) (Ejecutado: 1)</t>
  </si>
  <si>
    <t xml:space="preserve">APOYO EN LA PROMOCIÓN Y POSICIONAMIENTO DEL SECTOR TURISMO EN LA VITRINA ANATO 2026 DEL DEPARTAMENTO DE SUCRE (POR FORMULAR) (Meta del Proyecto: 1) </t>
  </si>
  <si>
    <t xml:space="preserve">APOYO EN LA PROMOCIÓN Y POSICIONAMIENTO DEL SECTOR TURISMO EN LA VITRINA ANATO 2027 DEL DEPARTAMENTO DE SUCRE (POR FORMULAR) (Meta del Proyecto: 1) </t>
  </si>
  <si>
    <t>2024002700017, 2024002700045, 2024002700025, 202500000015173, 202500000032721</t>
  </si>
  <si>
    <t>CONSTRUCCION Y ADECUACION DE LOS EMBARCADEROS MARITIMOS PUBLICOS UBICADOS EN EL MUNICIPIO DE TOLU, DEPARTAMENTO DE SUCRE (Meta del Proyecto: 1) (2023002700127)</t>
  </si>
  <si>
    <t xml:space="preserve">FNTP-196-2023 CONSTRUCCIÓN DE EMBARCADEROS PARA FORTALECER EL TURISMO REGIONAL Y LA CONECTIVIDAD FLUVIAL EN COLOMBIA-SAN BENITO Y CAIMITO  (GESTIÓN FORTUR) (Meta del Proyecto: 2) </t>
  </si>
  <si>
    <t>2023002700127</t>
  </si>
  <si>
    <t xml:space="preserve">Proyecto pacto del Golfo Construcción PACTO DEL GOLFO de adecuación de los embarcaderos marítimos públicos, Ubicados en el Município de Santiago de Tolú departamento de Sucre, recursos de regalias fir 60%
Y Dos  embarcaderos (caimito y  San benito con fontur)  </t>
  </si>
  <si>
    <t>CONSTRUCCION DEL MALECON Y ADECUACION DE LA AVENIDA PRIMERA DEL MUNICIPIO DE SUCRE  (BPIN: 2022002700147)  (Meta del Proyecto: 1) (Ejecutado: 1)</t>
  </si>
  <si>
    <t>CONSTRUCCION DE MALECON TURISTICO DE LA SEGUNDA ENSENADA FASE I EN EL MUNICIPIO DE COVEÑAS, SUCRE (2021002700374) (BPIN: 2021002700374) (Meta del proyecto: 1) (Tipo de Banco: Banco Territorial)</t>
  </si>
  <si>
    <t>Construcción de Malecón Turístico de la Segunda ensenada Fase I en el Municipio de  Coveñas Sucre (Tipo de Banco: Banco Territorial) (BPIN: 2021002700374) (Meta del Proyecto: 1) (Meta de la Vigencia: 0,00) (Ejecutado: 1) (Estado en Portafolio: En proceso de liquidación)</t>
  </si>
  <si>
    <t>REHABILITACION Y MEJORAMIENTO DE LA ZONA TURISTICA DE LA AVENIDA PRIMERA, FASE II ENTRE CALLE 15 Y LA CALLE 25 DEL MUNICIPIO DE SANTIAGO DE TOLU, DEPARTAMENTO DE SUCRE (2021002700364) (Meta del Proyecto: 1) (2021002700364)</t>
  </si>
  <si>
    <t>2022002700147, 2021002700364, 2021002700374</t>
  </si>
  <si>
    <t>CONSTRUCCIÓN DE LA MARINA DEL GOLFO DE MORROSQUILLO UBICADA EN EL MUNICIPIO DE SANTIAGO DE TOLU, SUCRE (2022000020045) (Meta del Proyecto: ) (2022000020045)</t>
  </si>
  <si>
    <t>2022000020045</t>
  </si>
  <si>
    <t xml:space="preserve">Proyecto construccion centro de convenciones Tolú (por formular) (Meta del Proyecto: ) </t>
  </si>
  <si>
    <t xml:space="preserve">PLAN SECTORIAL DE TURISMO DE SUCRE (EN FORMULACIÓN) (Meta del Proyecto: ) </t>
  </si>
  <si>
    <t>ESTRATEGIAS DE PRODUCTIVIDAD E INNOVACION, APOYO A EMPRENDIMIENTOS EN LA SEMANA DE LA AGROINDUSTRIA DE LA UNIVERSIDAD DE SUCRE  (BPIN: Por gestión)  (Meta del Proyecto: 26) (Ejecutado: 26)</t>
  </si>
  <si>
    <t>Rueda de Negocios Compras Píblicas de Alimentos del Departamento de Sucre, en articulación con la ADR (Meta del Proyecto/gestión: 69) (Tipo de Banco: Banco de Gestiones)
ENCUENTRO COMERCIAL DE COSECHAS REGION CARIBE (Meta del Proyecto/gestión: 95) (Tipo de Banco: Banco de Gestiones)
CAPACITACIÓN "ESQUEMA ASOCIATIVO" Productores de betulia (Meta del Proyecto/gestión: 66) (Tipo de Banco: Banco de Gestiones)
Dinamización de emprendimiento por la estrategía: Mujer Empoderada y Porductiva en articulación con la Secretaría de Inclusión Social. (Meta del Proyecto/gestión: 80) (Tipo de Banco: Banco de Gestiones)
FORO INNOVACION TECNOLOGICA PARA UNA ACUICULTURA SUSTENTABLE EN EL DEPARTAMENTO DE SUCRE (Meta del Proyecto/gestión: 102) (Tipo de Banco: Banco de Gestiones)</t>
  </si>
  <si>
    <t>Rueda de Negocios Compras Píblicas de Alimentos del Departamento de Sucre, en articulación con la ADR (Tipo de Banco: Banco de Gestiones) (Meta del Proyecto/gestión: 69) (Ejecutado: 69)
ENCUENTRO COMERCIAL DE COSECHAS REGION CARIBE (Tipo de Banco: Banco de Gestiones) (Meta del Proyecto/gestión: 95) (Ejecutado: 95)
CAPACITACIÓN "ESQUEMA ASOCIATIVO" Productores de betulia (Tipo de Banco: Banco de Gestiones) (Meta del Proyecto/gestión: 66) (Ejecutado: 66)
FORO INNOVACION TECNOLOGICA PARA UNA ACUICULTURA SUSTENTABLE EN EL DEPARTAMENTO DE SUCRE (Tipo de Banco: Banco de Gestiones) (Meta del Proyecto/gestión: 102) (Ejecutado: 102)</t>
  </si>
  <si>
    <t xml:space="preserve">APOYO PARA LA REALIZACIÓN DE LA XX FERIA DEL SECTOR SOCIAL Y SOLIDARIO DEL DEPARTAMENTO DE SUCRE (POR FORMULAR) (Meta del Proyecto: 30) 
Feria Equina (Meta del Proyecto: ) 
Feria Ganadera (Meta del Proyecto: ) 
Agencia de las Oportunidades (Meta del Proyecto: ) </t>
  </si>
  <si>
    <t xml:space="preserve">APOYO PARA LA REALIZACIÓN DE LA XXI FERIA DEL SECTOR SOCIAL Y SOLIDARIO DEL DEPARTAMENTO DE SUCRE (POR FORMULAR) (Meta del Proyecto: 30) 
Feria Equina (Meta del Proyecto: ) 
Feria Ganadera (Meta del Proyecto: ) 
Agencia de las Oportunidades (Meta del Proyecto: ) </t>
  </si>
  <si>
    <t>Proyecto de las ferias sucre emprende , poltica publica de sector solidario, feria equina, feria cogasucre, expoSucre 
-Centros de Reindustrialización ZASKA en varias lineas productivas</t>
  </si>
  <si>
    <t xml:space="preserve">AGENCIA DE LAS OPORTUNIDADES- Proyecto estratégico (Meta del Proyecto: ) </t>
  </si>
  <si>
    <t>ESTRATEGIA PARA LA FORMULACIÓN DE LA POLÍTICA PÚBLICA DE TRABAJO DIGNO Y DECENTE EN SUCRE EN EL MARCO DEL “MES DEL TRABAJO DIGNO Y DECENTE (Meta del Proyecto/gestión: 1) (Tipo de Banco: Banco de Gestiones)
Evento: Feria de Empleabilidad y presentación de oferta Institucional en el municipio de Santiago de Tolú. (Meta del Proyecto/gestión: 31) (Tipo de Banco: Banco de Gestiones)
FERIA DE EMPLEABILIDAD SINCELEJO EN ARTICULACION EN CONFASUCRE  (Meta del Proyecto/gestión: 60) (Tipo de Banco: Banco de Gestiones)</t>
  </si>
  <si>
    <t>Evento: Feria de Empleabilidad y presentación de oferta Institucional en el municipio de Santiago de Tolú. (Tipo de Banco: Banco de Gestiones) (Meta del Proyecto/gestión: 31) (Ejecutado: 31)
FERIA DE EMPLEABILIDAD SINCELEJO EN ARTICULACION EN CONFASUCRE  (Tipo de Banco: Banco de Gestiones) (Meta del Proyecto/gestión: 60) (Ejecutado: 60)
ESTRATEGIA PARA LA FORMULACIÓN DE LA POLÍTICA PÚBLICA DE TRABAJO DIGNO Y DECENTE EN SUCRE EN EL MARCO DEL “MES DEL TRABAJO DIGNO Y DECENTE (Tipo de Banco: Banco de Gestiones) (Meta del Proyecto/gestión: 1) (Ejecutado: 1)</t>
  </si>
  <si>
    <t xml:space="preserve">AGENCIA DE LAS OPORTUNIDADES- Proyecto estratégico (EN FORMULACIÓN)  (Meta del Proyecto: ) </t>
  </si>
  <si>
    <t>FORTALECIMIENTO A LA PROMOCION DE PRODUCTORES AGROPECUARIOS EN EL MARCO DE LA MUESTRA GASTRONOMICA, AGROINDUSTRIAL, COMERCIAL Y ARTESANAL Y 44° EXPOSICION EQUINA GRADO A, A REALIZARSE EN EL DEPARTAMENTO DE SUCRE  (BPIN: 2024002700129)  (Meta del Proyecto: 26) (Ejecutado: 26)
FORTALECIMIENTO A LA PROMOCION DE PRODUCTORES AGROPECUARIOS EN EL MARCO DE LA FERIA ARTESANAL, COMERCIAL Y XVII EXPOSICION EQUINA GRADO B A REALIZARSE EN EL MUNICIPIO DE SINCELEJO SUCRE  (BPIN: 2024002700059)  (Meta del Proyecto: 22) (Ejecutado: 22)
APOYO A LA PROMOCIÓN Y FORTALECIMIENTO COMERCIAL DE EMPRENDEDORES, EN EL MARCO DE LA FERIA EXPOSICIÓN AGROPECUARIA EN EL DEPARTAMENTO DE SUCRE  (BPIN: 2024002700058)  (Meta del Proyecto: 10) (Ejecutado: 10)</t>
  </si>
  <si>
    <t>Fortalecimiento a la promoción de productores agropecuarios en el marco de la feria artesanal comercial y XIX exposición equina grado B, a realizarse en el municipio de Sincelejo Sucre (BPIN: 202500000022985) (Meta del proyecto: 22) (Tipo de Banco: Banco Territorial)
APOYO AL DESARROLLO EMPRESARIAL Y ECONOMICO DE PEQUEÑOS EMPRENDEDORES EN EL AREA URBANA Y RURAL DEL MUNICIPIO DE TOLUVIEJO, DEPARTAMENTO DE SUCRE (BPIN: 202500000034385) (Meta del proyecto: 55) (Tipo de Banco: Banco Territorial)
Apoyo A LA PROMOCIÓN Y FORTALECIMIENTO COMERCIAL DEL SECTOR SOCIAL Y SOLIDARIO, EN EL MARCO DE LA FERIAEXPOSICIÓN AGROPECUARIA 2025 EN EL DEPARTAMENTO DE SUCRE (BPIN: 202500000022982) (Meta del proyecto: 10) (Tipo de Banco: Banco Territorial)
DIA INTERNACIONAL DE LA INNOVACIÓN (Meta del Proyecto/gestión: 93) (Tipo de Banco: Banco de Gestiones)
TALLER DIA MUNDIAL DE LAS ABEJAS (Meta del Proyecto/gestión: 36) (Tipo de Banco: Banco de Gestiones)
JORNADA DE CAPACITACIÓN SOBRE TÉCNICAS DE SALUD INTEGRAL EN EL TRABAJO Y ESTILOS DE VIDA SALUDABLE PARA MEJORAR LA PRODUCTIVIDAD (Meta del Proyecto/gestión: 31) (Tipo de Banco: Banco de Gestiones)
ORNADA DE CAPACITACIÓN Y OFERTA INSTITUCIONAL PARA
ASOCIACIONES DE MUJERES DEL DEPARTAMENTO DE SUCRE. 
 (Meta del Proyecto/gestión: 145) (Tipo de Banco: Banco de Gestiones)
FERIA DE EMPRENDIMIENTOS EN EL MARCO DE LA FERIA EQUINA GRADO A 2025 EN EL MUNICIPIO DE SINCELJEO (Meta del Proyecto/gestión: 27) (Tipo de Banco: Banco de Gestiones)
Asesoria tecnica para el fortalecimiento en emprendimientos y empresarismo en el municipio de sincelejo, atra ves del programa escuela de negocios vision mujer que busca empoderar a las mujeres y fortalecer sus emprendimientos  (Meta del Proyecto/gestión: 62) (Tipo de Banco: Banco de Gestiones)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(Meta del Proyecto/gestión: 60) (Tipo de Banco: Banco de Gestiones)
Asesoria tecnica a los emprendimeintos del municipio de sincelejo en temas de asociatividad y fortalecimiento de nuevas ideas de negocio (Meta del Proyecto/gestión: 48) (Tipo de Banco: Banco de Gestiones)
Articulación y Gestión de la oferta Social para Jóvenes del programa fase II del programa Renta joven del departamento administrativo de Prosperidad Social del Municipio de San Luis de Since. (Meta del Proyecto/gestión: 17) (Tipo de Banco: Banco de Gestiones)
Fortalecimiento de empresas y el desarrollo de emprendimientos depersonas vd el desarrollo de emprendimientos de personas y comunidades en riesgo, mujeres.  (Meta del Proyecto/gestión: 147) (Tipo de Banco: Banco de Gestiones)</t>
  </si>
  <si>
    <t>Fortalecimiento a la promoción de productores agropecuarios en el marco de la feria artesanal comercial y XIX exposición equina grado B, a realizarse en el municipio de Sincelejo  Sucre (Tipo de Banco: Banco Territorial) (BPIN: 202500000022985) (Meta del Proyecto: 22) (Meta de la Vigencia: 22,00) (Ejecutado: 44) (Estado en Portafolio: En proceso de liquidación)
Apoyo A LA PROMOCIÓN Y FORTALECIMIENTO COMERCIAL DEL SECTOR SOCIAL Y SOLIDARIO, EN EL MARCO DE LA FERIAEXPOSICIÓN AGROPECUARIA 2025 EN EL DEPARTAMENTO DE  Sucre (Tipo de Banco: Banco Territorial) (BPIN: 202500000022982) (Meta del Proyecto: 10) (Meta de la Vigencia: 10,00) (Ejecutado: 20) (Estado en Portafolio: En proceso de liquidación)
DIA INTERNACIONAL DE LA INNOVACIÓN (Tipo de Banco: Banco de Gestiones) (Meta del Proyecto/gestión: 93) (Ejecutado: 93)
TALLER DIA MUNDIAL DE LAS ABEJAS (Tipo de Banco: Banco de Gestiones) (Meta del Proyecto/gestión: 36) (Ejecutado: 36)
JORNADA DE CAPACITACIÓN SOBRE TÉCNICAS DE SALUD INTEGRAL EN EL TRABAJO Y ESTILOS DE VIDA SALUDABLE PARA MEJORAR LA PRODUCTIVIDAD (Tipo de Banco: Banco de Gestiones) (Meta del Proyecto/gestión: 31) (Ejecutado: 31)
ORNADA DE CAPACITACIÓN Y OFERTA INSTITUCIONAL PARA
ASOCIACIONES DE MUJERES DEL DEPARTAMENTO DE SUCRE. 
 (Tipo de Banco: Banco de Gestiones) (Meta del Proyecto/gestión: 145) (Ejecutado: 145)
FERIA DE EMPRENDIMIENTOS EN EL MARCO DE LA FERIA EQUINA GRADO A 2025 EN EL MUNICIPIO DE SINCELJEO (Tipo de Banco: Banco de Gestiones) (Meta del Proyecto/gestión: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del Proyecto/gestión: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del Proyecto/gestión: 60) (Ejecutado: 60)
Asesoria tecnica a los emprendimeintos del municipio de sincelejo en temas de asociatividad y fortalecimiento de nuevas ideas de negocio (Tipo de Banco: Banco de Gestiones) (Meta del Proyecto/gestión: 48) (Ejecutado: 48)
Articulación y Gestión de la oferta Social para Jóvenes del programa fase II del programa Renta joven del departamento administrativo de Prosperidad Social del Municipio de San Luis de Since. (Tipo de Banco: Banco de Gestiones) (Meta del Proyecto/gestión: 17) (Ejecutado: 17)
Fortalecimiento de empresas y el desarrollo de emprendimientos depersonas vd el desarrollo de emprendimientos de personas y comunidades en riesgo, mujeres.  (Tipo de Banco: Banco de Gestiones) (Meta del Proyecto/gestión: 147) (Ejecutado: 147)</t>
  </si>
  <si>
    <t>2024002700059, 2024002700058, 2024002700129, 202500000022985, 202500000034385, 202500000022982</t>
  </si>
  <si>
    <t>Proyecto Poltica Publico de empleo y trabajo digno y decente (Meta del Proyecto/gestión: 1) (Tipo de Banco: Banco de Gestiones)
Documento Tecnico POLÍTICA PÚBLICA DE TRABAJO DIGNO Y DECENTE EN SUCRE (Meta del Proyecto/gestión: 1) (Tipo de Banco: Banco de Gestiones)</t>
  </si>
  <si>
    <t>Documento Tecnico POLÍTICA PÚBLICA DE TRABAJO DIGNO Y DECENTE EN SUCRE (Tipo de Banco: Banco de Gestiones) (Meta del Proyecto/gestión: 1) (Ejecutado: 1)</t>
  </si>
  <si>
    <t>Proyecto de grupos de investigación y/o investigadores reconocidos por Minciencias (Por formular Postular a Convocatoria de CTeI) (Meta del Proyecto: ) (Por Gestión)</t>
  </si>
  <si>
    <t>Proyecto de grupos de investigación y/o investigadores reconocidos por Minciencias (Por formular-Postular a Convocatoria de CTeI) (Meta del Proyecto: ) (Por Gestión)</t>
  </si>
  <si>
    <t>Asistencia tecnica en la construcción participativa de la política pública de trabajo digno y decente, en el marco del mes del trabajo - Cumbre de Secretarios de Desarrollo Economico municpales. (Meta del Proyecto/gestión: 1) (Tipo de Banco: Banco de Gestiones)
Convocatoria Minciencias  de CTeI No 42 de 2024 (Meta del Proyecto/gestión: 1) (Tipo de Banco: Banco de Gestiones)</t>
  </si>
  <si>
    <t>Asistencia tecnica en la construcción participativa de la política pública de trabajo digno y decente, en el marco del mes del trabajo - Cumbre de Secretarios de Desarrollo Economico municpales. (Tipo de Banco: Banco de Gestiones) (Meta del Proyecto/gestión: 1) (Ejecutado: 1)</t>
  </si>
  <si>
    <t>Proyecto con asignación de recursos del Fondo de Ciencia Tecnologia e Innovación 2024-2027- Convocatoria 42. Línea temática 2: Integración
Línea temática 3: Fortalecimiento de capacidades
2/10/2024: Ser especificos con el estado de avance de la convocatoria- recursos para 2025 poer SGR- CTEL</t>
  </si>
  <si>
    <t>IMPLEMENTACIÓN DE UN CENTRO DE INNOVACIÓN Y PRODUCTIVIDAD CON ÉNFASIS EN EL DESARROLLO DE LA MANUFACTURA EN EL DEPARTAMENTO DE SUCRE  (Meta del Proyecto/gestión: 5) (Tipo de Banco: Banco de Gestiones)</t>
  </si>
  <si>
    <t>IMPLEMENTACIÓN DE UN CENTRO DE INNOVACIÓN Y PRODUCTIVIDAD CON ÉNFASIS EN EL DESARROLLO DE LA MANUFACTURA EN EL DEPARTAMENTO DE SUCRE  (Tipo de Banco: Banco de Gestiones) (Meta del Proyecto/gestión: 5) (Ejecutado: 5)</t>
  </si>
  <si>
    <t>FORTALECIMIENTO DE LAS CAPACIDADES EN CTEI MEDIANTE LA APROPIACIÓN SOCIAL DEL CONOCIMIENTO PARA IMPULSAR EL DESARROLLO PRODUCTIVO Y LAS INDUSTRIAS CREATIVAS EN EL DEPARTAMENTO DE SUCRE - HOMOLOGADO (Centros adecuados y dotados)  (BPIN: 2021000100333)  (Meta del Proyecto: 2) (Ejecutado: 2)</t>
  </si>
  <si>
    <t>IMPLEMENTACIÓN DE UN CENTRO DE INNOVACIÓN Y PRODUCTIVIDAD CON ÉNFASIS EN EL DESARROLLO DE LA MANUFACTURA EN EL DEPARTAMENTO DE SUCRE (BPIN: 2022000100058) (Meta del proyecto: 1) (Tipo de Banco: Banco de Aliados)</t>
  </si>
  <si>
    <t>2021000100333, 2022000100058</t>
  </si>
  <si>
    <t>IMPLEMENTACIÓN DE UN CENTRO DE INNOVACIÓN Y PRODUCTIVIDAD CON ÉNFASIS EN EL DESARROLLO DE LA MANUFACTURA EN EL DEPARTAMENTO DE SUCRE  (Meta del Proyecto/gestión: 1) (Tipo de Banco: Banco de Gestiones)</t>
  </si>
  <si>
    <t>IMPLEMENTACIÓN DE UN CENTRO DE INNOVACIÓN Y PRODUCTIVIDAD CON ÉNFASIS EN EL DESARROLLO DE LA MANUFACTURA EN EL DEPARTAMENTO DE SUCRE  (Tipo de Banco: Banco de Gestiones) (Meta del Proyecto/gestión: 1) (Ejecutado: 1)</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</si>
  <si>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(Ejecutado: 1)
DESARROLLO DE UN PROGRAMA PARA LA MITIGACIÓN DE LOS GASES DE EFECTO INVERNADERO GENERADOS POR LA GANADERÍA BOVINA EN LOS DEPARTAMENTOS DE CÓRDOBA, BOLÍVAR Y SUCRE - HOMOLOGADO  (BPIN: 2021000100535)  (Meta del Proyecto: 1) (Ejecutado: 1)</t>
  </si>
  <si>
    <t xml:space="preserve">PROYECTOS A SER PRESENTADOS EN LA CONVOCAORIA DE MINCIENCIAS (Meta del Proyecto: 5) </t>
  </si>
  <si>
    <t>2021000100229, 2021000100535</t>
  </si>
  <si>
    <t>INCREMENTO DE LA INNOVACIÓN Y DESARROLLO TECNOLÓGICO EN EL TEJIDO EMPRESARIAL PARA EL FORTALECIMIENTO DE LA COMPETITIVIDAD DEL DEPARTAMENTO DE SUCRE - (HOMOLOGADO)  (BPIN: 2021000100370)  (Meta del Proyecto: 10) (Ejecutado: 10)</t>
  </si>
  <si>
    <t>2021000100370</t>
  </si>
  <si>
    <t>INCREMENTO DE LA INNOVACIÓN Y DESARROLLO TECNOLÓGICO EN EL TEJIDO EMPRESARIAL PARA EL FORTALECIMIENTO DE LA COMPETITIVIDAD DEL DEPARTAMENTO DE SUCRE  - (HOMOLOGADO)  (BPIN: 2021000100370)  (Meta del Proyecto: 10) (Ejecutado: 10)</t>
  </si>
  <si>
    <t>IMPLEMENTACIÓN DE UN CENTRO DE INNOVACIÓN Y PRODUCTIVIDAD CON ÉNFASIS EN EL DESARROLLO DE LA MANUFACTURA EN EL DEPARTAMENTO DE SUCRE  (Meta del Proyecto/gestión: 40) (Tipo de Banco: Banco de Gestiones)</t>
  </si>
  <si>
    <t>IMPLEMENTACIÓN DE UN CENTRO DE INNOVACIÓN Y PRODUCTIVIDAD CON ÉNFASIS EN EL DESARROLLO DE LA MANUFACTURA EN EL DEPARTAMENTO DE SUCRE  (Tipo de Banco: Banco de Gestiones) (Meta del Proyecto/gestión: 40) (Ejecutado: 50)</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</si>
  <si>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(Ejecutado: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(Ejecutado: 1)
DESARROLLO DE UN PROGRAMA PARA LA MITIGACIÓN DE LOS GASES DE EFECTO INVERNADERO GENERADOS POR LA GANADERÍA BOVINA EN LOS DEPARTAMENTOS DE CÓRDOBA, BOLÍVAR Y SUCRE  (BPIN: 2021000100535)  (Meta del Proyecto: 1) (Ejecutado: 1)
FORTALECIMIENTO DE LAS CAPACIDADES EN CTEI MEDIANTE LA APROPIACIÓN SOCIAL DEL CONOCIMIENTO PARA IMPULSAR EL DESARROLLO PRODUCTIVO Y LAS INDUSTRIAS CREATIVAS EN EL DEPARTAMENTO DE SUCRE  (BPIN: 2021000100333)  (Meta del Proyecto: 1) (Ejecutado: 1)
INCREMENTO DE LA INNOVACIÓN Y DESARROLLO TECNOLÓGICO EN EL TEJIDO EMPRESARIAL PARA EL FORTALECIMIENTO DE LA COMPETITIVIDAD DE DEPARTAMENTO DE SUCRE - (HOMOLOGADO)  (BPIN: 2021000100370)  (Meta del Proyecto: 1) (Ejecutado: 1)</t>
  </si>
  <si>
    <t>2021000100361, 2021000100229, 2021000100535, 2021000100333, 2021000100370</t>
  </si>
  <si>
    <t>FORTALECIMIENTO DE LAS CAPACIDADES EN CTEI MEDIANTE LA APROPIACIÓN SOCIAL DEL CONOCIMIENTO PARA IMPULSAR EL DESARROLLO PRODUCTIVO Y LAS INDUSTRIAS CREATIVAS EN EL DEPARTAMENTO DE SUCRE  (BPIN: 2021000100333)  (Meta del Proyecto: 576) (Ejecutado: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(Ejecutado: 280)</t>
  </si>
  <si>
    <t>PROYECTO EN VOCACIONES CIENTÍFICAS PARA APROPIACIÓN DEL CONOCIMIENTO (Meta del Proyecto: 6000) (Por Gestión)</t>
  </si>
  <si>
    <t>2021000100333, 2021000100361</t>
  </si>
  <si>
    <t>PROYECTO JOVENES INVESTIGADORES (POR FORMULAR) (Meta del Proyecto/gestión: 0) (Tipo de Banco: Banco de Gestiones)</t>
  </si>
  <si>
    <t>PROGRAMA DE BECAS “COMPETENCIAS PARA LA VIDA” (Meta del Proyecto/gestión: 5) (Tipo de Banco: Banco de Gestiones)</t>
  </si>
  <si>
    <t>PROGRAMA DE BECAS “COMPETENCIAS PARA LA VIDA” (Tipo de Banco: Banco de Gestiones) (Meta del Proyecto/gestión: 5) (Ejecutado: 5)</t>
  </si>
  <si>
    <t>PROYECTO QUE OTORGUE BECAS DE DOCTORADO (Meta del Proyecto: 2) (Por Gestión)</t>
  </si>
  <si>
    <t>FORTALECIMIENTO DE LAS CAPACIDADES EN CTEI MEDIANTE LA APROPIACIÓN SOCIAL DEL CONOCIMIENTO PARA IMPULSAR EL DESARROLLO PRODUCTIVO Y LAS INDUSTRIAS CREATIVAS EN EL DEPARTAMENTO DE SUCRE  (BPIN: 2021000100333)  (Meta del Proyecto: 1) (Ejecutado: 1)</t>
  </si>
  <si>
    <t>PROYECTO EN VOCACIONES CIENTÍFICAS PARA APROPIACIÓN DEL CONOCIMIENTO (Meta del Proyecto: 1) (Por Gestión)</t>
  </si>
  <si>
    <t>2021000100333</t>
  </si>
  <si>
    <t>IMPLEMENTACIÓN DE UN MODELO ALTERNATIVO PARA LA PRODUCCIÓN DE CARNE DE OVINO CON SEIS (6) ORGANIZACIONES DE PEQUEÑOS PRODUCTORES DEL MUNICIPIO DE SAN MARCOS, SUCRE. (BPIN: 2024002700132) (Meta del proyecto: 146) (Tipo de Banco: Banco Territorial)
FORTALECIMIENTO DE LAS UNIDADES PRODUCTORAS DE YABOLÍN EN EL MUNICIPIO DE SAN JUAN DE BETULIA DEPARTAMENTO DE SUCRE (BPIN: 2024002700147) (Meta del proyecto: 9) (Tipo de Banco: Banco Territorial)
IMPLEMENTACIÓN DE AGRONEGOCIOS HORTOFRUTÍCOLAS INTENSIVOS CON PEQUEÑOS PRODUCTORES DE LOS MUNICIPIOS DE SUCRE, GUARANDA Y MAJAGUAL EN EL DEPARTAMENTO DE SUCRE (BPIN: 2020000020058) (Meta del proyecto: 300) (Tipo de Banco: Banco de Regalías)
Implementación de agronegocios hortofrutícolas intensivos con pequeños productores de los municipios de Sucre, Guaranda y Majagual en el Departamento de Sucre (BPIN: 2020000020058) (Meta del proyecto: 300) (Tipo de Banco: Banco de Regalías)
PRODUCTORES APOYADOS MEDIANTE LA ENTREGA DE ACTIVOS PRODUCTIVOS Y COMERCIALIZACIÓN POR MEDIO DEL PROYECTO DE ALIANZAS PRODUCTIVAS  (Meta del Proyecto/gestión: 615)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del Proyecto/gestión: 19) (Tipo de Banco: Banco de Gestiones)
PRODUCTORES APOYADOS MEDIANTE LA ENTREGA DE ACTIVOS PRODUCTIVOS Y COMERCIALIZACIÓN POR MEDIO DEL PROYECTO DE ALIANZAS PRODUCTIVAS (Meta del Proyecto/gestión: 615) (Tipo de Banco: Banco de Gestiones)
ENTREGA DE ACTIVOS PRODUCTIVOS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
ENTREGA DE ACTIVOS PRODUCTIVOS MEDIANTE EL PROYECTO DE SEMILLAS DE REACTIVACIÓN (Meta del Proyecto/gestión: 80) (Tipo de Banco: Banco de Gestiones)</t>
  </si>
  <si>
    <t>Implementación de un modelo alternativo para la producción de carne de ovino con Seis (6) organizaciones de pequeños productores del Municipio de San Marcos Departamento de   Sucre (Tipo de Banco: Banco Territorial) (BPIN: 2024002700132) (Meta del Proyecto: 146) (Meta de la Vigencia: 146,00) (Ejecutado: 292) (Estado en Portafolio: Entregado)
IMPLEMENTACIÓN DE AGRONEGOCIOS HORTOFRUTÍCOLAS INTENSIVOS CON PEQUEÑOS PRODUCTORES DE LOS MUNICIPIOS DE SUCRE, GUARANDA Y MAJAGUAL EN EL DEPARTAMENTO DE SUCRE  (Tipo de Banco: Banco de Regalías)  (BPIN: 2020000020058)     (Avance Acumulado de la Meta del Proyecto Para la Vigencia 2025: 300)
FORTALECIMIENTO DE LAS UNIDADES PRODUCTORAS DE YABOLÍN EN EL MUNICIPIO DE SAN JUAN DE BETULIA DEPARTAMENTO DE SUCRE  (Tipo de Banco: Banco Territorial)  (BPIN: 2024002700147)     (Avance Acumulado de la Meta del Proyecto Para la Vigencia 2025: 9)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</si>
  <si>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 xml:space="preserve">FORTALECIMIENTO DE SEGURIDAD ALIMENTARIA Y CAPACIDADES PRODUCTIVAS DE FAMILIAS CAMPESINAS DEL DEPARTAMENTO DE SUCRE (3.050 FAMILIAS) BPIN: (2021002700338). 3050 BENEFICIARIOS. PROYECTO EN ACTUALIZACIÓN  I (Meta del Proyecto: ) (2021002700338)
Fortalecimiento de La Asociación de Cañicultores Agropecuarios y Piscícolas mediante la dotación de equipos para la agroindustrialización de la caña en el municipio de Sucre, departamento de Sucre Sucre. BPIN: (2023002700115). BENEFICIARIOS: 26 FAMILIAS (Meta del Proyecto: ) (2023002700115)
Construccion, restauracion y ampliacion de reservorios de agua productiva con desarrollos productivos piscicolas, de hortalizas y alternativas de alimentacion animal bovina en areas rurales indigenas y campesinas de los Municipios de Since, Galeras y San  (Meta del Proyecto: ) 
Fomento de la produccion de Porcinos, como estrategia de seguridad y soberania alimentarias de proteinas de origen animal para el consumo humano en los Municipios de San Pedro y Buenavista, Departamento de Sucre (Proyecto con Cofinanciacion de la Gobernac (Meta del Proyecto: ) 
Fomento de la produccion de ovinos, como estrategia de seguridad y soberania alimentarias de proteinas de origen animal para el consumo humano en los Municipios de San Onofre y Santiago de Tolu (Proyecto con Cofinanciacion de la Gobernacion de Sucre  y Co (Meta del Proyecto: ) 
Desarrollos productivos apicolas en los Municipios de Ovejas y Chalan  (Proyecto con Cofinanciacion de la Gobernacion de Sucre  y Contrapartidas de las Alcaldias Municipales de Ovejas y Chalan) (Meta del Proyecto: ) 
Fomento de la produccion de Porcinos, como estrategia de seguridad y soberania alimentaria de proteinas de origen animal para el consumo humano en los Municipios de Sucre_Sucre, Guaranda y Majagual, Departamento de Sucre. (Meta del Proyecto: ) 
Construccion, restauracion y ampliacion de reservorios de agua productiva con desarrollos productivos piscicolas, de hortalizas y alternativas de alimentacion animal bovina en areas rurales indigenas y campesinas de los Municipios de Sincelejo, Corozal, S (Meta del Proyecto: ) 
Fomento de la produccion de ovinos, como estrategia de seguridad y soberania alimentarias de proteinas de origen animal para el consumo humano en los Municipios de San Benito Abad y La Union (Proyecto con Cofinanciacion de la Gobernacion de Sucre  y Contr (Meta del Proyecto: ) 
Desarrollos productivos apicolas en los Municipios de Morroa y Los Palmitos  (Proyecto con Cofinanciacion de la Gobernacion de Sucre  y Contrapartidas de las Alcaldias Municipales de Morroa y Los Palmitos)              (Meta del Proyecto: ) 
Reactivacion economica piscicola en los 26 Municipios del Departamento de Sucre.                 (Meta del Proyecto: ) 
FORTALECIMIENTO PRODUCTIVO DEL SECTOR AGROPECUARIO MEDIANTE EL SUMINISTRO DE INSUMOS A PEQUEÑOS PRODUCTORES DEL MUNICIPIO DE LA UNIÓN - SUCRE. (Meta del Proyecto: 200) 
Implementación de alternativas para el fortalecimiento de la produccion agropecuaria en la subregión sabana del dtpo de Sucre. ( En formulación) (Meta del Proyecto: ) 
Produccion y agroindustrializacion de plantas aromaticas, culinarias, tintoreas y tradicionales ( Curcuma, Gengibre, Sabila, Flor de Jamaica y Achiote) en cabildos Indigenas de Los Municipios de Sincelejo, San Antopnio de Palmito, Sampues y Toluviejo (Meta del Proyecto: ) 
Fortalecimiento de la capacidad productiva de yuca, ñame, cachama blanca hibrida y bocachico mediante la construcción de reservorios de agua, sistemas de riego y entrega de activos productivos con epicentro en Morroa subregión Montes de Maria  Sucre. (Meta del Proyecto: ) 
FORTALECIMIENTO DE LA PRODUCTIVIDAD EN LOS CULTIVOS DE YUCA INDUSTRIAL DE LOS MUNICIPIOS PDET DEL DEPARTAMENTO DE SUCRE (Meta del Proyecto: 690) (2024002700174)
FORTALECIMIENTO DE LOS PROCESOS DE PRODUCCION EMPLEADOS POR PEQUEÑOS PRODUCTORES DE CARNE DE GANADO OVINO EN LOS MUNICIPIOS DE CAIMITO, SAN BENITO ABAD Y LA UNION SUCRE. (Meta del Proyecto: 400) (202500000034262)
FORTALECIMIENTO INTEGRAL DEL SECTOR PRODUCTIVO APÍCOLA EN LA SUBREGIÓN DE LOS MONTES DE
MARÍA, DEPARTAMENTOS DE SUCRE (Meta del Proyecto: 152) </t>
  </si>
  <si>
    <t xml:space="preserve">Fortalecimiento a las Actividades de Pesca Maritima Artesanal en el Golfo de Morrosquillo - Departamento de Sucre. BPIN POR GENERAR. BENEFICIARIOS: 200  DOTACIÓN DE GALLINAS PONEDORAS E INSUMOS PARA FOMENTAR LA REACTIVACIÓN ECONÓMICA POSCOVID19 Y LA SEGUR (Meta del Proyecto: ) 
Fomento de la produccion de Porcinos, como estrategia de seguridad y soberania alimentarias de proteinas de origen animal para el consumo humano en los Municipios de Caimito, San Benito Abad, San Marcos y La Union, Departamento de Sucre (Proyecto con Cofi (Meta del Proyecto: ) 
Fomento de la produccion de ovinos, como estrategia de seguridad y soberania alimentarias de proteinas de origen animal para el consumo humano en los Municipios de Caimito y Sampues (Proyecto con Cofinanciacion de la Gobernacion de Sucre  y Contrapartidas (Meta del Proyecto: ) 
Desarrollos productivos apicolas en los Municipios de Toluviejo y San Onofre  (Proyecto con Cofinanciacion de la Gobernacion de Sucre  y Contrapartidas de las Alcaldias Municipales de Toluviejo y San Onofren) (Meta del Proyecto: ) 
Construccion, restauracion y ampliacion de reservorios de agua productiva con desarrollos productivos piscicolas, de hortalizas y alternativas de alimentacion animal bovina en areas rurales indigenas y campesinas de los Municipios de la Subregion Sabanas  (Meta del Proyecto: ) </t>
  </si>
  <si>
    <t>2024002700132, 2024002700147, 2021002700338, 2023002700115, 202500000034262, 2020000020058, 2024002700174</t>
  </si>
  <si>
    <t xml:space="preserve">Proyecto Banco de Maquinaria agrícola Mojana y San Jorge, Arroz y Maíz: 1296 beneficiarios; Proyecto Yuca Industrial Municipios PDET: 690 beneficiarios; 4  proyectos de entrega de activos agricolas y/o pecuarios, 1 por año: 500 beneficiarios por año para un total de 2.000 beneficiarios (en ejecucion maiz y arroz, y pendiente yuca= </t>
  </si>
  <si>
    <t>IMPLEMENTACIÓN DE ESTRATEGIAS PARA LA ADOPCIÓN DE PROCESOS DE INNOVACIÓN EN LAS UNIDADES PRODUCTIVAS AGROPECUARIAS QUE ATIENDAN LAS PROBLEMÁTICAS DERIVADAS POR LA EMERGENCIA ECONÓMICA, SOCIAL Y ECOLÓGICA POR EL COVID-19 EN EL DEPARTAMENTO DE SUCRE (BPIN: 2020000100644) (Meta del proyecto: 267) (Tipo de Banco: Banco de Regalías)
Fortalecimiento de las líneas productivas del Maíz Mecanizado y Arroz Secano Mecanizado de los pequeños productores afectados por la ola invernal en las Subregiones San Jorge y Mojana en el departamento de Sucre (BPIN: 2023002700150) (Meta del proyecto: 1296) (Tipo de Banco: Banco de Regalías)
Implementación de agronegocios hortofrutícolas intensivos con pequeños productores de los municipios de Sucre, Guaranda y Majagual en el Departamento de Sucre (BPIN: 2020000020058) (Meta del proyecto: 300) (Tipo de Banco: Banco de Regalías)
ASISTENCIA TECNICA MEDIANTE EL PROYECTO "FORTALECIMIENTO PRODUCTIVO PISCÍCOLA PARA LA RECUPERACIÓN DE ESPECIES NATIVAS Y LA SEGURIDAD ALIMENTARIA EN ASOCIACIONES DE PESCADORES ARTESANALES DE LA ECORREGIÓN MOJANA DEL DEPARTAMENTO DE SUCRE " (Meta del Proyecto/gestión: 349) (Tipo de Banco: Banco de Gestiones)
ASISTENCIA TECNICA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t>
  </si>
  <si>
    <t>ASISTENCIA TECNICA MEDIANTE EL PROYECTO "FORTALECIMIENTO PRODUCTIVO PISCÍCOLA PARA LA RECUPERACIÓN DE ESPECIES NATIVAS Y LA SEGURIDAD ALIMENTARIA EN ASOCIACIONES DE PESCADORES ARTESANALES DE LA ECORREGIÓN MOJANA DEL DEPARTAMENTO DE SUCRE " (Tipo de Banco: Banco de Gestiones) (Meta del Proyecto/gestión: 349) (Ejecutado: 349)
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</si>
  <si>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(Meta del Proyecto: 500) 
FORTALECIMIENTO PRODUCTIVO PISCÍCOLA PARA LA RECUPERACIÓN DE ESPECIES NATIVAS Y LA SEGURIDAD ALIMENTARIA EN ASOCIACIONES DE PESCADORES ARTESANALES DE LA ECORREGIÓN MOJANA DEL DEPARTAMENTO DE SUCRE (Meta del Proyecto: 349) (2024002700184)</t>
  </si>
  <si>
    <t xml:space="preserve">PROGRAMA DE ASISTENCIA TÉCNICA PARA EL FORTALECIMIENTO COMPETITIVO DEL SUBSECTOR GANADERO EN EL DEPARTAMENTO DE SUCRE, MEDIANTE LA METODOLOGIA DE EXTENSION AGROPECUARIA DEL PROGRAMA MEGALECHE - SUCRE BPIN POR FORMULAR: 1000 PRODUCTORES GANADEROS           (Meta del Proyecto: ) </t>
  </si>
  <si>
    <t>2020000100644, 2024002700184, 2023002700150, 2020000020058</t>
  </si>
  <si>
    <t>Proyectos para fortalecer el desarrollo biotecnológico, la transferencia de tecnología y la agenda de investigación agropecuaria concertada con las comunidades e instituciones responsables del sector, priorizando la conservación y producción de las semillas y especies, nativas y criollas en los territorios: 500 beneficiarios por año- PECTIA</t>
  </si>
  <si>
    <t>ALIANZA PARE EL FORTALECIMIENTO Y TRANSFORMACION DEL SISTEMA SECANO A SISTEMA DE RIEGO MIRI EN PEQUEÑAS UNIDADES ARROCERAS DEL MUNICIPIO DE MAJAGUAL EN EL DEPARTAMENTO DE SUCRE  (BPIN: 2021002700261)  (Meta del Proyecto: 40) (Ejecutado: 40)
ALIANZA PARA EL FORTALECIMIENTO EN LA SIEMBRA DE AJONJOLÍ PARA TRANSFORMARLO EN PASTA EN EL MUNICIPIO DE TOLUVIEJO DEPARTAMENTO DE SUCRE  (BPIN: 2022002700085)  (Meta del Proyecto: 40) (Ejecutado: 40)
ALIANZA PARA EL FORTALECIMIENTO DE LA CADENA PRODUCTIVA DEL ÑAME EN EL CORREGIMIENTO DE FLOR DEL MONTE EN EL MUNICIPIO DE OVEJAS, SUCRE.  (BPIN: 2018011000189)  (Meta del Proyecto: 40) (Ejecutado: 40)
FORTALECIMIENTO DE LA CADENA PRODUCTIVA DE ÑAME MEDIANTE EL ESTABLECIMIENTO DE 40 HECTÁREAS DE ÑAME DIAMANTE CON LOS PEQUEÑOS PRODUCTORES DE LA ORGANIZACIÓN ASOJUVENTUD EN EL MUNICIPIO DE CHALÁN - SUCRE.  (BPIN: 2018011000189)  (Meta del Proyecto: 40) (Ejecutado: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(Ejecutado: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(Ejecutado: 40)
ALIANZA PRODUCTIVA PARA EL FORTALECIMIENTO Y TRANSFORMACIÓN DEL SISTEMA SECANO A SISTEMA DE RIEGO MIRI EN PEQUEÑAS UNIDADES ARROCERAS DEL MUNICIPIO DE GUARANDA EN EL DEPARTAMENTO DE SUCRE  (BPIN: 2018011000189)  (Meta del Proyecto: 40) (Ejecutado: 40)</t>
  </si>
  <si>
    <t>Suministro e Instalación de redes eléctricas para la planta de procesamiento de productos lácteos de la asociación APIAS en el corregimiento de San Rafael,  Ovejas, Sucre. (BPIN: 2024002700033) (Meta del proyecto: 1) (Tipo de Banco: Banco Territorial)
APOYO ALIANZAS PARA MEJORAR LAS CAPACIDADES PRODUCTIVAS Y LA SEGURIDAD ALIMENTARIA RURAL EN
EL DEPARTAMENTO DE SUCRE (BPIN: 202500000032704) (Meta del proyecto: 16) (Tipo de Banco: Banco Territorial)
FORTALECIMIENTO DE LAS LÍNEAS PRODUCTIVAS DEL MAÍZ MECANIZADO Y ARROZ SECANO MECANIZADO DE LOS PEQUEÑOS PRODUCTORES AFECTADOS POR LA OLA INVERNAL EN LAS SUBREGIONES SAN JORGE Y MOJANA EN EL DEPARTAMENTO DE SUCRE (2023002700150).  (BPIN: 2023002700150) (Meta del proyecto: 1296) (Tipo de Banco: Banco de Regalías)
ENTREGA DE ACTIVOS PRODUCTIVOS MEDIANTE EL PROYECTO DE SEMILLAS DE REACTIVACIÓN (Meta del Proyecto/gestión: 80) (Tipo de Banco: Banco de Gestiones)</t>
  </si>
  <si>
    <t>Apoyo Alianzas para mejorar las capacidades productivas y la seguridad alimentaria rural en el departamento de  Sucre (Tipo de Banco: Banco Territorial) (BPIN: 202500000032704) (Meta del Proyecto: 16) (Meta de la Vigencia: 16,00) (Ejecutado: 16)
Suministro e Instalación de redes eléctricas para la planta de procesamiento de productos lácteos de la asociación APIAS en el corregimiento de San Rafael  Ovejas Sucre (Tipo de Banco: Banco Territorial) (BPIN: 2024002700033) (Meta del Proyecto: 1) (Meta de la Vigencia: 1) (Ejecutado: 2) (Estado en Portafolio: En proceso de liquidación)
FORTALECIMIENTO DE LAS LÍNEAS PRODUCTIVAS DEL MAÍZ MECANIZADO Y ARROZ SECANO MECANIZADO DE LOS PEQUEÑOS PRODUCTORES AFECTADOS POR LA OLA INVERNAL EN LAS SUBREGIONES SAN JORGE Y MOJANA EN EL DEPARTAMENTO DE SUCRE  (Tipo de Banco: Banco de Regalías)  (BPIN: 2023002700150)  (Meta Total del Proyecto: 1296)  (Avance Acumulado Total de la Meta del Proyecto: 1296)  (Meta del Proyecto para la Vigencia 2025: 1296)  (Avance Acumulado de la Meta del Proyecto Para la Vigencia 2025: 1296)
ENTREGA DE ACTIVOS PRODUCTIVOS MEDIANTE EL PROYECTO DE SEMILLAS DE REACTIVACIÓN (Tipo de Banco: Banco de Gestiones) (Meta del Proyecto/gestión: 80) (Ejecutado: 60)</t>
  </si>
  <si>
    <t>Programa Alianzas productivas para la vida (15 Alianzas) BPIN: Por generar. Meta 600 Productores Atendidos (Meta del Proyecto: 600) 
FORTALECIMIENTO DE SEGURIDAD ALIMENTARIA Y CAPACIDADES PRODUCTIVAS DE FAMILIAS CAMPESINAS DEL DEPARTAMENTO DE SUCRE (3.050 FAMILIAS) (Meta del Proyecto: 3050) (2021002700338)
Fortalecimiento de la Productividad de las Explotaciones Ovinas del Departamento de Sucre. (Meta del Proyecto: 250) 
Mejoramiento de la seguridad alimentaria y del abastecimiento agropecuario, bajo el enfoque de reactivación económica rural en los municipios PDET del departamento de Sucre. (Meta del Proyecto: 3200) (20201301011407)
Produccion de levante y ceba de porcinos en Los Municipios de Corozal, Sampues y El Roble. (Meta del Proyecto: 140) (2024002700162)
Implementacion de Buenas Practicas Porcicolas en Unidades Productivas de familias de escasos recursos en los corregimientos La Arena y Buenavista , Municipio de Sincelejo, Departamento de Sucre. (Meta del Proyecto: 33) (2022002700110)
FORTALECIMIENTO PRODUCTIVO PISCÍCOLA PARA LA RECUPERACIÓN DE ESPECIES NATIVAS Y LA SEGURIDAD ALIMENTARIA EN ASOCIACIONES DE PESCADORES ARTESANALES DE LA ECORREGIÓN MOJANA DEL DEPARTAMENTO DE SUCRE (Meta del Proyecto: 349) (2024002700184)
FORTALECIMIENTO DE LOS PROCESOS DE PRODUCCION EMPLEADOS POR PEQUEÑOS PRODUCTORES DE CARNE DE GANADO OVINO EN LOS MUNICIPIOS DE CAIMITO, SAN BENITO ABAD Y LA UNION SUCRE. (Meta del Proyecto: 11) (202500000034262)</t>
  </si>
  <si>
    <t xml:space="preserve">Programa Alianzas Productivas para la vida. (15 Alianzas). BPIN: Por Generar. Meta: 600 Productores (Meta del Proyecto: 600) </t>
  </si>
  <si>
    <t>2024002700033, 2021002700261, 2022002700085, 2018011000189, 2022002700110, 202500000034262, 202500000032704, 2023002700150, 2024002700184, 2021002700338, 20201301011407, 2024002700162</t>
  </si>
  <si>
    <t>Proyectos con componentes de acompañamiento productivo y empresarial para mejorar los canales de comercialización de los productos agropecuarios: 500 beneficiarios por año-mercados campesinos, ruedas de negocios- con adr compras publicas locales, Proyectos Alianzas Productivas para La vida: 16 unidades</t>
  </si>
  <si>
    <t>ASOCIACIONES FORTALECIDAS EN EL MARCO DEL PROYECTO "FORTALECIMIENTO DE LAS LÍNEAS PRODUCTIVAS DEL MAÍZ MECANIZADO Y ARROZ SECANO MECANIZADO DE LOS PEQUEÑOS PRODUCTORES AFECTADOS POR LA OLA INVERNAL EN LAS SUBREGIONES SAN JORGE Y MOJANA EN EL DEPARTAMENTO DE SUCRE" (Meta del Proyecto/gestión: 8) (Tipo de Banco: Banco de Gestiones)
ASOCIACIONES FORTALECIDAS EN EL MARCO DEL PROYECTO "Apoyo Alianzas para mejorar las capacidades productivas y la seguridad alimentaria rural en el departamento de  Sucre" (Meta del Proyecto/gestión: 16) (Tipo de Banco: Banco de Gestiones)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</si>
  <si>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8) (Ejecutado: 8)
ASOCIACIONES FORTALECIDAS EN EL MARCO DEL PROYECTO "Apoyo Alianzas para mejorar las capacidades productivas y la seguridad alimentaria rural en el departamento de  Sucre" (Tipo de Banco: Banco de Gestiones) (Meta del Proyecto/gestión: 16) (Ejecutado: 16)</t>
  </si>
  <si>
    <t xml:space="preserve">FORTALECIMIENTO DE LAS ASOCIACIONES DE PRODUCTORES AGRICOLAS Y PECUARIAS EN EL DEPRTAMENTO DE SUCRE. BPIN: Por generar. Meta: 100 Asociaciones (Meta del Proyecto: ) 
Asociaciones fortalecidas en el marco del proyecto: FORTALECIMIENTO DE LA PRODUCTIVIDAD EN LOS CULTIVOS DE YUCA INDUSTRIAL DE LOS MUNICIPIOS PDET DEL DEPARTAMENTO DE SUCRE (Meta del Proyecto: 8) </t>
  </si>
  <si>
    <t xml:space="preserve">FORTALECIMIENTO DE LAS ASOCIACIONES DE PRODUCTORES AGRICOLAS Y PECUARIAS EN EL DEPRTAMENTO DE SUCRE. BPIN: Por generar. Meta: 100 Asociaciones (Meta del Proyecto: ) </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</si>
  <si>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(Meta del Proyecto/gestión: 500) (Tipo de Banco: Banco de Gestiones)
FORTALECIMIENTO DE LA PARTICIPACIÓN DE LA AGRICULTURA CAMPESINA FAMILIAR ETNICA Y COMUNITARIA (ACFEC) MEDIANTE LA REALIZACION DE LA RUEDA DE NEGOCIOS   (Meta del Proyecto/gestión: 300) (Tipo de Banco: Banco de Gestiones)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</si>
  <si>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(Tipo de Banco: Banco de Gestiones) (Meta del Proyecto/gestión: 500) (Ejecutado: 248)
FORTALECIMIENTO DE LA PARTICIPACIÓN DE LA AGRICULTURA CAMPESINA FAMILIAR ETNICA Y COMUNITARIA (ACFEC) MEDIANTE LA REALIZACION DE LA RUEDA DE NEGOCIOS   (Tipo de Banco: Banco de Gestiones) (Meta del Proyecto/gestión: 300) (Ejecutado: 300)</t>
  </si>
  <si>
    <t>DOCUMENTO PLAN DEPARTAMENTAL DE EXTENSIONISMO AGROPECUARIO FORMULADO Y APROBADO POR ORDENANZA POR LA ASAMBLEA DEPARTAMENTAL. BPIN: NO APLICA  (BPIN: Por Gestión)  (Meta del Proyecto: 1) (Ejecutado: 1)</t>
  </si>
  <si>
    <t>DOCUMENTO MARCO DE ENTENDIMIENTO EMTRE EL BANCO AGRARIO Y GOBERNACIÓN DE SUCRE PARA BRIGADAS DE CRÉDITO, CONVENIO GOBERNCIÓN DE SUCRE - FINAGRO (Meta del Proyecto/gestión: 1000) (Tipo de Banco: Banco de Gestiones)</t>
  </si>
  <si>
    <t xml:space="preserve">PROYECTO PARA CONVENIO CON FINAGRO (Meta del Proyecto: ) 
Implementación , asignación y otorgamiento de instrumentos financieros a pequeños productores agropecuarios a través de la Línea Especial de Crédito - LEC de FINAGRO en el marco de la reactivación económica del departamento de Sucre (Meta del Proyecto: 1658) </t>
  </si>
  <si>
    <t xml:space="preserve">PROYECTO PARA CONVENIO CON FINAGRO (Meta del Proyecto: ) </t>
  </si>
  <si>
    <t>CONVENIO CON MINAGRICULTURA Y DESARROLLO RURAL PARA EL ASEGURAMIENTO (O RIESGO AGROPECUARIO) AGROPECUARIO EN LA SUBREGIÓN MOJANA (Meta del Proyecto/gestión: 1424) (Tipo de Banco: Banco de Gestiones)</t>
  </si>
  <si>
    <t xml:space="preserve">IMPULSO A LA COLOCACION DE SEGUROS AGROPECUARIOS (Meta del Proyecto: ) </t>
  </si>
  <si>
    <t>ACUERDO MARCO DE ENTENDIMIENTO CON LA UNIDAD DE PLANIFICACIÓN RURAL AGROPECUARIA -UPRA- PARA LA ZONIFICACIÓN DE SIETE LÍNEAS PRODUCTIVAS REPRESENTATIVAS EN EL DEPARTAMENTO DE SUCRE. BPIN: NO APLICA. META: 7  (BPIN: Por Gestión)  (Meta del Proyecto: 7) (Ejecutado: 7)</t>
  </si>
  <si>
    <t>PROYECTO DE INVERSIÓN A TRAVÉS DE LA AGENCIA DE DESARROLLO RURAL ENTIDAD ADSCRITA AL MINISTERIO DE AGRICULTURA Y DESARROLLO RURAL- FASE I EPSEA: UNIVERSIDAD DE SUCRE (Meta del Proyecto/gestión: 4224) (Tipo de Banco: Banco de Gestiones)
PROYECTO DE INVERSIÓN A TRAVÉS DE LA AGENCIA DE DESARROLLO RURAL ENTIDAD ADSCRITA AL MINISTERIO DE AGRICULTURA Y DESARROLLO RURAL- FASE 2 EPSEA: UNIVERSIDAD DE SUCRE (Meta del Proyecto/gestión: 2743) (Tipo de Banco: Banco de Gestiones)</t>
  </si>
  <si>
    <t>PROYECTO DE INVERSIÓN A TRAVÉS DE LA AGENCIA DE DESARROLLO RURAL ENTIDAD ADSCRITA AL MINISTERIO DE AGRICULTURA Y DESARROLLO RURAL- FASE I EPSEA: UNIVERSIDAD DE SUCRE (Tipo de Banco: Banco de Gestiones) (Meta del Proyecto/gestión: 4224) (Ejecutado: 4224)</t>
  </si>
  <si>
    <t xml:space="preserve">PROYECTO DE INVERSIÓN A TRAVÉS DE LA AGENCIA DE DESARROLLO RURAL ENTIDAD ADSCRITA AL MINISTERIO DE AGRICULTURA Y DESARROLLO RURAL. (Meta del Proyecto: 2568) </t>
  </si>
  <si>
    <t xml:space="preserve">PROYECTO DE INVERSIÓN A TRAVÉS DE LA AGENCIA DE DESARROLLO RURAL ENTIDAD ADSCRITA AL MINISTERIO DE AGRICULTURA Y DESARROLLO RURAL. (Meta del Proyecto: 2555) </t>
  </si>
  <si>
    <t>ALEVINOS SUMINISTRADOS EN EL MARCO DEL PROYECTO: FORTALECIMIENTO PRODUCTIVO PISCÍCOLA PARA LA RECUPERACIÓN DE ESPECIES NATIVAS Y LA SEGURIDAD ALIMENTARIA EN ASOCIACIONES DE PESCADORES ARTESANALES DE LA ECORREGIÓN MOJANA DEL DEPARTAMENTO DE SUCRE (Meta del Proyecto/gestión: 10000000) (Tipo de Banco: Banco de Gestiones)</t>
  </si>
  <si>
    <t xml:space="preserve">ALEVINOS SUMINISTRADOS EN EL MARCO DEL PROYECTO: FORTALECIMIENTO PRODUCTIVO PISCÍCOLA PARA LA RECUPERACIÓN DE ESPECIES NATIVAS Y LA SEGURIDAD ALIMENTARIA EN ASOCIACIONES DE PESCADORES ARTESANALES DE LA ECORREGIÓN MOJANA DEL DEPARTAMENTO DE SUCRE (Meta del Proyecto: 5000) </t>
  </si>
  <si>
    <t xml:space="preserve">CENTRO AGROLOGÍSTICO DE LA RED DE ABASTECIMIENTO AGROALIMENTARIO (Meta del Proyecto: 1) </t>
  </si>
  <si>
    <t>Red de abastecimiento Agroalimentaria (Meta del Proyecto/gestión: 1) (Tipo de Banco: Banco de Gestiones)</t>
  </si>
  <si>
    <t xml:space="preserve">CONSTRUCCIÓN Y ADECUACIÓN DEL BANCO DE ALIMENTOS (Meta del Proyecto: 1) </t>
  </si>
  <si>
    <t>INFRAESTRUCTURA DE RIESGO POR GOTEO MEDIANTE EL PROYECTO "IMPLEMENTACIÓN DE AGRONEGOCIOS HORTOFRUTÍCOLAS INTENSIVOS CON PEQUEÑOS PRODUCTORES DE LOS MUNICIPIOS DE SUCRE, GUARANDA Y MAJAGUAL EN EL DEPARTAMENTO DE SUCRE" (Meta del Proyecto/gestión: 300) (Tipo de Banco: Banco de Gestiones)</t>
  </si>
  <si>
    <t>INFRAESTRUCTURA DE RIESGO POR GOTEO MEDIANTE EL PROYECTO "IMPLEMENTACIÓN DE AGRONEGOCIOS HORTOFRUTÍCOLAS INTENSIVOS CON PEQUEÑOS PRODUCTORES DE LOS MUNICIPIOS DE SUCRE, GUARANDA Y MAJAGUAL EN EL DEPARTAMENTO DE SUCRE" (Tipo de Banco: Banco de Gestiones) (Meta del Proyecto/gestión: 300) (Ejecutado: 300)</t>
  </si>
  <si>
    <t xml:space="preserve">ADECUACIÓN DE JAGÜEYES EN ZONA RURAL DEL DEPARTAMENTO MEDIANTE EL USO DE MAQUINARIA AMARILLA DE LA GOBERNACIÓN DE SUCRE (Meta del Proyecto: ) </t>
  </si>
  <si>
    <t>ESTUDIOS, DISEÑOS Y FORTALECIMIENTO INSTITUCIONAL PARA LA OPRTIMIZACION DE LOS MINIDISTRITOS DE RIEGOS EN MUNICIPIOS PDET DEL DEPARTAMENTO DE SUCRE. (Meta del Proyecto/gestión: 1) (Tipo de Banco: Banco de Gestiones)</t>
  </si>
  <si>
    <t xml:space="preserve">ESTUDIOS Y DISEÑOS PARA LA CONSTRUCCIÓN DEL GRAN EMBALSE EN LA SUBREGIÓN SABANAS EN EL DEPARTAMENTO DE SUCRE. (Meta del Proyecto: 1) </t>
  </si>
  <si>
    <t xml:space="preserve">ESTUDIOS, DISEÑOS Y FORTALECIMIENTO INSTITUCIONAL PARA LA OPTIMIZACION DE LOS MINIDISTRITOS DE RIEGOS EN MUNICIPIOS PDET DEL DEPARTAMENTO DE SUCRE. (Meta del Proyecto: 1) </t>
  </si>
  <si>
    <t xml:space="preserve">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(Meta del Proyecto: ) </t>
  </si>
  <si>
    <t xml:space="preserve">PROYECTOS DE INVERSION PARA EL FOMENTO DE LA COSTRUCCION DE INFRAESTRUCTURA PECUARIA, ESPECIES MENORES A PEQUEÑOS PRODUCTORES AGROPECUARIOS EN EL DEPARTAMENTO DE SUCRE. (Meta del Proyecto: 9) </t>
  </si>
  <si>
    <t>Proyectos de infraestructura para la producción y comercialización de productos agropecuaria, pesqueros y piscícolas  (galpones, infraestructura  agrícola, pecuaria y piscícola, entre otros)
Construcción de la estación píscicula para la Subregiín Mojana y San Jorge</t>
  </si>
  <si>
    <t xml:space="preserve">CONSTRUCCION DE LA PLANTA DE SECAMIENTO, TRILLA Y ALMACENAMIENTO DE ARROZ EN LA SUBREGIÓN MOJANA CON EPICENTRO EN EL MUNICIPPIO DE SAN MARCOS - SUCRE. (Meta del Proyecto: ) </t>
  </si>
  <si>
    <t xml:space="preserve">CONSTRUCCIÓN Y PUESTA EN MARCHA DE UNA PLANTA DE TRANSFORMACIÓN DE YUCA DULCE PARA LA PRODUCCIÓN DE HARINA COMESTIBLE EN EL DEPARTAMENTO DE SUCRE. BPIN: POR GENERAR. META: 2529 PEQUEÑOS PRODUCTORES DE LA SUBREGION SABANAS. (Meta del Proyecto: 1) 
RUTA DEL ARROZ PARA EL DEPARTAMENTO DE SUCRE (Meta del Proyecto: 1) 
PLANTA DE SECAMIENTO, TRILLA Y ALMACENAMIENTO DEL ARROZ EN LA SUBREGIÓN MOJANA (Meta del Proyecto: 1) </t>
  </si>
  <si>
    <t xml:space="preserve">FORTALECIMIENTO Y PUESTA EN MARCHA DE LA PLANTA PRODUCTORA DE CONCENTRADOS EN EL MUNICIPIO DE TOLUVIEJO CORREGIMIENTO DE LA PALMIRA (Meta del Proyecto: ) 
CONSTRUCCIÓN Y PUESTA EN MARCHA DE UNA PLANTA DE TRANSFORMACIÓN DE YUCA DULCE PARA LA PRODUCCIÓN DE HARINA COMESTIBLE EN EL DEPARTAMENTO DE SUCRE. BPIN: POR GENERAR. META: 2529 PEQUEÑOS PRODUCTORES DE LA SUBREGION SABANAS. Meta: 1 (Meta del Proyecto: ) </t>
  </si>
  <si>
    <t>Fortalecimiento de la Cadena Apícola del departamento de Sucre.  (BPIN: Por Gestión)  (Meta del Proyecto: 1) (Ejecutado: 1)
FORTALECIMIENTO DE CADENA PRODUCTIVA DE YUCA A TRAVÉS DEL CLUSTER DE YUCA EN EL DEPARTAMENTO DE SUCRE. BPIN: POR GENERAR. META:1  (BPIN: Por Gestión)  (Meta del Proyecto: 1) (Ejecutado: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</si>
  <si>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(Meta del Proyecto/gestión: 1) (Tipo de Banco: Banco de Gestiones)
FORTALECIMIENTO DE LA CADENA PRODUCTIVA AGRICOLA MEDIANTE EL PROYECTO "Apoyo Alianzas para mejorar las capacidades productivas y la seguridad alimentaria rural en el departamento de  Sucre" EN LOS MUNICIPIOS DE MAJAGUAL, SAN PEDRO, SANTIAGO DE TOLÚ, COROZAL (Meta del Proyecto/gestión: 1) (Tipo de Banco: Banco de Gestiones)</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</si>
  <si>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del Proyecto/gestión: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del Proyecto/gestión: 1) (Ejecutado: 1)</t>
  </si>
  <si>
    <t xml:space="preserve">FORTALECIMIENTO DE CADENA PRODUCTIVA DE MAIZ EN EL DEPARTAMENTO DE SUCRE. BPIN: POR GENERAR. META:1 (Meta del Proyecto: 1) 
FORTALECIMIENTO DE CADENA PRODUCTIVA DE ARROZ EN EL DEPARTAMENTO DE SUCRE. BPIN: POR GENERAR. META:1 (Meta del Proyecto: 1) </t>
  </si>
  <si>
    <t xml:space="preserve">FORTALECIMIENTO DE CADENA PRODUCTIVA HORTIFRUTICOLA EN EL DEPARTAMENTO DE SUCRE. BPIN: POR GENERAR. META:1 (Meta del Proyecto: 1) 
FORTALECIMIENTO DE CADENA FORESTAL EN EL DEPARTAMENTO DE SUCRE. BPIN: POR GENERAR. META:1 (Meta del Proyecto: 1) 
FORTALECIMIENTO DE CADENA PRODUCTIVA CARNICA - LACTEA EN EL DEPARTAMENTO DE SUCRE. BPIN: POR GENERAR. META:1 (Meta del Proyecto: 1) </t>
  </si>
  <si>
    <t>CONSTRUCCIÓN DE VIVIENDAS PARA EL FORTALECIMIENTO DE LA POLÍTICA DE VIVIENDA RURAL VIVIENDA SOCIAL PARA EL CAMPO EN EL DEPARTAMENTO DE SUCRE.  (BPIN: 2021002700249)  (Meta del Proyecto: ) (Ejecutado: 64)</t>
  </si>
  <si>
    <t>CONSTRUCCIÓN DE VIVIENDAS Y SANITARIOS ECOLÓGICOS SECOS SISMORESISTNTES PARA EL TRANSLADO Y REUBICACIÓN DE FAMILIAS DEL ASENTAMIENTO RAIZAL DE BOCA CERRADA MUNICIPIO DE SAN ONOFRE, DEPARTAMENTO DE SUCRE. (Meta del Proyecto: ) (20241301010247)</t>
  </si>
  <si>
    <t>2021002700249, 20241301010247</t>
  </si>
  <si>
    <t xml:space="preserve">Proyecto nuevo de cooperación para adquisición de vivienda nueva. (Por formular): 500 (Meta del Proyecto: ) </t>
  </si>
  <si>
    <t>Proyecto para la asignación de subsidios a familias de escasos recursos que pretendan acceder al programa de vivienda nueva "MI CASA YA" de MINVIVIENDA. El subsidio asciende a un monto de 10 SMMLV y con este las familias podrán realizar el cierre financiero para acceder a vivienda VIS nueva. La fuente propuesta es SGR.</t>
  </si>
  <si>
    <t>PENDIENTE ESTUDIOS Y DISEÑOS PARA PROYECTOS DE VIVIENDA (Meta del Proyecto/gestión: 1) (Tipo de Banco: Banco de Gestiones)</t>
  </si>
  <si>
    <t xml:space="preserve">Pendiente convocatorias Ministerio de Vivienda, Ciudad y Territorio. (Por formular) (Meta del Proyecto: 1) </t>
  </si>
  <si>
    <t xml:space="preserve">Elaboración de CONSULTORIAS para proyectos de vivienda nueva VIS en lotes disponibles en municipios del departamento de Sucre. Durante la visita de la Ministra de Vivienda, Dra. Catalina Velazco el pasado 2 de marzo de 2024, se detectó la ausencia de proyectos formulados para acceder a la oferta nacional. Municipios como Sincé, Betulia, Buenavista y Morroa manifestaron la disponibilidad de lotes con servicios para vivienda nueva en su territorio. </t>
  </si>
  <si>
    <t>MEJORAMIENTO DE VIVIENDA MEDIANTE EL PROGRAMA CASA DIGNA VIDA DIGNA EN ZONAS URBANAS DEL MUNICIPIO DE SINCELEJO, DEPARTAMENTO DE SUCRE. 192 viviendas + 10 adicionados.  (BPIN: 2022002700035)  (Meta del Proyecto: 202) (Ejecutado: 202)</t>
  </si>
  <si>
    <t>ADICIÓN CON RECURSOS BANCO MUNDIAL  - MEJORAMIENTO DE VIVIENDA MEDIANTE EL PROGRAMA CASA DIGNA VIDA DIGNA EN ZONAS URBANAS DEL MUNICIPIO DE SINCELEJO, DEPARTAMENTO DE SUCRE (BPIN: 2022002700035) (Meta del proyecto: 83) (Tipo de Banco: Banco Territorial)</t>
  </si>
  <si>
    <t>CASA DIGNA VIDA DIGNA 2023 (CONVENIO 008/2022)  (Tipo de Banco: Banco Territorial)  (BPIN: 2022002700035)  (Meta Total del Proyecto: 285)  (Avance Acumulado Total de la Meta del Proyecto: 285)  (Meta del Proyecto para la Vigencia 2025: 83)  (Avance Acumulado de la Meta del Proyecto Para la Vigencia 2025: 83)</t>
  </si>
  <si>
    <t>MEJORAMIENTO DE VIVIENDA URBANA Y RURAL EN MATERIA  DE SUBSIDIO FAMILIAR DE VIVIENDA EN LA MODALIDAD DE MEJORAMIENTO EN EL ESQUEMA ASOCIATIVO DEL PROGRAMA "CAMBIA MI CASA" EN EL DEPARTAMENTO DE SUCRE. (Meta del Proyecto: 400) (2024002700118)</t>
  </si>
  <si>
    <t>2022002700035, 2024002700118</t>
  </si>
  <si>
    <t>Indicador Homologado, 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</si>
  <si>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 Sucre.</t>
  </si>
  <si>
    <t>SANEAMIENTO Y FORMALIZACIÓN DE LA PROPIEDAD INMOBILIARIA PÚBLICA URBANA EN MUNICIPIOS DEL DEPARTAMENTO DE SUCRE. (2021002700016): 480 títulos.  (BPIN: 2021002700016)  (Meta del Proyecto: 480) (Ejecutado: 480)</t>
  </si>
  <si>
    <t>Titulación de predios en Sincelejo(Villa angela, villa katy y las canarias) y Tolú (la granja manzanillar) (Tipo de Banco: Banco de Gestiones)</t>
  </si>
  <si>
    <t>Titulación de predios en Sincelejo(Villa angela, villa katy y las canarias) y Tolú (la granja manzanillar) (Tipo de Banco: Banco de Gestiones) (Ejecutado: 125)</t>
  </si>
  <si>
    <t>ELABORACION DE ESTUDIOS TECNICOS Y JURIDICOS PARA EL SANEAMIENTO DE BIENES BALDIOS URBANOS CON FINES DE TITULACION EN MUNICIPIOS DEL DEPARTAMENTO DE SUCRE. (Meta del Proyecto: 500) (2025002700015)</t>
  </si>
  <si>
    <t>2021002700016, 2025002700015</t>
  </si>
  <si>
    <t>EN EL MARCO DEL PROYECTO "APOYO A LOS PROCESOS DE REUBICACIÓN DE FAMILIAS EN ALTO RIESGO EN LA URBANIZACIÓN VILLA PAZ DE SINCELEJO, DEPARTAMENTO DE SUCRE" (Tipo de Banco: Banco de Gestiones)</t>
  </si>
  <si>
    <t>EN EL MARCO DEL PROYECTO "APOYO A LOS PROCESOS DE REUBICACIÓN DE FAMILIAS EN ALTO RIESGO EN LA URBANIZACIÓN VILLA PAZ DE SINCELEJO, DEPARTAMENTO DE SUCRE" (Tipo de Banco: Banco de Gestiones) (Ejecutado: 19)</t>
  </si>
  <si>
    <t>CONSTRUCCIÓN DEL SISTEMA DE ACUEDUCTO DE LAS COMUNIDADES RURALES DE ALEMANIA, CARNE FLACA, COLONCITO Y SANTA TERESA, EN EL MUNICIPIO DE MAJAGUAL, DEPARTAMENTO DE SUCRE.  (BPIN: 2022002700123)  (Meta del Proyecto: 1) (Ejecutado: 1)</t>
  </si>
  <si>
    <t>CONSTRUCCIÓN DEL SISTEMA DE BOMBEO Y LÍNEA DE IMPULSIÓN DEL SISTEMA DE ACUEDUCTO DEL CORREGIMIENTO DE MORALITO, MUNICIPIO DE SAN LUIS DE SINCÉ, DEPARTAMENTO DE SUCRE. (BPIN: 2024002700125) (Meta del proyecto: 1) (Tipo de Banco: Banco Territorial)
CONSTRUCCIÓN DEL SISTEMA DE BOMBEO Y LÍNEA DE IMPULSIÓN DEL SISTEMA DE ACUEDUCTO DEL CORREGIMIENTO DE MORALITO, MUNICIPIO DE SAN LUIS DE SINCÉ, DEPARTAMENTO DE SUCRE. (Meta del Proyecto/gestión: 1) (Tipo de Banco: Banco de Gestiones)</t>
  </si>
  <si>
    <t>CONSTRUCCIÓN DEL SISTEMA DE BOMBEO Y LÍNEA DE IMPULSIÓN DEL SISTEMA DE ACUEDUCTO DEL CORREGIMIENTO DE MORALITO, MUNICIPIO DE SAN LUIS DE SINCÉ, DEPARTAMENTO DE SUCRE. (Tipo de Banco: Banco de Gestiones) (Meta del Proyecto/gestión: 1)</t>
  </si>
  <si>
    <t>CONSTRUCCIÓN DEL SISTEMA DE ACUEDUCTO DE LA COMUNIDAD RURAL LA ANGOSTURA MUNICIPIO DE CAIMITO DEPARTAMENTO DE SUCRE. (Meta del Proyecto: 1) (202500000008254)</t>
  </si>
  <si>
    <t>2022002700123, 202500000008254, 2024002700125</t>
  </si>
  <si>
    <t>CONSTRUCCIÓN DEL SISTEMA DE ACUEDUCTO DE LA COMUNIDAD RURAL LA ANGOSTURA MUNICIPIO DE CAIMITO DEPARTAMENTO DE SUCRE 
CONSTRUCCIÓN DEL SISTEMA DE BOMBEO Y LÍNEA DE IMPULSIÓN DEL SISTEMA DE ACUEDUCTO DEL CORREGIMIENTO DE MORALITO, MUNICIPIO DE SAN LUIS DE SINCÉ, DEPATAMENTO DE SUCRE
CONSTRUCCIÓN DEL SISTEMA DE ABASTECIMIENTO DE AGUA POTABLE DE LA CABECERA MUNICIPAL DE CHALÁN Y COLOSÓ, DEPARTAMENTO DE SUCRE
CONSTRUCCIÓN DEL ABASTECIMIENTO DE AGUA EN LOS MUNICIPIOS DE COVEÑAS, TOLÚ, TOLÚ VIEJO, SAN ONOFRE Y SAN ANTONIO DE PALMITO
CONSTRUCCION DEL SISTEMA DE ABASTECIMIENTO DE AGUA PARA LAS SUBREGIONES SABANA Y MONTES DE MARÍA EN EL DEPARTAMENTO DE SUCRE</t>
  </si>
  <si>
    <t>AMPLIACIÓN Y OPTIMIZACIÓN DEL SISTEMA DE ACUEDUCTO RURAL DE LAS COMUNIDADES LA SOLERA 1 Y 2 DEL MUNICIPIO DE CAIMITO DEPARTAMENTO DE SUCRE.  (BPIN: 2021002700116)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</si>
  <si>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de Aliados)
AMPLIACION Y OPTIMIZACION DEL SISTEMA DE ACUEDUCTO RURAL DE LAS COMUNIDADES LA MEJIA Y AGUILAR DEL MUNICIPIO DE CAIMITO DEPARTAMENTO DE SUCRE (BPIN: 202500000029431) (Meta del proyecto: 1) (Tipo de Banco: Banco Territorial)
AMPLIACIÓN Y OPTIMIZACIÓN DEL SISTEMA DE ACUEDUCTO DEL CORREGIMIENTO DE PUEBLO NUEVO, MUNICIPIO DE GALERAS, DEPARTAMENTO DE SUCRE (BPIN: 202500000043198) (Meta del proyecto: 1) (Tipo de Banco: Banco Territorial)
AMPLIACIÓN Y OPTIMIZACIÓN SEGUNDA ETAPA, DEL SISTEMA DE ACUEDUCTO DE LA CABECERA MUNICIPAL DE LOS PALMITOS, DEPARTAMENTO DE SUCRE. (BPIN: 2022002700127) (Meta del proyecto: ) (Tipo de Banco: Banco de Aliados)
AMPLIACIÓN Y OPTIMIZACIÓN DEL SISTEMA DE ACUEDUCTO DE LA CABECERA MUNICIPAL DE LA UNIÓN, DEPARTAMENTO DE SUCRE. (BPIN: 2021002700194) (Meta del proyecto: ) (Tipo de Banco: Banco de Regalías)
AMPLIACIÓN Y OPTIMIZACIÓN DEL SISTEMA DE ACUEDUCTO DEL CORREGIMIENTO DE NUEVA ESTACIÓN MUNICIPIO DE CAIMITO DEPARTAMENTO DE SUCRE (BPIN:  2021002700139) (Meta del proyecto: ) (Tipo de Banco: Banco de Regalías)</t>
  </si>
  <si>
    <t>AMPLIACIÓN Y OPTIMIZACION DEL SISTEMA DE ACUEDUCTO DEL CENTRO POBLADO DE TIERRA SANTA EN EL MUNICIPIO DE GUARANDA, DEPARTAMENTO DE SUCRE. (Meta del Proyecto: 1) (Pendiente)
AMPLIACIÓN Y OPTIMIZACIÓN DEL SISTEMA DE ACUEDUCTO DE LOS CORREGIMIENTOS DE MATEO PÉREZ, MATA DE CAÑA, MUNICIPIO DE SAMPUÉS, DEPARTAMENTO DE SUCRE (Meta del Proyecto: ) (2020Er0105288)
AMPLIACIÓN Y OPTIMIZACIÓN DEL SISTEMA DE ACUEDUCTO DEL CORREGIMIENTO DE SAN LUIS MUNICIPIO DE SAMPUÉS DEPARTAMENTO DE SUCRE. (Meta del Proyecto: ) (2021002700368)
AMPLIACIÓN Y OPTIMIZACIÓN DEL SISTEMA DE ACUEDUCTO RURAL DEL CORREGIMIENTO DE SANTIAGO APÓSTOL EN EL MUNICIPIO DE SAN BENITO ABAD, DEPARTAMENTO DE SUCRE (Meta del Proyecto: ) (2023002700169)
AMPLIACIÓN Y OPTIMIZACIÓN DEL SISTEMA DE ACUEDUCTO RURAL DE LAS COMUNIDADES LA MEJÍA Y AGUILAR, MUNICIPIO DE CAIMITO, DEPARTAMENTO DE SUCRE (Meta del Proyecto: ) (2021Er0038167)
AMPLIACION Y OPTIMIZACION DEL SISTEMA DE ACUEDUCTO DE LOS CENTROS POBLADOS DE NARIÑO, NARANJAL Y PAMPANILLA DEL MUNICIPIO DE SUCRE, EN EL DEPARTAMENTO DE SUCRE. (Meta del Proyecto: ) (Pendiente)
Ampliacion y optimizacion segunda etapa del sistema de acueducto de los centros poblados de Segovia y Los Perez en el municipio de Sampues, Sucre (Meta del Proyecto: ) (202500000018606)</t>
  </si>
  <si>
    <t xml:space="preserve">AMPLIACIÓN Y OPTIMIZACIÓN DEL SISTEMA DE ACUEDUCTO DEL MUNICIPIO DE SAN ANTONIO DE PALMITO, DEPARTAMENTO DE SUCRE. (Meta del Proyecto: ) (20211301010068)
AMPLIACIÓN DE REDES DE ACUEDUCTO DE LA CABECERA MUNICIPAL HACIA LA VEREDA LA GLORIA EN EL MUNICIPIO DE BUENAVISTA, DEPARTAMENTO DE SUCRE. (Meta del Proyecto: ) </t>
  </si>
  <si>
    <t>2021002700116, 20221301010208, 2020Er0099828, 2023002700002, 202500000029431, 202500000043198, 20211301010068, 2022002700127, 2020Er0105288, 2021002700194, 2021002700139, 2021002700368, 2023002700169, 2021Er0038167, 202500000018606</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</si>
  <si>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AMPLIACIÓN Y OPTIMIZACIÓN DEL SISTEMA DE ACUEDUCTO RURAL DE LAS COMUNIDADES LA SOLERA 1 Y 2 DEL MUNICIPIO DE CAIMITO DEPARTAMENTO DE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AMPLIACIÓN Y OPTIMIZACIÓN DEL SISTEMA DE ACUEDUCTO DEL CORREGIMIENTO DE PUEBLO NUEVO, MUNICIPIO DE GALERAS,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OPTIMIZACIÓN DEL SISTEMA DE ACUEDUCTO PRIMERA ETAPA DE LA CABECERA MUNICIPAL DE MORROA, DEPARTAMENTO DE SUCRE
AMPLIACIÓN Y OPTIMIZACIÓN SEGUNDA ETAPA, DEL SISTEMA DE ACUEDUCTO DE LA CABECERA MUNICIPAL DE LOS PALMITOS, DEPARTAMENTO DE SUCRE
CONSTRUCCIÓN DEL SISTEMA DE ACUEDUCTO DE LAS COMUNIDADES RURALES DE ALEMANIA, CARNE FLACA, COLONCITO Y SANTA TERESA, EN EL MUNICIPIO DE MAJAGUAL, DEPARTAMENTO DE SUCRE
AMPLIACIÓN Y OPTMIZACIÓN DEL SISTEMA DE ACUEDUCTO DE LA CABECERA MUNICIPAL DE LA UNIÓN, DEPARTAMENTO DE SUCRE
“AMPLIACIÓN Y OPTIMIZACIÓN DEL SISTEMA DE ACUEDUCTO DEL CORREGIMIENTO DE NUEVA ESTACIÓN, MUNICIPIO DE CAIMITO- DEPARTAMENTO DE SUCRE”
“AMPLIACIÓN Y OPTMIZACIÓN DEL SISTEMA DE ACUEDUCTO DEL CORREGIMIENTO DE SAN LUIS - MUNICIPIO DE SAMPUES-SUCRE”
AMPLIACIÓN Y OPTIMIZACIÓN DEL SISTEMA DE ACUEDUCTO DEL CORREGIMIENTO DIAZGRANADOS, EN EL MUNICIPIO DE GUARANDA,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OPTMIZACIÓN DEL SISTEMA DE ACUEDUCTO DE LA CABECERA MUNICIPAL DE LA UNIÓN,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
</t>
  </si>
  <si>
    <t>AMPLIACIÓN Y OPTIMIZACIÓN DEL SISTEMA DE ACUEDUCTO RURAL DE LAS COMUNIDADES LA SOLERA 1 Y 2 DEL MUNICIPIO DE CAIMITO DEPARTAMENTO DE SUCRE.  (BPIN: 2021002700116)  (Meta del Proyecto: 1) (Ejecutado: 1)
OPTIMIZACIÓN Y AMPLIACIÓN DEL SISTEMA DE ACUEDUCTO DE LOS CORREGIMIENTOS DE QUITA SUEÑO, CHAPARRAL Y CAMAJON EN EL MUNICIPIO DE SUCRE DEPARTAMENTO DE SUCRE  (BPIN: 2023002700112)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</si>
  <si>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Territorial)
AMPLIACIÓN Y OPTIMIZACIÓN DEL SISTEMA DE ACUEDUCTO DEL CORREGIMIENTO DE NUEVA ESTACIÓN MUNICIPIO DE CAIMITO DEPARTAMENTO DE SUCRE (BPIN: 2021002700139) (Meta del proyecto: 1) (Tipo de Banco: Banco de Aliados)
AMPLIACIÓN Y OPTIMIZACIÓN DEL SISTEMA DE ACUEDUCTO DE LA CABECERA MUNICIPAL DE LA UNIÓN, DEPARTAMENTO DE SUCRE (BPIN: 2021002700194) (Meta del proyecto: 1) (Tipo de Banco: Banco de Regalías)
AMPLIACIÓN Y OPTIMIZACIÓN SEGUNDA ETAPA, DEL SISTEMA DE ACUEDUCTO DE LA CABECERA MUNICIPAL DE LOS PALMITOS, DEPARTAMENTO DE SUCRE (BPIN: 2022002700127) (Meta del proyecto: 1) (Tipo de Banco: Banco Territorial)
OPTIMIZACIÓN DEL SISTEMA DE ACUEDUCTO DEL MUNICIPIO DE SAN LUIS DE SINCÉ DEL DEPARTAMENTO DE SUCRE (PRIMERA ETAPA). (BPIN: ) (Meta del proyecto: 1) (Tipo de Banco: Banco de Aliados)</t>
  </si>
  <si>
    <t>AMPLIACIÓN Y OPTIMIZACIÓN DEL SISTEMA DE ACUEDUCTO DE LOS CORREGIMIENTOS DE MATEO PÉREZ Y MATA DE CAÑA EN EL MUNICIPIO DE SAMPUÉS -SUCRE. (Meta del Proyecto: 1) (2020Er0105288)
AMPLIACION Y OPTIMIZACION DEL SISTEMA DE ACUEDUCTO DE LOS CENTROS POBLADOS DE NARIÑO, NARANJAL Y PAMPANILLA DEL MUNICIPIO DE SUCRE, EN EL DEPARTAMENTO DE SUCRE. (Meta del Proyecto: 1) (Pendiente)
AMPLIACIÓN Y OPTIMIZACION DEL SISTEMA DE ACUEDUCTO DEL CENTRO POBLADO DE TIERRA SANTA EN EL MUNICIPIO DE GUARANDA, DEPARTAMENTO DE SUCRE. (Meta del Proyecto: 1) (Pendiente)
AMPLIACIÓN Y OPTIMIZACIÓN DEL SISTEMA DE ACUEDUCTO RURAL DE LAS COMUNIDADES LA MEJÍA Y AGUILAR, MUNICIPIO DE CAIMITO, DEPARTAMENTO DE SUCRE (Meta del Proyecto: 1) (2021Er0038167)
AMPLIACIÓN Y OPTIMIZACIÓN DEL SISTEMA DE ACUEDUCTO RURAL DE LOS CORREGIMIENTO DE SEGOVIA Y LOS PÉREZ EN EL MUNICIPIO DE SAMPUÉS, DEPARTAMENTO DE SUCRE (Meta del Proyecto: 1) (2023002700160)
AMPLIACIÓN Y OPTIMIZACIÓN DEL SISTEMA DE ACUEDUCTO DEL CORREGIMIENTO DE SAN LUIS MUNICIPIO DE SAMPUÉS DEPARTAMENTO DE SUCRE (Meta del Proyecto: 1) (2021002700368)
AMPLIACIÓN Y OPTIMIZACIÓN DEL SISTEMA DE ACUEDUCTO RURAL DEL CORREGIMIENTO DE SANTIAGO APÓSTOL EN EL MUNICIPIO DE SAN BENITO ABAD, DEPARTAMENTO DE SUCRE (Meta del Proyecto: 1) (2023002700169)</t>
  </si>
  <si>
    <t xml:space="preserve">AMPLIACIÓN Y OPTIMIZACIÓN DEL SISTEMA DE ACUEDUCTO DEL MUNICIPIO DE SAN ANTONIO DE PALMITO, DEPARTAMENTO DE SUCRE (Meta del Proyecto: 1) 
AMPLIACIÓN DE REDES DE ACUEDUCTO DE LA CABECERA MUNICIPAL HACIA LA VEREDA LA GLORIA EN EL MUNICIPIO DE BUENAVISTA, DEPARTAMENTO DE SUCRE. (Meta del Proyecto: 1) </t>
  </si>
  <si>
    <t>2021002700116, 2023002700112, 20221301010208, 2020Er0099828, 2020Er0105288, 2023002700002, 2021Er0038167, 2023002700160, 2021002700368, 2021002700139, 2021002700194, 2022002700127, 2023002700169</t>
  </si>
  <si>
    <t>AMPLIACIÓN Y OPTIMIZACIÓN DEL SISTEMA DE ACUEDUCTO RURAL DE LOS CORREGIMIENTOS DE SEGOVIA Y LOS PEREZ EN EL MUNICIPIO DE SAMPUÉS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OPTIMIZACIÓN DEL SISTEMA DE ACUEDUCTO DEL CORREGIMIENTO DE BUENAVISTA EN EL MUNICIPIO DE SAN MARCOS, DEPARTAMENTO DE SUCRE
AMPLIACIÓN Y OPTIMIZACIÓN DEL SISTEMA DE ACUEDUCTO DEL CORREGIMIENTO DE PUEBLO NUEVO, MUNICIPIO DE GALERAS, DEPARTAMENTO DE SUCRE
OPTIMIZACIÓN DEL SISTEMA DE ACUEDUCTO DEL MUNICIPIO DE SAN LUIS DE SINCÉ DEL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t>
  </si>
  <si>
    <t>PROGRAMA CULTURA DEL AGUA Y CAPACITACIÓN EN ESTILOS DE VIDA SALUDABLE (Meta del Proyecto/gestión: 200) (Tipo de Banco: Banco de Gestiones)
CAPACITACIÓN LEY 142 (Meta del Proyecto/gestión: 100) (Tipo de Banco: Banco de Gestiones)</t>
  </si>
  <si>
    <t>PROGRAMA CULTURA DEL AGUA Y CAPACITACIÓN EN ESTILOS DE VIDA SALUDABLE (Tipo de Banco: Banco de Gestiones) (Meta del Proyecto/gestión: 200) (Ejecutado: 478)
CAPACITACIÓN LEY 142 (Tipo de Banco: Banco de Gestiones) (Meta del Proyecto/gestión: 100) (Ejecutado: 126)</t>
  </si>
  <si>
    <t xml:space="preserve">PROGRAMA CULTURA DEL AGUA Y CAPACITACIÓN EN ESTILOS DE VIDA SALUDABLE (Meta del Proyecto: 50) 
CAPACITACIÓN LEY 142 (Meta del Proyecto: 50) </t>
  </si>
  <si>
    <t>ESTUDIOS Y DISEÑOS PARA LA OPTIMIZACIÓN Y/O AMPLIACION DEL SISTEMA DE ACUEDUCTO Y ALCANTARILLADO SANITARIO EN EL CORREGIMIENTO SAN RAFAEL, MUNICIPIO DE OVEJAS, SUCRE. (BPIN: 202500000028902) (Meta del proyecto: 1) (Tipo de Banco: Banco Territorial)
ESTUDIOS Y DISEÑOS PARA LA OPTIMIZACION DEL SISTEMA DE ACUEDUCTO DE LA CABECERA MUNICIPAL DE LOS PALMITOS, DEPARTAMENTO DE SUCRE. (BPIN: 202500000015450) (Meta del proyecto: 1) (Tipo de Banco: Banco Territorial)
ESTUDIOS Y DISEÑOS PARA LA CONSTRUCCIÓN DEL SISTEMA DE ABASTECIMIENTO DE AGUA POTABLE DE LAS COMUNIDADES DE LAS CHICHAS, PROVIDENCIA Y LOS ANONES, MUNICIPIO DE BUENAVISTA, DEPARTAMENTO DE SUCRE (BPIN: 2024002700123) (Meta del proyecto: 1) (Tipo de Banco: Banco Territorial)
ESTUDIOS Y DISEÑOS PARA LA AMPLIACION Y OPTIMIZACIÓN DEL SISTEMA DE ACUEDUCTO DE LA CABECERA MUNICIPAL DE EL ROBLE, DEPARTAMENTO DE SUCRE (BPIN: 2024002700122) (Meta del proyecto: 1) (Tipo de Banco: Banco Territorial)
Estudios y Diseños para la Construcción del Siestema de Alcantarillado Sanitario del Corregimiento de Palo Alto, Municipio de San Onofre Sucre. (BPIN: 202500000030851) (Meta del proyecto: 1) (Tipo de Banco: Banco Territorial)</t>
  </si>
  <si>
    <t>Estudios y Diseños para la ampliación y optimización del sistema de acueducto de los centros poblados de Nariño, Naranjal y Pampanilla del municipio de Sucre, Sucre (Meta del Proyecto: 1) (202500000021014)
Estudios y diseños para la optimización y/o ampliación del sistema de acueducto y alcantarillado sanitario en el corregimiento siete palmas, Municipio de Caimito (Meta del Proyecto: 1) (202500000026430)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(Meta del Proyecto: 1) (2023002700177)</t>
  </si>
  <si>
    <t>DISEÑO DE LA ALTERNATIVA SOSTENIBLE DE PROVISIÓN DE AGUA PARA LAS SUBREGIONES SABANA Y MONTES DE MARÍA DEL DEPARTAMENTO DE SUCRE (ACUEDUCTO REGIONAL DE LA SABANA) (Meta del Proyecto: 1) (2021000020074)
Estudios y diseños para la ampliación y optimización de los sistemas de acueducto de los municipios de Colosó y Chalán, en el departamento de Sucre (Meta del Proyecto: 1) (202500000024632)</t>
  </si>
  <si>
    <t>202500000028902, 202500000015450, 2024002700123, 2021000020074, 2024002700122, 202500000021014, 202500000024632, 202500000026430, 2023002700177, 202500000030851</t>
  </si>
  <si>
    <t>ESTUDIOS Y DISEÑOS PARA LA CONSTRUCCIÓN DEL SISTEMA DE ABASTECIMIENTO DE AGUA POTABLE Y MANEJO DE AGUAS RESIDUALES PARA EL CORREGIMIENTO SIETE PALMAS, MUNICIPIO DE CAIMITO, DEPARTAMENTO DE SUCRE.
ESTUDIOS Y DISEÑOS PARA LA CONSTRUCCIÓN DEL SISTEMA DE ABASTECIMIENTO DE AGUA POTABLE Y MANEJO DE AGUAS RESIDUALES DEL CORREGIMIENTO BOCA CERRADA, MUNICIPIO DE SAN ONOFRE, DEPARTAMENTO DE SUCRE.
ESTUDIOS Y DISEÑOS PARA LA CONSTRUCCIÓN DEL SISTEMA DE MANEJO DE AGUAS RESIDUALES DEL CORREGIMIENTO EL LIMÓN, MUNICIPIO DE SAN MARCOS, DEPARTAMENTO DE SUCRE</t>
  </si>
  <si>
    <t>Construcción de unidades sanitarias para vivienda rural dispersa de los municipios de San Marcos y San Juan de Betulia en el Departamento de Sucre.  (BPIN: 2023002700077)  (Meta del Proyecto: 66) (Ejecutado: 66)</t>
  </si>
  <si>
    <t>2023002700077</t>
  </si>
  <si>
    <t>Funcionamiento ADS  (BPIN: Por Gestión)  (Meta del Proyecto: 1) (Ejecutado: 1)</t>
  </si>
  <si>
    <t>Funcionamiento ADS (Meta del Proyecto/gestión: 1) (Tipo de Banco: Banco de Gestiones)</t>
  </si>
  <si>
    <t>Funcionamiento ADS (Tipo de Banco: Banco de Gestiones) (Meta del Proyecto/gestión: 1) (Ejecutado: 1)</t>
  </si>
  <si>
    <t>Funcionamiento ADS (Meta del Proyecto: 1) (Por Gestión)</t>
  </si>
  <si>
    <t xml:space="preserve">CONSTRUCCIÓN DEL SISTEMA DE ALCANTARILLADO DE LA CABECERA MUNICIPAL DE SAN BENITO ABAD (FASE II) DEPARTAMENTO DE SUCRE (Meta del Proyecto: 1) (2018002700092)
CONSTRUCCIÓN DE LA SEGUNDA ETAPA DEL SISTEMA DE ALCANTARILLADO DEL CORREGIMIENTO DE SANTIAGO APÓSTOL, MUNICIPIO DE SAN BENITO DE ABAD, DEPARTAMENTO DE SUCRE (Meta del Proyecto: 1) (2021002700153)
CONTRUCCIÓN DEL SISTEMA DE ALCANTARILLADO DEL CORREGIMIENTO CEJA DEL MANGO EN EL MUNICIPIO DE SAMPUES, DEPARTAMENTO DE SUCRE  (Meta del Proyecto: 1) </t>
  </si>
  <si>
    <t>CONSTRUCCIÓN DEL SISTEMA DE TRATAMIETO DE AGUAS RESIDUALES E INTERCEPTOR DEL ALCANTARILLADO SANITARIO DEL MUNICIPO DE COROZAL (Meta del Proyecto: 1) (2021002700097)</t>
  </si>
  <si>
    <t>2018002700092, 2021002700153, 2021002700097</t>
  </si>
  <si>
    <t>CONSTRUCCIÓN DEL SISTEMA DE TRATAMIETO DE AGUAS  RESIDUALES E INTERCEPTOR DEL ALCANTARILLADO SANITARIO DEL MUNICIPO DE COROZAL EL MUNICIPIO DE COROZAL
CONSTRUCCIÓN DE LA PRIMERA ETAPA DEL SISTEMA DE ALCANTARILLADO SANITARIO DEL CORREGIMIENTO DE RINCÓN DEL MAR DEL MUNICIPIO DE SAN ONOFRE, SUCRE
CONSTRUCCIÓN DE LA SEGUNDA ETAPA DEL SISTEMA DE ALCANTARILLADO DEL CORREGIMIENTO DE SANTIAGO APÓSTOL, MUNICIPIO DE SAN BENITO DE ABAD, DEPARTAMENTO DE SUCRE.
CONSTRUCCIÓN DEL SISTEMA DE ALCANTARILLADO DEL CORREGIMIENTO DE PUNTA DE BLANCO MUNICIPIO DE SAN BENITO DE ABAD
CONSTRUCCIÓN DEL SISTEMA DE ALCANTARILLADO DE LOS CORREGIMIENTOS DE SAN ANTONIO Y LABARCÉS, MUNICIPIO DE SAN ONOFRE
CONSTRUCCIÓN DE LA SEGUNDA ETAPA DEL SISTEMA DE ALCANTARILLADO DEL CORREGIMIENTO DE SANTIAGO APÓSTOL, MUNICIPIO DE SAN BENITO DE ABAD, DEPARTAMENTO DE SUCRE.
CONSTRUCCIÓN DEL SISTEMA DE ALCANTARILLADO DEL CORREGIMIENTO DE LA VENTURA, MUNICIPIO DE SAN BENITO ABAD
CONSTRUCCIÓN DEL SISTEMA DE ALCANTARILLADO DEL CORREGIMIENTO DE PUERTO FRANCO, MUNICIPIO DE GALERAS
CONSTRUCCIÓN  DEL SISTEMA DE ALCANTARILLADO DEL MUNICIPIO DE SUCRE- SUCRE
CONSTRUCCIÓN DEL ALCANTARILLADO SANITARIO DEL CORREGIMIENTO SAN JOSE DE RIVERA, MUNICIPIO DE GALERAS, DEPARTAMENTO DE SUCRE</t>
  </si>
  <si>
    <t>AMPLIACIÓN Y OPTIMIZACIÓN DEL SISTEMA DE ALCANTARILLADO URBANO DEL MUNICIPIO DE MORROA, DEPARTAMENTO DE SUCRE (PRIMERA ETAPA) (Meta del Proyecto: ) (2022002700077)</t>
  </si>
  <si>
    <t>2022002700077</t>
  </si>
  <si>
    <t>AMPLIACION Y OPTIMIZACION (PRIMERA ETAPA) DEL SISTEMA DE ALCANTARILLADO URBANO DEL MUNICIPIO DE MORROA, DEPARTAMENTO DE SUCRE
CONSTRUCCIÓN DEL SISTEMA DE ALCANTARILLADO DE LA CABECERA MUNICIPAL DE SAN BENITO ABAD (FASE II) DEPARTAMENTO DE SUCRE
CONSTRUCCIÒN DE OBRAS DE RECOLECCIÒN Y MANEJO DE AGUAS RESIDUALES Y OPTIMIZACION DEL SITEMA DE ABASTECIMIENTO DE AGUA , EN LAS LOCALIDADES DE LIBERTAD Y SABANETICA DEL MUNICIPIO DE SAN ONOFRE
MPLIACIÓN Y OPTIMIZACIÓN DEL SISTEMA DE ALCANTARILLADO DE LA CABECERA MUNICIPAL DE SAMPUÉS, DEPARTAMENTO DE SUCRE</t>
  </si>
  <si>
    <t>OPTIMIZACIÓN DEL INTERCEPTOR VENECIA - LOS ALPES EN EL MUNICIPIO DE SINCELEJO, DEPARTAMENTO DE SUCRE. (BPIN: 2020700010140) (Meta del proyecto: 1) (Tipo de Banco: Banco de Regalías)
OPTIMIZACIÓN DEL SISTEMA DE ALCANTARILLADO DEL CORREGIMIENTO DE LAS PIEDRAS, MUNICIPIO DE TOLUVIEJO, DEPARTAMENTO DE SUCRE (BPIN: 2023002700164) (Meta del proyecto: 1) (Tipo de Banco: Banco Territorial)</t>
  </si>
  <si>
    <t>OPTIMIZACIÓN DEL SISTEMA DE ALCANTARILLADO DEL MUNICIPIO DE SAN LUIS DE SINCÉ DEL DEPARTAMENTO DE SUCRE (Meta del Proyecto: 1) (2023EE0054636)
AMPLIACIÓN Y OPTIMIZACIÓN DEL SISTEMA DE ALCANTARILLADO URBANO DEL MUNICIPIO DE MORROA, DEPARTAMENTO DE SUCRE (PRIMERA ETAPA) (Meta del Proyecto: 1) (2022002700077)</t>
  </si>
  <si>
    <t>2020700010140, 2023EE0054636, 2022002700077, 2023002700164</t>
  </si>
  <si>
    <t>FORTALECIMIENTO INSTITUCIONAL A LAS EMPRESAS DE SERVICIO PÚBLICOS DOMICILIARIOS DE LOS MUNICIPIOS DE MORROA, SAN LUIS DE SINCÉ, LOS PALMITOS, SAN BENITO ABAD (BPIN: 202400000004840) (Meta del proyecto: 4) (Tipo de Banco: Banco Territorial)
ASISTENCIA TÉCNICA DE LA EMPRESAS DE SERVICIOS PÚBLICOS DE LOS MUNICIPIOS DE SAMPUÉS, BUENAVISTA, TOLUVIEJO Y OVEJAS (Meta del Proyecto/gestión: 8) (Tipo de Banco: Banco de Gestiones)
ASISTENCIA TÉCNICA A LA EMPRESA ACUAPAL DE SAN ANTONIO DE PALMITO  Y LA EMPRESA DE ACUEDUCTO Y ALCANTARILLADO DE CAIMITO (Meta del Proyecto/gestión:  ) (Tipo de Banco: Banco de Gestiones)</t>
  </si>
  <si>
    <t>ASISTENCIA TÉCNICA DE LA EMPRESAS DE SERVICIOS PÚBLICOS DE LOS MUNICIPIOS DE SAMPUÉS, BUENAVISTA, TOLUVIEJO Y OVEJAS (Tipo de Banco: Banco de Gestiones) (Meta del Proyecto/gestión: 8) (Ejecutado: 4)
ASISTENCIA TÉCNICA A LA EMPRESA ACUAPAL DE SAN ANTONIO DE PALMITO  Y LA EMPRESA DE ACUEDUCTO Y ALCANTARILLADO DE CAIMITO (Tipo de Banco: Banco de Gestiones) (Meta del Proyecto/gestión:  ) (Ejecutado: 2)</t>
  </si>
  <si>
    <t xml:space="preserve">ASISTENCIA TÉCNICA DE LA EMPRESAS DE SERVICIOS PÚBLICOS DE LOS MUNICIPIOS DE COLOSÓ, CHALÁN (Meta del Proyecto: ) </t>
  </si>
  <si>
    <t xml:space="preserve">ASISTENCIA TÉCNICA DE LA EMPRESAS DE SERVICIOS PÚBLICOS DE LOS MUNICIPIOS DE SUCRE, GUARANDA Y  EL ROBLE. (Meta del Proyecto: ) </t>
  </si>
  <si>
    <t>202400000004840</t>
  </si>
  <si>
    <t xml:space="preserve">Empresa De Acueducto Alcantarillado Y Aseo DE CHALAN - Aguas De Chalan. S.A E.S.P
AGUAS DE MORROA S. A E. S. P
Empresa Municipal de Acueducto, Alcantarillado y Aseo del Municipio de San Benito Abad Sucre. - “AGUAS DE SAN BENITO ABAD S.A. E.S.P”
EMPRESA  OFICIAL DE  ACUEDUCTO, ALCANTARRILLADO Y ASEO DEL MUNICIPIO DE SAMPUES. - EMPASAM  E.S.P
Empresa de Servicios Públicos de Galeras - EMPAGAL S.A  E.S.P.
AGUAS DE TOROBE
APOYO A LA LEGALIZACIÓN DE SERVIDUMBRES PARA EL DESARROLLO DEL PROYECTO: CONSTRUCCIÓN DEL SISTEMA DE TRATAMIENTO DE AGUAS RESIDUALES E INTERCEPTOR DEL SISTEMA DE ALCANTARILLADO SANITARIO DEL MUNICIPIO DE COROZAL SUCRE
Empresa Oficial De Acueducto Alcantarillado Y Aseo Del Municipio De Toluviejo S.A Esp
 EMPRESA MUNICIPAL DE ACUEDUCTO ALCANTARRILLADO Y ASEO MUNICIPIO DE SAN ANTONIO DE PALMITO - ACUAPAL S A. E.S.P
Empresa Municipal de Acueducto, Alcantarillado y Aseo del Municipio de Caimito – Sucre - “AGUAS DE CAIMITO S.A. E.S.P”
Empresa de Servicios Públicos de Acueducto, Alcantarillado y Aseo de Sucre-Sucre. - “AAA DE SUCRE S.A. E.S.P”
AGUAS DEL MORROSQUILLO. S.A.  E.S.P
AGUAS DE SINCE S.A E.S.P
Empresa Municipal De Acueducto Alcantarillado Y Aseo Del Municipio De Buenavista Sucre - Aguas De Buenavista S A Esp
Empresa de Servicios Públicos Aguas de Padilla, -  “Aguas de Padilla S.A. E.S.P”
 EMPRESA MUNICIPAL DE ACUEDUCTO ALCANTARRILLADO Y ASEO DEL MUNICIPIO DE COLOSO  - Aguas De Coloso S.A  E.S.P
Administración Pública Cooperativa Empresa de Servicios de Guaranda - “Empresa Cooperativa de Guaranda “EMCOOG”.
Empresa Municipal de Acueducto, Alcantarillado y Aseo del municipio de La Unión - “ UNIÓN AAA S.A. E.S.P”
Empresa de Servicios Públicos Los Palmitos – EMPAL SA. E.S.P,  
Cooperativa De Acueducto Alcantarillado Y Aseo De Majagual Sucre E S P
 AGUAS DEL GOLFO  S.A. E.S.P. 
Empresa Municipal De Acueducto Alcantarillado Y Aseo Del Municipio De Ovejas Sucre - Aaa De Ovejas S.A. E.S.P.
TRIPLE A DEL NORTE S.A.S  E.S.P
Aguas de Betulia S.A E.S.P
Aguas De San Pedro S A E S
</t>
  </si>
  <si>
    <t>CONSTRUCCIÓN DEL RELLENO SANITARIO REGIONAL SAN JORGE, LOCALIZADO EN EL MUNICIPIO DE CAIMITO, DEPARTAMENTO DE SUCRE. (Meta del Proyecto: 1) (2021Er0054485)</t>
  </si>
  <si>
    <t>ERRADICACIÓN DE LOS 5 BASUREROS BASUREROS ABIERTOS A CIELO ABIERTO PRESENTES EN EL CORREGIMIENTO DE CHINULITO, MUNICIPIO DE COLOSÓ, DEPARTAMENTO DE SUCRE (Meta del Proyecto: 1) (Por Gestión)</t>
  </si>
  <si>
    <t>2021Er0054485</t>
  </si>
  <si>
    <t>PERSONAS ASISTIDAS TECNICAMENTE EN LAS AREAS BENEFICIADAS CON EL PROYECTO: CONSTRUCCIÓN DEL RELLENO SANITARIO REGIONAL SAN JORGE, LOCALIZADO EN EL MUNICIPIO DE CAIMITO, DEPARTAMENTO DE SUCRE (2021Er0054485) (Meta del Proyecto/gestión: 200) (Tipo de Banco: Banco de Gestiones)
CLUBES DEFENSORES DEL AGUA (Meta del Proyecto/gestión: 100) (Tipo de Banco: Banco de Gestiones)</t>
  </si>
  <si>
    <t>PERSONAS ASISTIDAS TECNICAMENTE EN LAS AREAS BENEFICIADAS CON EL PROYECTO: CONSTRUCCIÓN DEL RELLENO SANITARIO REGIONAL SAN JORGE, LOCALIZADO EN EL MUNICIPIO DE CAIMITO, DEPARTAMENTO DE SUCRE (2021Er0054485) (Tipo de Banco: Banco de Gestiones) (Meta del Proyecto/gestión: 200) (Ejecutado: 67)
CLUBES DEFENSORES DEL AGUA (Tipo de Banco: Banco de Gestiones) (Meta del Proyecto/gestión: 100) (Ejecutado: 475)</t>
  </si>
  <si>
    <t xml:space="preserve">CLUBES DEFENSORES DEL AGUA (Meta del Proyecto: 150) 
PERSONAS ASISTIDAS TECNICAMENTE EN LAS AREAS BENEFICIADAS CON EL PROYECTO: CONSTRUCCIÓN DEL RELLENO SANITARIO REGIONAL SAN JORGE, LOCALIZADO EN EL MUNICIPIO DE CAIMITO, DEPARTAMENTO DE SUCRE (Meta del Proyecto: 100) </t>
  </si>
  <si>
    <t xml:space="preserve">CLUBES DEFENSORES DEL AGUA (Meta del Proyecto: 250) </t>
  </si>
  <si>
    <t xml:space="preserve">Proyecto Residuos Cero: Aprovechamiento, Transformación y Valorización de los Residuos Soliodos generado en el Municipio de Santiago de Tolú departamento de Sucre BPIN Por Generar Meta : 1 (Meta del Proyecto: ) </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</si>
  <si>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(Ejecutado: 2)</t>
  </si>
  <si>
    <t>EN EL MARCO DEL PROYECTO FORTALECIMIENTO DE CAPACIDADES DE CTEI PARA LA CONSERVACIÓN PRESERVACIÓN Y RESTAURACIÓN DE LOS ECOSISTEMAS A TRAVÉS DE LA CONSOLIDACIÓN DE NEGOCIOS VERDES EN EL DEPARTAMENTO DE SUCRE (Meta del Proyecto/gestión: 8) (Tipo de Banco: Banco de Gestiones)</t>
  </si>
  <si>
    <t>EN EL MARCO DEL PROYECTO FORTALECIMIENTO DE CAPACIDADES DE CTEI PARA LA CONSERVACIÓN PRESERVACIÓN Y RESTAURACIÓN DE LOS ECOSISTEMAS A TRAVÉS DE LA CONSOLIDACIÓN DE NEGOCIOS VERDES EN EL DEPARTAMENTO DE SUCRE (Tipo de Banco: Banco de Gestiones) (Meta del Proyecto/gestión: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</si>
  <si>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 establece la consollidación de 20 nuevos negocios verdes en el departamento de Sucre</t>
  </si>
  <si>
    <t xml:space="preserve">Implementacion del modelo de economia circular en las canteras de explotacion minera del departamento de Sucre. Bpin por generar. Meta : 1  (Meta del Proyecto: ) </t>
  </si>
  <si>
    <t>En el marco de la Estrategia Sucre Circular, se intervinieron através de asistencia técnica 5 empresa en temas de economía circular y sostenibilidad. (Meta del Proyecto/gestión: 5) (Tipo de Banco: Banco de Gestiones)</t>
  </si>
  <si>
    <t>En el marco de la Estrategia Sucre Circular, se intervinieron através de asistencia técnica 5 empresa en temas de economía circular y sostenibilidad. (Tipo de Banco: Banco de Gestiones) (Meta del Proyecto/gestión: 5) (Ejecutado: 4)</t>
  </si>
  <si>
    <t>(Por gestión de funcionamiento)  (Meta del Proyecto: ) (Por Gestión)</t>
  </si>
  <si>
    <t>En el marco de la Estrategia Sucre Circular, se intervinieron através de asistencia técnica 4 empresas para la identificación de medidas de mitigación y adaptación al cambio climático (Meta del Proyecto/gestión: 5) (Tipo de Banco: Banco de Gestiones)
Fortalecimiento de Capacidades para el Desarrollo Empresarial en el Departamento de Sucre (Meta del Proyecto: 7) (Por Gestión)  (Meta del Proyecto/gestión: 7) (Tipo de Banco: Banco de Gestiones)</t>
  </si>
  <si>
    <t>En el marco de la Estrategia Sucre Circular, se intervinieron através de asistencia técnica 4 empresas para la identificación de medidas de mitigación y adaptación al cambio climático (Tipo de Banco: Banco de Gestiones) (Meta del Proyecto/gestión: 5) (Ejecutado: 4)
Fortalecimiento de Capacidades para el Desarrollo Empresarial en el Departamento de Sucre (Meta del Proyecto: 7) (Por Gestión)  (Tipo de Banco: Banco de Gestiones) (Meta del Proyecto/gestión: 7) (Ejecutado: 7)</t>
  </si>
  <si>
    <t>ADQUISICIÓN DE AREAS ESTRATEGICAS PARA CONSERVACION DEL RECURSO HIDRICO EN EL DEPARTAMENTO DE SUCRE  (BPIN: 2024002700071)  (Meta del Proyecto: 96) (Ejecutado: 96)</t>
  </si>
  <si>
    <t>Implementación de estrategias integrales y sostenibles para restaurar las condiciones ambientales, económicas y de gobernanza en las zonas rurales de los Municipios los Palmitos y Morroa, Departamento de Sucre (Meta del Proyecto: 420) 
Restauración del ecosistema de manglares, bosque de corcho, bosque seco tropical y de la hidrodinámica del Santuario de Fauna y Flora El Corchal Mono Hernández San Onofre (Meta del Proyecto: 240)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240 hectáreas (Meta del Proyecto: 240) 
DE LOS MUNICIPIOS DE SAN JUAN DE BETULIA, MORROA, COROZAL, LOS PALMITOS Y SAMPUÉS EN EL DEPARTAMENTO DE SUCRE (Meta del Proyecto: 660) 
RESTAURACION DE AREAS ESTRATEGICAS PARA LA CONSERVACIÓN DEL RECURSO HÍDRICO EN EL DEPARTAMENTO DE SUCRE (Meta del Proyecto: 65,5) (202400000007089)
Rehabilitación integral de los ecosistemas, biodiversidad y los servicios ecosistémicos del caño la Mojana en el departamento de Sucre (Meta del Proyecto: 1333) (2021702650040)
RECUPERACION AMBIENTAL DE UN ÁREA ESTRATEGICA PARA LA CONSERVACIÓN DEL RECURSO HÍDRICO EN EL MUNICIPIO DE LOS PALMITOS DEPARTAMENTO DE SUCRE. (Meta del Proyecto: 96,1669) (202500000034248)</t>
  </si>
  <si>
    <t xml:space="preserve">Implementación de estrategias integrales y sostenibles para restaurar las condiciones ambientales, económicas y de gobernanza en las zonas rurales de los Municipios los Palmitos y Morroa, Departamento de Sucre BPIN por generar. Meta: 420 hectáreas (Meta del Proyecto: 420) 
RESTAURACIÓN, CONSERVACIÓN Y TRANSFORMACIÓN DE ÁREAS AMBIENTALES ESTRATÉGICAS DE LOS MUNICIPIOS DE SAN JUAN DE BETULIA, MORROA, COROZAL, LOS PALMITOS Y SAMPUÉS EN EL DEPARTAMENTO DE SUCRE (Meta del Proyecto: 660) </t>
  </si>
  <si>
    <t>2024002700071, 202400000007089, 202500000034248, 2021702650040</t>
  </si>
  <si>
    <t>Participación en el Festival Sumate al Bosque 2024  (BPIN: Por Gestión)  (Meta del Proyecto: 60) (Ejecutado: 60)</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</si>
  <si>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(Meta del proyecto: 144) (Tipo de Banco: Banco de Gestiones; Sin Tipo de Banco)
RESTAURACION DE AREAS ESTRATEGICAS PARA LA CONSERVACIÓN DEL RECURSO HÍDRICO EN EL DEPARTAMENTO DE SUCRE (BPIN: 202400000007089) (Meta del proyecto: 50) (Tipo de Banco: Banco Territorial)
RECUPERACION AMBIENTAL DE UN ÁREA ESTRATEGICA PARA LA CONSERVACIÓN DEL RECURSO HÍDRICO EN EL MUNICIPIO DE LOS PALMITOS DEPARTAMENTO DE SUCRE. (BPIN: 202500000034248) (Meta del proyecto: 300) (Tipo de Banco: Banco Territorial)
Capacitacion en conservacion de ecosistemas marinocosteros (Meta del Proyecto/gestión: 180) (Tipo de Banco: Banco de Gestiones)</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</si>
  <si>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(Tipo de Banco: Banco de Gestiones; Sin Tipo de Banco)   (Meta del Proyecto: 144)  (Ejecutado: 144) 
Capacitacion en conservacion de ecosistemas marinocosteros (Tipo de Banco: Banco de Gestiones) (Meta del Proyecto/gestión: 180) (Ejecutado: 30)</t>
  </si>
  <si>
    <t>DE LOS MUNICIPIOS DE SAN JUAN DE BETULIA, MORROA, COROZAL, LOS PALMITOS Y SAMPUÉS EN EL DEPARTAMENTO DE SUCRE (Meta del Proyecto: 180)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120 personas ( Por gestión- Bolsas concursables)  (Meta del Proyecto: ) (Por Gestión)
Rehabilitación integral de los ecosistemas, biodiversidad y los servicios ecosistémicos del caño la Mojana en el departamento de Sucre (Meta del Proyecto: 480) (2021702650040)</t>
  </si>
  <si>
    <t>202400000007089, 202500000034248, 2021702650040</t>
  </si>
  <si>
    <t xml:space="preserve">Esquema de pagos por servicios ambientales para la conservación de ecosistemas estratégicos hídricos del departamento de Sucre (Meta del Proyecto: 300) </t>
  </si>
  <si>
    <t xml:space="preserve">Estudio de preinversión para el desarrollo de proyectos ambientales. (Meta del Proyecto: ) </t>
  </si>
  <si>
    <t xml:space="preserve"> Macroproyecto Mojana- CONPES 4076 de 29/03/2022 -  (Por gestión) (Meta del Proyecto: ) (Por Gestión)</t>
  </si>
  <si>
    <t xml:space="preserve">Construcción de Obra de Recarga Artifical de Acuiferos en los Municipios de Morroa y Los Palmitos. Meta 2 Obras de Recarga. (Meta del Proyecto: ) </t>
  </si>
  <si>
    <t xml:space="preserve">Implementacion de acciones de adaptacion al cambio climatico en condiciones de sequia extrema en la Subregiones Montes de Maria y Sabana del departamento de Sucre  Meta : 400 m3 (Meta del Proyecto: ) </t>
  </si>
  <si>
    <t xml:space="preserve">Donación de dos estaciones metereológicas a través de Cooperación Internacional con la República de Japón. (Meta del Proyecto: 2) </t>
  </si>
  <si>
    <t>Construcción de obras para la transformación del Arroyo Grande de Corozal y su entorno I Etapa en el departamento de Sucre (Meta del Proyecto: ) (2023002700170)</t>
  </si>
  <si>
    <t>2023002700170</t>
  </si>
  <si>
    <t xml:space="preserve"> Macroproyecto Mojana- CONPES 4076 de 29/03/2022 -  (Por gestión) (Meta del Proyecto: ) (Por Gestión)
CONSTRUCCIÓN DE ESTRUCTURAS DE PROTECCIÓN PARA LA PREVENCIÓN Y MITIGACIÓN DE LOS EFECTOS CAUSADOS POR LA EROSIÓN COSTERA EN EL SECTOR PRIMERA ENSENADA DEL MUNICIPIO DE COVEÑAS DEPARTAMENTO DE SUCRE (Meta del Proyecto: 1) (2024002700177)</t>
  </si>
  <si>
    <t>2024002700177</t>
  </si>
  <si>
    <t>Capacitaciones en gestión del riesgo Agroclimático, para la gestión efectiva del cambio climático en los sistemas productivos del departamento de Sucre (Meta del Proyecto/gestión: 80) (Tipo de Banco: Banco de Gestiones)</t>
  </si>
  <si>
    <t>Capacitaciones en gestión del riesgo Agroclimático, para la gestión efectiva del cambio climático en los sistemas productivos del departamento de Sucre (Tipo de Banco: Banco de Gestiones) (Meta del Proyecto/gestión: 80) (Ejecutado: 123)</t>
  </si>
  <si>
    <t xml:space="preserve">Programación y transformación estratégica de ganadería sostenible bajo un modelo holístico y regenerativo en unidades productivas del departamento de Sucre. BPIN por Generar. (Meta del Proyecto: 500) 
Gestión a traves de MOU suscrito con la ONG The Nature Conservancy en el Marco del Proyecto Paisajes Futuros. Relacionado con la implementación de parcelas demostrativas de Ganaderia Regenerativa. Meta : 40 (Meta del Proyecto: ) </t>
  </si>
  <si>
    <t>Gestión a traves de MOU suscrito con la ONG The Nature Conservancy en el Marco del Proyecto Paisajes Futuros. Relacionado con la implementación de parcelas demostrativas de Ganaderia Regenerativa. (Meta del Proyecto/gestión: 1) (Tipo de Banco: Banco de Gestiones)</t>
  </si>
  <si>
    <t>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</si>
  <si>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Programación y transformación estratégica de ganadería sostenible bajo un modelo holístico y regenerativo en unidades productivas del departamento de Sucre BPIN por Generar Meta : 1. (Meta del Proyecto: ) </t>
  </si>
  <si>
    <t>taller de gestión de animales en emergencia (Meta del Proyecto/gestión: 1) (Tipo de Banco: Banco de Gestiones)
Mesa Técnica Agroclimática (Meta del Proyecto/gestión: 1) (Tipo de Banco: Banco de Gestiones)
Gestión a traves de MOU suscrito con la ONG The Nature Conservancy en el Marco del Proyecto Paisajes Futuros. Relacionado con la implementación de parcelas demostrativas de Ganaderia Regenerativa. (Meta del Proyecto/gestión: 1) (Tipo de Banco: Banco de Gestiones)</t>
  </si>
  <si>
    <t>taller de gestión de animales en emergencia (Tipo de Banco: Banco de Gestiones) (Meta del Proyecto/gestión: 1) (Ejecutado: 1)
Mesa Técnica Agroclimática (Tipo de Banco: Banco de Gestiones) (Meta del Proyecto/gestión: 1) (Ejecutado: 1)
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</si>
  <si>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Fortalecimiento de la Gestión al Cambio Climatico en el departamento de Sucre. BPIN por generar. Meta 2 (Meta del Proyecto: ) </t>
  </si>
  <si>
    <t>Entidades atendidas a traves de la mesa técnica agroclimatica del departamento de Sucre y el taller para la atención de animales ante emergencia del cambio climatico (Meta del Proyecto/gestión: 26) (Tipo de Banco: Banco de Gestiones)</t>
  </si>
  <si>
    <t>Entidades atendidas a traves de la mesa técnica agroclimatica del departamento de Sucre y el taller para la atención de animales ante emergencia del cambio climatico (Tipo de Banco: Banco de Gestiones) (Meta del Proyecto/gestión: 26) (Ejecutado: 33)</t>
  </si>
  <si>
    <t xml:space="preserve">Fortalecimiento de la Gestión al Cambio Climatico en el departamento de Sucre. BPIN por generar. Meta : 13 (Meta del Proyecto: ) </t>
  </si>
  <si>
    <t xml:space="preserve">Gestión a traves de MOU suscrito con la ONG The Nature Conservancy en el Marco del Proyecto Paisajes Futuros. Relacionado con la implementación de parcelas demostrativas de Ganaderia Regenerativa. Meta : 13 (Meta del Proyecto: ) </t>
  </si>
  <si>
    <t xml:space="preserve">RESTAURACIÓN, CONSERVACIÓN Y ADECUACION DEL ECOSISTEMA DE MANGLARES Y DE LA HIDRODINÁMICA DESDE LA GOBERNANZA AMBIENTAL BASADA EN CAPACIDADES DEL PARQUE NATURAL DEL SISTEMA MANGLARICO DE LA ZONA DE BOCA DE GUACAMAYA (Meta del Proyecto: 180) (2024002700001)
Restauración del ecosistema de manglares, bosque de corcho, bosque seco tropical y de la hidrodinámica del Santuario de Fauna y Flora El Corchal Mono Hernández San Onofre BPIN por generar. (Meta del Proyecto: 100) </t>
  </si>
  <si>
    <t>2024002700001</t>
  </si>
  <si>
    <t>Estrategia Educativa y de participación en la conservación del Mono Tití Cabeciblanco (BPIN: ) (Meta del proyecto: 1) (Tipo de Banco: Sin Tipo de Banco)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(Meta del Proyecto/gestión: 8) (Tipo de Banco: Banco de Gestiones)</t>
  </si>
  <si>
    <t>Estrategia Educativa y de participación en la conservación del Mono Tití Cabeciblanco  (Tipo de Banco: Sin Tipo de Banco)   (Meta del Proyecto: 1)  (Ejecutado: 1)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del Proyecto/gestión: 8) (Ejecutado: 8)</t>
  </si>
  <si>
    <t xml:space="preserve">Estrategias desarrolladas a través de la conmemoración de las fechas ambientales en el departamento de Sucre (Meta del Proyecto: 1) </t>
  </si>
  <si>
    <t>Capacitación ambiental para la formación de líderes verdes, emprendedores y defensores de los recursos naturales en San Benito Abad, La Unión, Caimito y San Marcos, Sucre. (Meta del Proyecto: 1) (202500000032239)</t>
  </si>
  <si>
    <t>202500000032239</t>
  </si>
  <si>
    <t>Festival Súmate al Bosque 2024: Apoyo de logística y Negocios verdes.  (BPIN: Por Gestión)  (Meta del Proyecto: 60) (Ejecutado: 60)</t>
  </si>
  <si>
    <t>Conmemoriación del dia mundial de la educación ambiental; capacitación en el manejo de residuos solidos; Capacitación en conservación de ecosistemas marinocosteros; Capacitación en el marco del proyecto transformación ambiental con valor social (Meta del Proyecto/gestión: 120) (Tipo de Banco: Banco de Gestiones)</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</si>
  <si>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del Proyecto/gestión: 120) (Ejecutado: 126)</t>
  </si>
  <si>
    <t>Capacitación ambiental para la formación de líderes verdes, emprendedores y defensores de los recursos naturales en San Benito Abad, La Unión, Caimito y San Marcos, Sucre. (Meta del Proyecto: 240) (202500000032239)</t>
  </si>
  <si>
    <t>APORTES PARA LA PARTICIPACIÓN EN LA COP16, MEDIANTE EL DESARROLLO DE POLÍTICAS Y ESTRATEGIAS EMPRESARIALES Y COMERCIALES, COMO MECANISMO DE PROMOCIÓN TURÍSTICA Y CULTURA DEL DEPARTAMENTO DE SUCRE  (BPIN: 2024002700141)  (Meta del Proyecto: 1) (Ejecutado: 1)
Campaña Súmate al Bosque  (BPIN: Por Gestión)  (Meta del Proyecto: )</t>
  </si>
  <si>
    <t>CAMPAÑA DE AGROINDUSTRIAL SOSTENIBILIDAD E INNOVACION PARA EL DESARROLLO REGIONAL (Meta del Proyecto/gestión: 1) (Tipo de Banco: Banco de Gestiones)</t>
  </si>
  <si>
    <t>CAMPAÑA DE AGROINDUSTRIAL SOSTENIBILIDAD E INNOVACION PARA EL DESARROLLO REGIONAL (Tipo de Banco: Banco de Gestiones) (Meta del Proyecto/gestión: 1) (Ejecutado: 1)</t>
  </si>
  <si>
    <t>Gestión por funcionamiento a traves de los profesionales de Apoyo de la Secretaría de Desarrollo Economico y Medio Ambiente Meta : 2 (Meta del Proyecto: ) 
Capacitación ambiental para la formación de líderes verdes, emprendedores y defensores de los recursos naturales en San Benito Abad, La Unión, Caimito y San Marcos, Sucre. (Meta del Proyecto: 12) (202500000032239)</t>
  </si>
  <si>
    <t xml:space="preserve">Gestión por funcionamiento a traves de los profesionales de Apoyo de la Secretaría de Desarrollo Economico y Medio Ambiente Meta : 3 (Meta del Proyecto: ) </t>
  </si>
  <si>
    <t>2024002700141, 202500000032239</t>
  </si>
  <si>
    <t>ESTUDIOS Y DISEÑOS PARA LA MASIFICACION DE GAS COMBUSTIBLE DOMICILIARIO POR REDES PARA LA ZONA RURAL DE LOS MUNICIPIOS DE SAN ONOFRE, SAN ANTONIO DE PALMITO, TOLÚ, CAIMITO Y EL ROBLE, DEL DEPARTAMENTO DE SUCRE (BPIN: 2025002700023) (Meta del proyecto: 1) (Tipo de Banco: Banco de Regalías)
ESTUDIOS DE PREINVERSIÓN DEL PROYECTO: INSTALACIÓN REDES PARA SUMINISTRO DE GAS NATURAL DOMICILIARIO, EN LOS CORREGIMIENTOS Y VEREDAS DE LOS MUNICIPIOS DE TOLUVIEJO, COLOSO, CHALAN, OVEJAS Y MORROA, DEPARTAMENTO DE SUCRE (Meta del Proyecto/gestión: 1) (Tipo de Banco: Banco de Gestiones)</t>
  </si>
  <si>
    <t>ESTUDIOS DE PREINVERSIÓN DEL PROYECTO: INSTALACIÓN REDES PARA SUMINISTRO DE GAS NATURAL DOMICILIARIO, EN LOS CORREGIMIENTOS Y VEREDAS DE LOS MUNICIPIOS DE TOLUVIEJO, COLOSO, CHALAN, OVEJAS Y MORROA, DEPARTAMENTO DE SUCRE (Tipo de Banco: Banco de Gestiones) (Meta del Proyecto/gestión: 1) (Ejecutado: 1)</t>
  </si>
  <si>
    <t>2025002700023</t>
  </si>
  <si>
    <t>SUBSIDIO AL CARGO POR CONEXIÓN E INSTALACIÓN INTERNA DEL SERVICIO DE GAS NATURAL PARA LOS USUARIOS ESTRATO 1 Y 2 DEL DEPARTAMENTO DE SUCRE - Homologado  (BPIN: 2023002700076)  (Meta del Proyecto: 3600) (Ejecutado: 3402)</t>
  </si>
  <si>
    <t>SUBSIDIO AL CARGO POR CONEXIÓN E INSTALACIÓN INTERNA DEL SERVICIO DE GAS NATURAL PARA LOS USUARIOS ESTRATO 1 Y 2 DEL DEPARTAMENTO DE SUCRE (BPIN: 2023002700076) (Meta del proyecto: 1715) (Tipo de Banco: Banco de Regalías)
COFINANCIACIÓN FASE 1  DE SUSBSIDIOS AL CARGO POR CONEXIÓN E INSTALACIÓN INTERNA DEL SERVICIO DE GAS NATURAL PARA USUARIOS ESTRATO 1 Y 2 DEL MUNICIPIO DE TOLUVIEJO (BPIN: 2024002700066) (Meta del proyecto: 776) (Tipo de Banco: Banco de Regalías)
CONSTRUCCION ETAPA 1 DE REDES PARA EL SUMINISTRO DE GAS DOMICILIARIO Y CONEXIÓN DE USUARIOS DE MENORES INGRESOS DE LA ZONA RURAL DE SAN MARCOS Y LA CABECERA MUNICIPAL DE SUCRE, SUCRE (BPIN: 2024002700151) (Meta del proyecto: 1564) (Tipo de Banco: Banco de Regalías)
COFINANCIACIÓN FASE 1 DE SUBSIDIOS AL CARGO POR CONEXIÓN E INSTALACIÓN INTERNA DEL SERVICIO DE GAS DOMICILIARIO PARA USUARIOS ESTRATO 1 Y 2 DEL MUNICIPIO DE SAN LUIS DE SINCE, SUCRE. (Meta del Proyecto/gestión: 174) (Tipo de Banco: Banco de Gestiones)</t>
  </si>
  <si>
    <t>SUBSIDIO AL CARGO POR CONEXIÓN E INSTALACIÓN INTERNA DEL SERVICIO DE GAS NATURAL PARA LOS USUARIOS ESTRATO 1 Y 2 DEL DEPARTAMENTO DE SUCRE  (Tipo de Banco: Banco de Regalías)  (BPIN: 2023002700076)  (Meta Total del Proyecto: 5315)  (Avance Acumulado Total de la Meta del Proyecto: 4971)  (Meta del Proyecto para la Vigencia 2025: 1959)  (Avance Acumulado de la Meta del Proyecto Para la Vigencia 2025: 1747)
COFINANCIACIÓN FASE 1 DE SUSBSIDIOS AL CARGO POR CONEXIÓN E INSTALACIÓN INTERNA DEL SERVICIO DE GAS NATURAL PARA USUARIOS ESTRATO 1 Y 2 DEL MUNICIPIO DE TOLUVIEJO  (Tipo de Banco: Banco de Regalías)  (BPIN: 2024002700066)  (Meta Total del Proyecto: 776)  (Avance Acumulado Total de la Meta del Proyecto: 676)  (Meta del Proyecto para la Vigencia 2025: 776)  (Avance Acumulado de la Meta del Proyecto Para la Vigencia 2025: 676)
CONSTRUCCION  ETAPA 1 DE REDES PARA EL SUMINISTRO DE GAS DOMICILIARIO Y CONEXIÓN DE USUARIOS DE MENORES INGRESOS DE LA ZONA RURAL DE SAN MARCOS Y LA CABECERA MUNICIPAL DE SUCRE, SUCRE  (Tipo de Banco: Banco de Regalías)  (BPIN: 2024002700151)  (Meta Total del Proyecto: 2562)  (Avance Acumulado Total de la Meta del Proyecto: 304)  (Meta del Proyecto para la Vigencia 2025: 1000)  (Avance Acumulado de la Meta del Proyecto Para la Vigencia 2025: 304)
COFINANCIACIÓN FASE 1 DE SUBSIDIOS AL CARGO POR CONEXIÓN E INSTALACIÓN INTERNA DEL SERVICIO DE GAS DOMICILIARIO PARA USUARIOS ESTRATO 1 Y 2 DEL MUNICIPIO DE SAN LUIS DE SINCE, SUCRE. (Tipo de Banco: Banco de Gestiones) (Meta del Proyecto/gestión: 174) (Ejecutado: 174)</t>
  </si>
  <si>
    <t>CONSTRUCCIÓN DE REDES PARA SUMINISTRO DE GAS NATURAL DOMICILIARIO Y CONEXIÓN DE USUARIOS DE MENORES INGRESOS DE LOS MUNICIPIOS DE BETULIA, COROZAL, SAMPUÉS, SAN LUIS DE SINCE Y EL ROBLE, SUCRE. (Meta del Proyecto: 1658) (Pendiente)
COFINANCIACIÓN FASE 2 DE SUSBSIDIOS AL CARGO POR CONEXIÓN E INSTALACIÓN INTERNA DEL SERVICIO DE GAS NATURAL PARA USUARIOS ESTRATO 1 Y 2 DEL DEPARTAMENTO DE SUCRE. (064): 791 (Meta del Proyecto: 791) (Pendiente)
CONSTRUCCIÓN DE REDES PARA SUMINISTRO DE GAS NATURAL DOMICILIARIO Y CONEXIÓN DE USUARIOS DE MENORES INGRESOS DE LOS MUNICIPIOS DE BETULIA, COROZAL, SAMPUÉS, SAN LUIS DE SINCE Y EL ROBLE, SUCRE. (206):1.657 (Meta del Proyecto: ) 
CONSTRUCCION ETAPA 1 DE REDES PARA EL SUMINISTRO DE GAS DOMICILIARIO Y CONEXIÓN DE USUARIOS DE MENORES INGRESOS DE LA ZONA RURAL DE SAN MARCOS Y LA CABECERA MUNICIPAL DE SUCRE, SUCRE (Meta del Proyecto: 1772) (2024002700151)</t>
  </si>
  <si>
    <t>CONSTRUCCIÓN DE REDES PARA SUMINISTRO DE GAS NATURAL DOMICILIARIO Y CONEXIÓN DE USUARIOS DE MENORES INGRESOS DE LOS MUNICIPIOS DE BETULIA, COROZAL, SAMPUÉS, SAN LUIS DE SINCE Y EL ROBLE, SUCRE. (Meta del Proyecto: 1658) (Pendiente)</t>
  </si>
  <si>
    <t>2023002700076, 2024002700066, 2024002700151</t>
  </si>
  <si>
    <t>CONSTRUCCIÓN DE REDES PARA SUMINISTRO DE GAS NATURAL DOMICILIARIO Y CONEXIÓN DE USUARIOS DE MENORES INGRESOS DE LOS MUNICIPIOS DE BETULIA, COROZAL, SAMPUÉS, SAN LUIS DE SINCE Y EL ROBLE, SUCRE. (BPIN: ) (Meta del proyecto: 206) (Tipo de Banco: Sin Tipo de Banco)</t>
  </si>
  <si>
    <t xml:space="preserve">Gasificación san Onofre (Pendiente BPIN) (Meta del Proyecto: ) </t>
  </si>
  <si>
    <t xml:space="preserve">Gasificación Chalán (Pendiente BPIN) (Meta del Proyecto: ) 
Gasificación Toluviejo (Pendiente BPIN) (Meta del Proyecto: ) </t>
  </si>
  <si>
    <t>ELABORACIÓN DE ESTUDIOS Y DISEÑOS EN FASE 3 DE SOLUCIONES DE ENERGÍA NO CONVENCIONAL (FOTOVOLTAICA) PARA EL SUMINISTRO DE ENERGÍA ELÉCTRICA A LAS INSTITUCIONES EDUCATIVAS OFICIALES DEL DEPARTAMENTO DE SUCRE (BPIN: 2024002700081) (Meta del proyecto: 1) (Tipo de Banco: Banco Territorial)</t>
  </si>
  <si>
    <t>Elaboración DE ESTUDIOS Y DISEÑOS EN FASE 3 DE SOLUCIONES DE ENERGÍA NO CONVENCIONAL (FOTOVOLTAICA) PARA EL SUMINISTRO DE ENERGÍA ELÉCTRICA A LOS ESTABLECIMIENTOS EDUCATIVOS OFICIALES NO CERTIFICADOS DEL DEPARTAMENTO DE  Sucre (Tipo de Banco: Banco Territorial) (BPIN: 2024002700081) (Meta del Proyecto: 1) (Meta de la Vigencia: 1) (Ejecutado: 1) (Estado en Portafolio: Entregado)</t>
  </si>
  <si>
    <t>2024002700081</t>
  </si>
  <si>
    <t>Estudios y diagnósticos para la im plementacion de energía fotovoltaicas en 100 instituciones edducativas del departamento, el cual se encuentra con estudios previos en la oficina de contratación, la ejecución se encuentra proyectada para dos meses, por lo que se espera tener el estudio antes de terminar la vigencia 2024, cuyo valor esta programado en $416,038,740</t>
  </si>
  <si>
    <t>CONSTRUCCIÓN Y ELECTRIFICACIÓN RURAL FASE 1 A TRAVÉS DE REDES DE MEDIA Y BAJA TENSIÓN EN EL DEPARTAMENTO DE SUCRE (BPIN: 2024002700144) (Meta del proyecto: 12) (Tipo de Banco: Banco Territorial)
NORMALIZACIÓN ELÉCTRICA SABANAS DE CALI, MORROA (Meta del Proyecto/gestión: 100) (Tipo de Banco: Banco de Gestiones)
NORMALIZACIÓN ELÉCTRICA CANÁAN, GALERAS (Meta del Proyecto/gestión: 100) (Tipo de Banco: Banco de Gestiones)</t>
  </si>
  <si>
    <t>Construcción - electrificación  rural  fase 1 a través de redes de media y baja tensión en el departamento de   Sucre (Tipo de Banco: Banco Territorial) (BPIN: 2024002700144) (Meta del Proyecto: 12) (Meta de la Vigencia: 12) (Ejecutado: 12) (Estado en Portafolio: Acta Final)
NORMALIZACIÓN ELÉCTRICA SABANAS DE CALI, MORROA (Tipo de Banco: Banco de Gestiones) (Meta del Proyecto/gestión: 100) (Ejecutado: 100)
NORMALIZACIÓN ELÉCTRICA CANÁAN, GALERAS (Tipo de Banco: Banco de Gestiones) (Meta del Proyecto/gestión: 100) (Ejecutado: 73)</t>
  </si>
  <si>
    <t>CONSTRUCCIÓN DE REDES DE MEDIA Y BAJA TENSIÓN EN LAS VEREDAS LA METRA, BARRO BLANCO, TUMBALOCO, EL CHOPÁ, EL LATAL Y COMES Y LLEVA EN EL MUNICIPIO DE SAN MARCOS (Meta del Proyecto: ) (Pendiente)</t>
  </si>
  <si>
    <t>2024002700144</t>
  </si>
  <si>
    <t>CONSTRUCCIÓN DE SISTEMA DE AUTOGENERACIÓN ELÉCTRICA CON TECNOLOGÍA SOLAR FOTOVOLTAICA EN VIVIENDAS RURALES DISPERSAS EN EL DEPARTAMENTO DE SUCRE. (KIAT KOREA)  (BPIN: 2022002700117)  (Meta del Proyecto: 500) (Ejecutado: 400)
CONSTRUCCION DE SOLUCIONES FOTOVOLTAICAS INDIVIDUALES PARA VIVIENDAS RURALES EN LAS ZONAS NO INTERCONECTADAS DEL MUNICIPIO DE SAN MARCOS, ETAPA I EN EL DEPARTAMENTO DE SUCRE  (BPIN: 2023002700033)  (Meta del Proyecto: 30) (Ejecutado: 30)</t>
  </si>
  <si>
    <t>CONSTRUCCIÓN DE SISTEMA DE AUTOGENERACIÓN ELÉCTRICA CON TECNOLOGÍA SOLAR FOTOVOLTAICA EN VIVIENDAS RURALES DISPERSAS EN EL DEPARTAMENTO DE SUCRE. (KIAT KOREA) (BPIN: 2022002700117) (Meta del proyecto: 1600) (Tipo de Banco: Banco Territorial)
INSTALACIÓN DE SOLUCIONES FOTOVOLTAICAS EN EL POLIDEPORTIVO DEL MUNICIPIO DE CHALÁN,SUCRE (BPIN: 2024002700176) (Meta del proyecto: 1) (Tipo de Banco: Banco de Regalías)
IMPLEMENTACIÓN DE UNA COMUNIDAD ENERGÉTICA URBANA A PARTIR DE SISTEMAS SOLARES FOTOVOLTAICOS PARA EL MERCADO PÚBLICO DEL MUNICIPIO DE SINCELEJO (BPIN: 202400000001456) (Meta del proyecto: 86) (Tipo de Banco: Banco Territorial)
CONSTRUCCIÓN DE SOLUCIONES FOTOVOLTAICAS EN MICRO ACUEDUCTOS RURALES EN DISTINTOS CORREGIMIENTOS DEL DEPARTAMENTO DE SUCRE (BPIN: 2024002700131) (Meta del proyecto: 13) (Tipo de Banco: Banco Territorial)</t>
  </si>
  <si>
    <t>Construcción de Soluciones Fotovoltaicas en Microacueductos Rurales en distintos Corregimientos del departamento de   Sucre (Tipo de Banco: Banco Territorial) (BPIN: 2024002700131) (Meta del Proyecto: 13) (Meta de la Vigencia: 13,00) (Ejecutado: 6) (Estado en Portafolio: Suspendido)
Construcción de sistemas de autogeneración eléctrica en viviendas rurales dispersas en el departamento de  Sucre (Tipo de Banco: Banco Territorial) (BPIN: 2022002700117) (Meta del Proyecto: 2000) (Meta de la Vigencia: 2000) (Ejecutado: 1656) (Estado en Portafolio: En Ejecución)</t>
  </si>
  <si>
    <t>IMPLEMENTACION DE COMUNIDAD ENERGETICA RURAL A PARTIR DE UN SISTEMA DE COPRODUCCION DE ENERGIA DE ALIMENTOS QUE PERMITE IMPLEMENTAR LA COMPETITIVIDAD DE LOS PRODUCTORES DEL MUNICIPIO DE COROZAL (Meta del Proyecto: ) 
CONSTRUCCION DE SOLUCIONES FOTOVOLTAICAS PARA LOS POZOS 13 Y 15 DEL ACUEDUCTO MUNICIPAL DE OVEJAS, SUCRE (Meta del Proyecto: 2) (En formulación)</t>
  </si>
  <si>
    <t xml:space="preserve">OTRAS UNIDADES DE GENERACIÓN FOTOVOLTAICA DE ENERGÍA ELÉCTRICA INSTALADAS (Meta del Proyecto: ) </t>
  </si>
  <si>
    <t>2022002700117, 2023002700033, 2024002700176, 202400000001456, 2024002700131</t>
  </si>
  <si>
    <t>Comunidad energetica integral en el corregimiento de canutal en el Municipio de Ovejas. Se describen a continuación: Central Institución Educativa, Central Centro de Salud Canutal, Central Micro Acueducto, Central Salon Comunal  (BPIN: Por Gestión)  (Meta del Proyecto: ) (Ejecutado: 4)</t>
  </si>
  <si>
    <t>CONSTRUCCIÓN DE SOLUCIONES FOTOVOLTAICAS PARA EL SUMISTRO DE ENERGÍA EN ENTIDADES PÚBLICAS DEL MUNICIPIO DE COROZAL, SUCRE (BPIN: 2024702150036) (Meta del proyecto: 5) (Tipo de Banco: Banco de Regalías)
CONSTRUCCION DE LA I ETAPA DE SOLUCIONES FOTOVOLTAICAS PARA EL SUMINISTRO DE ENERGIA ELECTRICA A LAS ESCUELAS PUBLICAS DEL DEPARTAMENTO DE SUCRE (BPIN: 2024002700133) (Meta del proyecto: 10) (Tipo de Banco: Banco de Regalías)
CONSTRUCCIÓN DE SOLUCIONES FOTOVOLTAICAS PARA EL SUMINISTRO DE ENERGIA ELECTRICA EN ENTIDADES PUBLICAS DEL MUNICIPIO DE SAMPUES, SUCRE (BPIN: 2025002700001) (Meta del proyecto: 3) (Tipo de Banco: Banco de Regalías)</t>
  </si>
  <si>
    <t>2024702150036, 2024002700133, 2025002700001</t>
  </si>
  <si>
    <t xml:space="preserve">CENTRAL DE GENERACIÓN CON BIOMASA CONSTRUIDA (Pendiente definir) (Meta del Proyecto: ) </t>
  </si>
  <si>
    <t>Convocatoria 2025 (Meta del Proyecto/gestión: ) (Tipo de Banco: Banco de Gestiones)</t>
  </si>
  <si>
    <t xml:space="preserve">    (Meta del Proyecto/gestión: ) (Tipo de Banco: Banco de Gestiones)</t>
  </si>
  <si>
    <t>CONSTRUCCIÓN DE PARQUES SOLARES EN EL MUNICIPIO DE SAN ANTONIO DE PALMITO (BPIN: ) (Meta del proyecto: 2000) (Tipo de Banco: Banco de Aliados)
Construcción de sistemas de autogeneración eléctrica en viviendas rurales dispersas en el departamento de  Sucre (BPIN: 2022002700117) (Meta del proyecto: 2000) (Tipo de Banco: Banco Territorial)
ESTUDIOS DE PREFACTIBILIDAD Y FACTIBILIDAD PARA LA ESTRUCTURACIÓN DE PROYECTOS DE GENERACIÓN DE ENERGÍA ELÉCTRICA FOTOVOLTAICA EN SUCRE (BPIN: 2024002700158) (Meta del proyecto: 10000) (Tipo de Banco: Banco de Regalías)
CONSTRUCCIÓN DE PARQUES SOLARES EN EL MUNICIPIO DE EL ROBLE (BPIN: ) (Meta del proyecto: ) (Tipo de Banco: Banco de Aliados)</t>
  </si>
  <si>
    <t xml:space="preserve">Construcción de sistemas de autogeneración eléctrica en viviendas rurales dispersas en el departamento de  Sucre (Tipo de Banco: Banco Territorial) (BPIN: 2022002700117) (Meta del Proyecto: 2000) (Meta de la Vigencia: 2000) (Ejecutado: 1749) (Estado en Portafolio: En Ejecución)
CONSTRUCCIÓN DE PARQUES SOLARES EN EL MUNICIPIO DE SAN ANTONIO DE PALMITO  (Tipo de Banco: Banco de Aliados)   (Meta del Proyecto: 2000)  (Ejecutado: 2000) </t>
  </si>
  <si>
    <t>2022002700117, 2024002700158</t>
  </si>
  <si>
    <t>Implementacion PEECES por FENOGE: Recambio de luminarias (12000),  instalaciones de páneles solares (10), y recambio de eléctrodomésticos en entidades oficiales (50) (Meta del Proyecto/gestión: 12060) (Tipo de Banco: Banco de Gestiones)</t>
  </si>
  <si>
    <t>Implementacion PEECES por FENOGE: Recambio de luminarias (12000),  instalaciones de páneles solares (10), y recambio de eléctrodomésticos en entidades oficiales (50) (Tipo de Banco: Banco de Gestiones) (Meta del Proyecto/gestión: 12060) (Ejecutado: 6141)</t>
  </si>
  <si>
    <t>Proyecto pendiente por formular, programado para año 2025 (capacitar a 100 mineros artesanales de Toluviejo) (BPIN: ) (Meta del proyecto: 100) (Tipo de Banco: Sin Tipo de Banco)</t>
  </si>
  <si>
    <t>Proyectar acciones que permitan formar a los pequeño y medianos mineros en temas de legislación minera, ambientales, tecnificación, salud y seguridad en el trabajo, a fin de conducirlos a la etapa de formalización, todo esto debido a que las capacidades tecnológicas de producción del sector son artesanales, con baja tecnificación y participación de mano de obra no calificada. Los negocios mineros poseen inadecuados programas y estrategias de subsistencia dentro del mercado y la cadena de suministro, que va desde la extracción hasta la comercialización, lo cual los hacen pocos competitivos y rentables con respecto al resto de las regiones.</t>
  </si>
  <si>
    <t>DESARROLLAR DIAGNÓSTICOS, CARACTERIZACIÓN Y ANÁLISIS DE LOS RECURSOS MINEROS NO RENOVABLES Y MINEROS ENERGÉTICOS (BPIN: Pendiente) (Meta del proyecto: ) (Tipo de Banco: Sin Tipo de Banco)</t>
  </si>
  <si>
    <t xml:space="preserve">DESARROLLAR DIAGNÓSTICOS, CARACTERIZACIÓN Y ANÁLISIS DE LOS RECURSOS MINEROS NO RENOVABLES Y MINEROS  ENERGÉTICOS. (Meta del Proyecto: ) </t>
  </si>
  <si>
    <t xml:space="preserve">Proyecto nacional: construcción de variante y retornos en los municipios de Sincelejo, Sampués y Corozal (Meta del Proyecto: ) </t>
  </si>
  <si>
    <t>PAVIMENTACIÓN DE VÍAS URBANAS EN DIFERENTES SECTORES, EN EL MUNICIPIO DE SAN BENITO ABAD, DEPARTAMENTO DE SUCRE  (BPIN: 2021002700388)  (Meta del Proyecto: 5,58) (Ejecutado: 0,545)
MEJORAMIENTO DE VIAS URBANAS EN LOS MUNICIPIOS DE COLOSÓ Y MORROA EN EL DEPARTAMENTO DE SUCRE.  (BPIN: 2022000020043)  (Meta del Proyecto: 1,23) (Ejecutado: 0,15)
Construcción de Pavimento Rígido y Obras de Urbanismo,  en la Vía de Acceso al Hospital, en el Municipio de Guaranda, Sucre.  (BPIN: 2021002700379)  (Meta del Proyecto: )
CONSTRUCCIÓN DE PAVIMENTO EN CONCRETO RÍGIDO EN VIAS URBANAS DEL BARRIO VILLA ANGELA EN EL MUNICIPIO DE SINCELEJO, DEPARTAMENTO DE SUCRE. (2021002700138) - Entregado este año  (BPIN: 2021002700138)  (Meta del Proyecto: )
MEJORAMIENTO DE VÍAS URBANAS MI CALLE DIFERENTE, EN MUNICIPIOS DEL DEPARTAMENTO DE SUCRE  (BPIN: 2022002700084)  (Meta del Proyecto: 3,94) (Ejecutado: 1,4)</t>
  </si>
  <si>
    <t>MEJORAMIENTO DE VIAS URBANAS EN LOS MUNICIPIOS DE COLOSÓ Y MORROA EN EL DEPARTAMENTO DE SUCRE. (BPIN: 2022000020043) (Meta del proyecto: 1,23) (Tipo de Banco: Banco de Regalías)
CONSTRUCCIÓN DE PAVIMENTO EN CONCRETO HIDRÁULICO DE LA CALLE 15 ENTRE CARRERAS 6 Y 9 DEL BARRIO EL BOSQUE DEL MUNICIPIO DE SINCÉ (BPIN: 2022707420040) (Meta del proyecto: 0,391) (Tipo de Banco: Banco Territorial)
MEJORAMIENTO DE VÍAS URBANAS MI CALLE DIFERENTE, EN MUNICIPIOS DEL DEPARTAMENTO DE SUCRE (BPIN: 2022002700084) (Meta del proyecto: 3,94) (Tipo de Banco: Banco Territorial)
PAVIMENTACIÓN DE VÍAS URBANAS EN DIFERENTES SECTORES, EN EL MUNICIPIO DE SAN BENITO ABAD, DEPARTAMENTO DE SUCRE (BPIN: 2021002700388) (Meta del proyecto: 5,58) (Tipo de Banco: Banco de Regalías)
CONSTRUCCIÓN DE PAVIMENTO EN CONCRETO RÍGIDO EN EL CASCO URBANO DEL MUNICIPIO DE SINCÉ DEPARTAMENTO DE SUCRE. (BPIN: 2021002700378) (Meta del proyecto: 12,5) (Tipo de Banco: Banco de Regalías)
Tramo de vía urbana en barrio Altos del Rosario, en el marco del proyecto: Construcción de Obras para la Mitigación del Riesgo de Inundación y Socavación en el barrio Altos del Rosario, en el Municipio de Sincelejo, Sucre (2023002700171) (Meta del Proyecto/gestión: 1) (Tipo de Banco: Banco de Gestiones)</t>
  </si>
  <si>
    <t>Construcción de pavimento en concreto hidráulico de la calle 15 entre carreras 6 y 9 del Barrio el Bosque Municipio de Sincé Departamento de  Sucre (Tipo de Banco: Banco Territorial) (BPIN: 2022707420040) (Meta del Proyecto: 0,44) (Meta de la Vigencia: 0,44) (Ejecutado: 0,44) (Estado en Portafolio: En proceso de liquidación)
CONSTRUCCIÓN DE PAVIMENTO EN CONCRETO RÍGIDO EN EL CASCO URBANO DEL MUNICIPIO DE SINCÉ DEPARTAMENTO DE SUCRE.  (Tipo de Banco: Banco de Regalías)  (BPIN: 2021002700378)  (Meta Total del Proyecto: 19,57)  (Avance Acumulado Total de la Meta del Proyecto: 10)   (Avance Acumulado de la Meta del Proyecto Para la Vigencia 2025: 10)
MEJORAMIENTO DE VIAS URBANAS EN LOS MUNICIPIOS DE COLOSÓ Y MORROA EN EL DEPARTAMENTO DE SUCRE.  (Tipo de Banco: Banco de Regalías)  (BPIN: 2022000020043)  (Meta Total del Proyecto: 1,23)  (Avance Acumulado Total de la Meta del Proyecto: 1,23)  (Meta del Proyecto para la Vigencia 2025: 0,88)  (Avance Acumulado de la Meta del Proyecto Para la Vigencia 2025: 0,88)
Tramo de vía urbana en barrio Altos del Rosario, en el marco del proyecto: Construcción de Obras para la Mitigación del Riesgo de Inundación y Socavación en el barrio Altos del Rosario, en el Municipio de Sincelejo, Sucre (2023002700171) (Tipo de Banco: Banco de Gestiones) (Meta del Proyecto/gestión: 1) (Ejecutado: 1)</t>
  </si>
  <si>
    <t>CONSTRUCCIÓN Y MEJORAMIENTO DE VÍAS URBANAS EN LOS MUNICIPIOS DE SANTIAGO  DE TOLÚ, SAN ANTONIO DE PALMITO, TOLUVIEJO Y SAN ONOFRE; PERTENECIENTES A LA SUBREGIÓN DEL GOLFO DE MORROSQUILLO EN EL DEPARTAMENTO DE SUCRE (Meta del Proyecto: 7,285) (2024000020015)
CONSTRUCCIÓN Y MEJORAMIENTO DE VÍAS URBANAS EN LOS MUNICIPIOS DE SANTIAGO  DE TOLÚ, SAN ANTONIO DE PALMITO, TOLUVIEJO Y SAN ONOFRE; PERTENECIENTES A LA SUBREGIÓN DEL GOLFO DE MORROSQUILLO EN EL DEPARTAMENTO DE SUCRE (Meta del Proyecto: 7,285) (2024000020015)
Mejoramiento en concreto rígido de tramos en la red vúal urbana del municipio de Sincelejo, departamento de Sucre. (Meta del Proyecto: 8,62) (2025002700020)</t>
  </si>
  <si>
    <t>2022000020043, 2022707420040, 2021002700388, 2022002700084, 2021002700379, 2021002700138, 2021002700378, 2024000020015, 2025002700020</t>
  </si>
  <si>
    <t xml:space="preserve">Proyecto nuevo: construcción de pavimento en municipios del departamento de Sucre. (Por formular): 0.1 Km (Meta del Proyecto: ) </t>
  </si>
  <si>
    <t>Consultoría Tolú viejo - Colosó. (Proyecto USAID)  (BPIN: Por Gestión)  (Meta del Proyecto: 1) (Ejecutado: 1)</t>
  </si>
  <si>
    <t>ESTUDIOS Y DISEÑOS PARA LA CONSTRUCCIÓN Y DOTACIÓN DEL CENTRO MULTIPROPÓSITO EN EL MUNICIPIO DE SANTIAGO DE TOLÚ SUCRE (BPIN: 2022002700005) (Meta del proyecto: 1) (Tipo de Banco: Banco de Regalías)</t>
  </si>
  <si>
    <t xml:space="preserve">Estudios y diseños para el mantenimiento y/o construcción de vías urbanas en el departamento de Sucre. (Por formular) (Meta del Proyecto: 1) </t>
  </si>
  <si>
    <t>Convenio 4215 de 2024, Aunar esfuerzos entre el instituto nacional de vias Gobernación de Sucre y el Municipio de Achí para autorizar la intervención de la via guaranda - Puerto venecia para la realización de estudios, diseños y la ejecución de obras prio (Meta del Proyecto: 1) (Por Gestión)</t>
  </si>
  <si>
    <t>2022002700005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</si>
  <si>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(Ejecutado: 2,95)
MEJORAMIENTO EN PAVIMENTO ASFÁLTICO DE LA VÍA COLOSÓ - CHALÁN - OVEJAS, MUNICIPIO DEL DEPARTAMENTO DE SUCRE.  (BPIN: 20201301010046)  (Meta del Proyecto: 9) (Ejecutado: 9)</t>
  </si>
  <si>
    <t>MEJORAMIENTO EN PAVIMENTO ASFÁLTICO DE LA VÍA VARSOVIA - EL DELIRIO, MUNICIPIO DE SINCELEJO, DEPARTAMENTO DE SUCRE (BPIN: 2023002700030) (Meta del proyecto: 3,269) (Tipo de Banco: Banco de Regalías)
MEJORAMIENTO EN PAVIMENTO ASFÁLTICO DE LA VÍA COLOSÓ - CHALÁN - OVEJAS, MUNICIPIO DEL DEPARTAMENTO DE SUCRE. (BPIN: 20201301010046) (Meta del proyecto: 10)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t>
  </si>
  <si>
    <t>MANTENIMIENTO Y MEJORAMIENTO DE LA VÍA SUCRE- LA GUARIPA- EL CAUCHAL MUNICIPIO DE SUCRE EN EL DEPARTAMENTO DE SUCRE.  (Tipo de Banco: Banco de Aliados)  (BPIN: 2019011000264)  (Meta Total del Proyecto: 2,7)  (Avance Acumulado Total de la Meta del Proyecto: 0,5)   (Avance Acumulado de la Meta del Proyecto Para la Vigencia 2025: 0,22500000000000001)
MEJORAMIENTO EN PAVIMENTO ASFÁLTICO DE LA VÍA COLOSÓ - CHALÁN - OVEJAS, MUNICIPIO DEL DEPARTAMENTO DE SUCRE.  (Tipo de Banco: Banco de Regalías)  (BPIN: 20201301010046)  (Meta Total del Proyecto: 19,327999999999999)  (Avance Acumulado Total de la Meta del Proyecto: 19,327999999999999)  (Meta del Proyecto para la Vigencia 2025: 10,327999999999999)  (Avance Acumulado de la Meta del Proyecto Para la Vigencia 2025: 10,327999999999999)
MEJORAMIENTO EN PAVIMENTO ASFÁLTICO DE LA VÍA VARSOVIA - EL DELIRIO, MUNICIPIO DE SINCELEJO, DEPARTAMENTO DE   SUCRE  (Tipo de Banco: Banco de Regalías)  (BPIN: 2023002700030)  (Meta Total del Proyecto: 3,2690000000000001)  (Avance Acumulado Total de la Meta del Proyecto: 0,7)   (Avance Acumulado de la Meta del Proyecto Para la Vigencia 2025: 0,7)</t>
  </si>
  <si>
    <t>MEJORAMIENTO DE LA VÍA SINCÉ - GALERAS. (En formulación): 8 Km (Meta del Proyecto: 8) 
MEJORAMIENTO EN PAVIMENTO ASFÁLTICO DE LA VÍA VARSOVIA - EL DELIRIO, MUNICIPIO DE SINCELEJO, DEPARTAMENTO DE SUCRE (Meta del Proyecto: 3,269) (2023002700030)
MEJORAMIENTO DE LA VÍA SINCÉ - GALERAS. (En formulación): 8 Km (Meta del Proyecto: 8) 
MEJORAMIENTO  DE LA VÍA OVEJAS, LA PEÑA FLOR DEL MONTE, DEPARTAMENTO DE SUCRE (En formulación): 2 Km (Meta del Proyecto: 2) (2025000020034)</t>
  </si>
  <si>
    <t xml:space="preserve">MEJORAMIENTO  DE LA VÍA OVEJAS, LA PEÑA FLOR DEL MONTE, DEPARTAMENTO DE SUCRE (En formulación): 7.15 Km (Meta del Proyecto: 7,15) </t>
  </si>
  <si>
    <t>2019011000264, 20201301010046, 2023002700030, 2025000020034</t>
  </si>
  <si>
    <t>REHABILITACIÓN DE LA VÍA QUE COMUNICA LOS MUNICIPIOS DE TOLUVIEJO Y COLOSÓ, DEPARTAMENTO DE SUCRE (Meta del Proyecto: 9) (2023002700134)
REHABILITACIÓN EN PAVIMENTO ASFALTICO DE LA VÍA QUE COMUNICA EL MUNICIPIO DE SAN ANTONIO DE PALMITO - SUCRE Y EL CORREGIMIENTO DE SABANETA MUNICIPIO DE MOMIL - CÓRDOBA (Meta del Proyecto: 1,5) (2024000020027)</t>
  </si>
  <si>
    <t>REHABILITACIÓN EN PAVIMENTO ASFALTICO DE LA VÍA QUE COMUNICA EL MUNICIPIO DE SAN ANTONIO DE PALMITO - SUCRE Y EL CORREGIMIENTO DE SABANETA MUNICIPIO DE MOMIL - CÓRDOBA (2023000020018): 5.505 Km (Meta del Proyecto: ) (2024000020027)
REHABILITACIÓN DE LA VÍA QUE COMUNICA LOS MUNICIPIOS DE TOLUVIEJO Y COLOSÓ, DEPARTAMENTO DE SUCRE (Meta del Proyecto: 3,2) (2023002700134)</t>
  </si>
  <si>
    <t>2024000020027, 2023002700134</t>
  </si>
  <si>
    <t>MANTENIMIENTO RUTINARIO DE LA MALLA VIAL DEL DEPARTAMENTO DE SUCRE. (BPIN: 2024002700126) (Meta del proyecto: 59,36)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</si>
  <si>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59,36) (Meta de la Vigencia: 48,16) (Ejecutado: 59,36) (Estado en Portafolio: En proceso de liquidación)
Operación de la maquinaria pesada y vehiculos para la atención de emergencias, puntos criticos y mantenimiento de la red vial del departamento de sucre (Tipo de Banco: Banco de Gestiones) (Ejecutado: 23,2)</t>
  </si>
  <si>
    <t>2024002700126</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</si>
  <si>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(Ejecutado: 3,5)
MEJORAMIENTO EN PAVIMENTO ASFALTICO DE LA VÍA DELIRIO - PUERTO VIEJO EN LOS MUNICIPIOS DE SAN ANTONIO DE PALMITO Y TOLÚ EN EL DEPARTAMENTO DE SUCRE.  (BPIN: 2019011000264)  (Meta del Proyecto: 1) (Ejecutado: 1)
MANTENIMIENTO Y MEJORAMIENTO DE LA VÍA SUCRE-GUARIPA-EL CAUCHAL EN EL MUNICIPIO DE SUCRE EN EL DEPARTAMENTO DE SUCRE  (CAUCHAL II)  (BPIN: 2019011000264)  (Meta del Proyecto: 3,49) (Ejecutado: 0,275)
MEJORAMIENTO EN PAVIMENTO RÍGIDO DE LA VÍA SAN MARCOS - EL LLANO EN LA ZONA RURAL DEL MUNICIPIO DE SAN MARCOS, DEPARTAMENTO DE SUCRE  (BPIN: 20221301010191)  (Meta del Proyecto: 9,72) (Ejecutado: 6)
MEJORAMIENTO EN PAVIMENTO RÍGIDO DE LA VIA LA UNIÓN-LÍMITES CON CÓRDOBA, EN EL DEPARTAMENTO DE SUCRE  (BPIN: 2021000020052)  (Meta del Proyecto: 4,17) (Ejecutado: 0,42)
MEJORAMIENTO DE LA VÍA BUENAVISTA - GRANADA DEL K21+736 AL K23+153 EN LOS MUNICIPIOS DE BUENAVISTA Y SINCÉ DEPARTAMENTO DE SUCRE.  (BPIN: 2023000020038)  (Meta del Proyecto: 0,7085) (Ejecutado: 0,7085)
MEJORAMIENTO DE LA VÍA DE ACCESO A LAS INSTALACIONES DEL SENA MEDIANTE PAVIMENTO EN CONCRETO RÍGIDO EN EL CORREGIMIENTO DE EL PALOMAR DEL MUNICIPIO DE MAJAGUAL, SUCRE.  (BPIN: 2023002700137)  (Meta del Proyecto: 0,950) (Ejecutado: 0,95)
CONSTRUCCIÓN DE PAVIMENTO EN CONCRETO RÍGIDO DE LA VÍA QUE CONDUCE DESDE EL MUNICIPIO DE CAIMITO HASTA EL MUNICIPIO DE LA UNIÓN EN EL DEPARTAMENTO DE SUCRE  (BPIN: 2020000020068)  (Meta del Proyecto: 12,38) (Ejecutado: 3)
MEJORAMIENTO EN PAVIMENTO ASFÁLTICO DE LA VÍA LAS TABLITAS - SAN MARCOS, MUNICIPIOS DEL ROBLE, CAIMITO Y SAN MARCOS, DEPARTAMENTO DE SUCRE.  (BPIN: 20170000020006)  (Meta del Proyecto: 1) (Ejecutado: 1)</t>
  </si>
  <si>
    <t>MEJORAMIENTO EN PAVIMENTO RÍGIDO DE LA VÍA SAN MARCOS - EL LLANO EN LA ZONA RURAL DEL MUNICIPIO DE SAN MARCOS, DEPARTAMENTO DE SUCRE (BPIN: 20221301010191) (Meta del proyecto: 3,72) (Tipo de Banco: Banco de Regalías)
MEJORAMIENTO EN PAVIMENTO RÍGIDO DE LA VIA LA UNIÓN-LÍMITES CON CÓRDOBA, EN EL DEPARTAMENTO DE SUCRE (BPIN: 2021000020052) (Meta del proyecto: 3,75) (Tipo de Banco: Banco de Regalías)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(Meta del proyecto: ) (Tipo de Banco: Banco de Regalías)
CONSTRUCCIÓN DE PAVIMENTO EN CONCRETO RÍGIDO DE LA CARRERA 5 EN EL CORREGIMIENTO DE CANUTAL MUNICIPIO DE OVEJAS, DEPARTAMENTO DE SUCRE (BPIN: 20220214000027) (Meta del proyecto: 0,7708) (Tipo de Banco: Banco de Aliados)
MANTENIMIENTO Y MEJORAMIENTO DE LA VÍA SUCRE-GUARIPA-EL CAUCHAL EN EL MUNICIPIO DE SUCRE EN EL DEPARTAMENTO DE SUCRE (CAUCHAL II) (BPIN: 2019011000264) (Meta del proyecto: 1,725)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4) (Tipo de Banco: Banco de Aliados)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2,09) (Tipo de Banco: Banco de Aliados)
MEJORAMIENTO EN PAVIMENTO RIGIDO DE LA VÍA SAN PEDRO - LIMITES CON BOLÍVAR EN EL DEPARTAMENTO DE SUCRE (BPIN: 2020000020053) (Meta del proyecto: 6,523) (Tipo de Banco: Banco de Regalías)
MEJORAMIENTO DE LA VÍA TERCIARIA PAJONAL– CERRO DE LAS CASAS- PISISI – LIBERTAD- LABARCES - SAN ANTONIO, MEDIANTE EL USO DE PLACA HUELLA EN EL MUNICIPIO DE SAN ONOFRE – DEPARTAMENTO DE SUCRE (ETAPA I) (BPIN: 20210214000126) (Meta del proyecto: 9,150) (Tipo de Banco: Banco de Aliados)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</si>
  <si>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MEJORAMIENTO EN PAVIMENTO RIGIDO DE LA VÍA SAN PEDRO - LIMITES CON BOLÍVAR EN EL DEPARTAMENTO DE SUCRE  (Tipo de Banco: Banco de Regalías)  (BPIN: 2020000020053)  (Meta Total del Proyecto: 7,5229999999999997)  (Avance Acumulado Total de la Meta del Proyecto: 7,5034559999999999)   (Avance Acumulado de la Meta del Proyecto Para la Vigencia 2025: 7,5034559999999999)
MEJORAMIENTO EN PAVIMENTO RÍGIDO DE LA VIA LA UNIÓN-LÍMITES CON CÓRDOBA, EN EL DEPARTAMENTO DE SUCRE  (Tipo de Banco: Banco de Regalías)  (BPIN: 2021000020052)  (Meta Total del Proyecto: 4,17)  (Avance Acumulado Total de la Meta del Proyecto: 3,9355000000000002)   (Avance Acumulado de la Meta del Proyecto Para la Vigencia 2025: 3,5154999999999998)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(Tipo de Banco: Banco de Aliados)  (BPIN: 2021002700079)  (Meta Total del Proyecto: 27,1)  (Avance Acumulado Total de la Meta del Proyecto: 0,49)   (Avance Acumulado de la Meta del Proyecto Para la Vigencia 2025: 0,49)
MEJORAMIENTO DE LA VÍA TERCIARIA PAJONAL– CERRO DE LAS CASAS- PISISI – LIBERTAD- LABARCES - SAN ANTONIO, MEDIANTE EL USO DE PLACA HUELLA EN EL MUNICIPIO DE SAN ONOFRE – DEPARTAMENTO DE SUCRE. (ETAPA I)  (Tipo de Banco: Banco de Aliados)  (BPIN: 20210214000126)  (Meta Total del Proyecto: 9,15)  (Avance Acumulado Total de la Meta del Proyecto: 7,9)   (Avance Acumulado de la Meta del Proyecto Para la Vigencia 2025: 7,9)
MEJORAMIENTO DE LA VIA QUE COMUNICA DESDE TRES ESQUINAS - NARANJAL - BAJO LATA - ARENAL A LA INTERSECCION VIA MORROA COLOSO MEDIANTE CONSTRUCCION DE PAVIMENTO RIGIDO MUNICIPIO DE LOS PALMITOS DEPARTAMENTO DE SUCRE  (Tipo de Banco: Banco de Regalías)  (BPIN: 2022000020021)  (Meta Total del Proyecto: 12,81)  (Avance Acumulado Total de la Meta del Proyecto: 7,5)   (Avance Acumulado de la Meta del Proyecto Para la Vigencia 2025: 7,5)
CONSTRUCCIÓN DE PAVIMENTO EN CONCRETO RÍGIDO DE LA CARRERA 5 EN EL CORREGIMIENTO DE CANUTAL MUNICIPIO DE OVEJAS, DEPARTAMENTO DE SUCRE  (Tipo de Banco: Banco de Aliados)  (BPIN: 20220214000027)  (Meta Total del Proyecto: 0,77080000000000004)  (Avance Acumulado Total de la Meta del Proyecto: 0,77080000000000004)  (Meta del Proyecto para la Vigencia 2025: 0,77)  (Avance Acumulado de la Meta del Proyecto Para la Vigencia 2025: 0,77080000000000004)
MEJORAMIENTO EN PAVIMENTO RÍGIDO DE LA VÍA SAN MARCOS - EL LLANO EN LA ZONA RURAL DEL MUNICIPIO DE SAN MARCOS, DEPARTAMENTO DE SUCRE  (Tipo de Banco: Banco de Regalías)  (BPIN: 20221301010191)  (Meta Total del Proyecto: 9,6999999999999993)  (Avance Acumulado Total de la Meta del Proyecto: 6,7)  (Meta del Proyecto para la Vigencia 2025: 3,7)  (Avance Acumulado de la Meta del Proyecto Para la Vigencia 2025: 0,7)</t>
  </si>
  <si>
    <t>Galeras - Santiago Apóstol. (Por fomular) (Meta del Proyecto: 24,5) 
MEJORAMIENTO DE LA VÍA QUE CONDUCE DEL CORREGIMIENTO DE AGUACATE HASTA EL ARROYO PALENQUILLO MUNICIPIO SAN ONOFRE DEPARTAMENTO DE SUCRE (En formulación) (Meta del Proyecto: 1) (2020002700026)
MEJORAMIENTO DE LA VÍA LA CEIBA - DON GABRIEL - LA APARTADA - CHENGUE - SALITRAL, MUNICIPIOS DE CHALÁN Y OVEJAS, DEPARTAMENTO DE SUCRE. (Meta del Proyecto: 15) (2020002700078)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6)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
MEJORAMIENTO EN PAVIMENTO RIGIDO DE LA VÍA SAN PEDRO - LIMITES CON BOLÍVAR EN EL DEPARTAMENTO DE SUCRE (Meta del Proyecto: 1) (2020000020053)</t>
  </si>
  <si>
    <t>Galeras - Santiago Apóstol. (Por fomular) (Meta del Proyecto: 24,5) 
MEJORAMIENTO DE LA VIA TERCIARIA COMPRENDIDA ENTRE PAJONAL - CERRO DE LAS CASAS - PISISI - LIBERTAD - LABARCES - SAN ANTONIO, SEGUNDA ETAPA, MUNICIPIO DE SAN ONOFRE, DEPARTAMENTO DE SUCRE) (ETAPA II) (Meta del Proyecto: 22,9) (20230214000060)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17,1)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t>
  </si>
  <si>
    <t>20221301010191, 2021000020052, 2022000020021, 2019011000264, 2023000020038, 2023002700137, 2020000020068, 20170000020006, 2020002700026, 2020000020053, 2018000020059, 20230214000060, 2021002700079, 20220214000027, 2020002700078, 20210214000126</t>
  </si>
  <si>
    <t>1. Cauchal - Sucre (53 km); 2. El roble - Since (21 km); 3. La Unión - lim cordoba (3,7km); 4. Galeras - Santiago Apostol (24,5 km);  5. Aguacate - Palenquillo (3,18 km); 6.Guayabal - Parcelas de Algarrobo (2,5 km); 7.Tolu - El Frances (4,4km). Porton - la Ye (12 km), San Marcos - El Llano (13 km), PALOMAR (1,5 km)</t>
  </si>
  <si>
    <t>REHABILITACIÓN Y MANTENIMIENTO DE LAS VÍAS TERCIARIAS DEL DEPARTAMENTO DE SUCRE  (BPIN: 2021002700159)  (Meta del Proyecto: 237,92) (Ejecutado: 44,82)
REHABILITACIÓN DE LA VÍA SUCRE – LA GUARIPA – EL CAUCHAL, MUNICIPIOS DE SUCRE, MAJAGUAL Y SAN BENITO ABAD." (CAUCHAL I)  (BPIN: 2016000020007)  (Meta del Proyecto: Solo para cargue de pagos, Porque el proyecto fue  ejecutado físicamente en Sucre Diferente.)</t>
  </si>
  <si>
    <t>MEJORAMIENTO MEDIANTE PAVIMENTACIÓN EN CONCRETO RÍGIDO DE LA VÍA EL PORTÓN - LA YE DE LOS ARRASTRES, EN LA MOJANA SUCREÑA,  ENTRE LOS MUNICIPIOS DE MAJAGUAL Y GUARANDA, EN EL DEPARTAMENTO DE SUCRE. (BPIN: 20211301011233) (Meta del proyecto: 2) (Tipo de Banco: Banco de Regalías)</t>
  </si>
  <si>
    <t>MEJORAMIENTO MEDIANTE PAVIMENTACIÓN EN CONCRETO RÍGIDO DE LA VÍA EL PORTÓN - LA YE DE LOS ARRASTRES, EN LA MOJANA SUCREÑA,  ENTRE LOS MUNICIPIOS DE MAJAGUAL Y GUARANDA, EN EL DEPARTAMENTO DE SUCRE.  (Tipo de Banco: Banco de Regalías)  (BPIN: 20211301011233)  (Meta Total del Proyecto: 17,018000000000001)  (Avance Acumulado Total de la Meta del Proyecto: 6,8)   (Avance Acumulado de la Meta del Proyecto Para la Vigencia 2025: 6,8)</t>
  </si>
  <si>
    <t>REHABILITACIÓN Y MANTENIMIENTO DE LAS VÍAS TERCIARIAS DEL DEPARTAMENTO DE SUCRE (Meta del Proyecto: 237,92) (2021002700159)
MEJORAMIENTO MEDIANTE PAVIMENTACIÓN EN CONCRETO RÍGIDO DE LA VÍA EL PORTÓN - LA YE DE LOS ARRASTRES, EN LA MOJANA SUCREÑA,  ENTRE LOS MUNICIPIOS DE MAJAGUAL Y GUARANDA, EN EL DEPARTAMENTO DE SUCRE. (Meta del Proyecto: 10) (20211301011233)
REHABILITACIÓN Y MANTENIMIENTO DE LAS VÍAS TERCIARIAS DEL DEPARTAMENTO DE SUCRE (Meta del Proyecto: 237,92) (2021002700159)</t>
  </si>
  <si>
    <t>2021002700159, 20211301011233, 2016000020007</t>
  </si>
  <si>
    <t>MEJORAMIENTO Y/O MANTENIMIENTO VIAL Y OBRAS EN PUNTOS CRÍTICOS MEDIANTE EL FORTALECIMIENTO DEL BANCO DE MAQUINARIAS DEL DEPARTAMENTO DE SUCRE  (BPIN: 2022002700012)  (Meta del Proyecto: 500) (Ejecutado: 500)</t>
  </si>
  <si>
    <t>MANTENIMIENTO RUTINARIO DE LA MALLA VIAL DEL DEPARTAMENTO DE SUCRE. (BPIN: 2024002700126) (Meta del proyecto: 67,4)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</si>
  <si>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67,400000000000006) (Meta de la Vigencia: 67,400000000000006) (Ejecutado: 67,400000000000006) (Estado en Portafolio: En proceso de liquidación)
Operación de la maquinaria pesada y vehiculos para la atención de emergencias, puntos criticos y mantenimiento de la red vial del departamento de sucre (Tipo de Banco: Banco de Gestiones) (Ejecutado: 247,54)</t>
  </si>
  <si>
    <t>2022002700012, 2024002700126</t>
  </si>
  <si>
    <t xml:space="preserve">Puentes en la Via Chinulito - Aguacate - Cacique. (Por formular) (Meta del Proyecto: ) </t>
  </si>
  <si>
    <t>CONSTRUCCIÓN DE PUENTE VEHICULAR UBICADO SOBRE EL ARROYO GRANDE DE COROZAL EN VÍA DE ACCESO AL MUNICIPIO DE SAN JUAN DE BETULIA ENTRE CALLES 19 Y 20 EN EL MUNICIPIO DE COROZAL DEPARTAMENTO DE SUCRE.  (BPIN: 2021002700095)  (Meta del Proyecto: 1) (Ejecutado: 1)</t>
  </si>
  <si>
    <t>2021002700095</t>
  </si>
  <si>
    <t xml:space="preserve">Proyecto nuevo: adquisión de maquinaria y equipo. (Por formular) (Meta del Proyecto: ) </t>
  </si>
  <si>
    <t xml:space="preserve">Aeropuerto de Tolú. (En ejecución por la Aerocivil) (Meta del Proyecto: ) </t>
  </si>
  <si>
    <t>APOYO PARA EL DESARROLLO DEL EVENTO DE FIN DE AÑO PARA EL FOMENTO DEL BIENESTAR SOCIAL INSTITUCIONAL EN LA VIGENCIA 2025 DE LA GOBERNACIÓN DE SUCRE (BPIN: 202500000032476) (Meta del proyecto: 1) (Tipo de Banco: Banco Territorial)</t>
  </si>
  <si>
    <t xml:space="preserve">Proyecto nuevo: mantenimiento de muelle fluvial en La Mojana. (Por formular) (Meta del Proyecto: ) </t>
  </si>
  <si>
    <t>202500000032476</t>
  </si>
  <si>
    <t xml:space="preserve">Caño Mojana - CORMAGDALENA (Meta del Proyecto: 1) </t>
  </si>
  <si>
    <t xml:space="preserve">Proyecto nuevo: construcción de jarollones en el departamento de Sucre. (Por formular): 50 ml (Meta del Proyecto: ) </t>
  </si>
  <si>
    <t xml:space="preserve">Proyecto Construcción Terminal de Transporte Municipio de Sincelejo (Meta del Proyecto: ) </t>
  </si>
  <si>
    <t>ELABORACIÓN DEL PLAN VIAL DEPARTAMENTAL Y LOS PLANES VIALES MUNICIPALES DE LA RED VIAL SECUNDARIA Y TERCIARIA EN EL DEPARTAMENTO DE SUCRE  (BPIN: 2020000020076)  (Meta del Proyecto: 1) (Ejecutado: 1)</t>
  </si>
  <si>
    <t>Actualización del Plan Local de Seguridad Víal (Meta del Proyecto/gestión: 1) (Tipo de Banco: Banco de Gestiones)</t>
  </si>
  <si>
    <t>Actualización del Plan Local de Seguridad Víal (Tipo de Banco: Banco de Gestiones) (Meta del Proyecto/gestión: 1) (Ejecutado: 1)</t>
  </si>
  <si>
    <t>2020000020076</t>
  </si>
  <si>
    <t>Campaña de Seguridad Vial, con la agencia de seguridad vial en los Municipios de Toluviejo, Sampues y San Marcos a motociclistas  (BPIN: Por Gestión)  (Meta del Proyecto: ) (Ejecutado: 600)</t>
  </si>
  <si>
    <t>Campaña de Seguridad Víal  (Carros)  (Meta del Proyecto/gestión: ) (Tipo de Banco: Banco de Gestiones)
APOYO A LA REALIZACION DE CAMPAÑAS DE PREVENCION Y CULTURA VIAL A MOTOCICLISTAS  DURANTE EL AÑO 2025 EN 16 MUNICIPIOS DEL DEPARTAMENTO DE SUCRE (Meta del Proyecto/gestión: ) (Tipo de Banco: Banco de Gestiones)
DESARROLLO E IMPLEMENTACION DE UNA ESTRATEGIA INTEGRAL DE EDUCACION EN CULTURA VIAL Y NORMAS DE TRANSITO DIRIGIDA A ESTUDIANTES DE NIVEL MEDIO SUPERIRO EN DIVERSAS INSTITUCIONES EDUCATIVAS DEL DEPARTAMENTO DE SUCRE (Meta del Proyecto/gestión: ) (Tipo de Banco: Banco de Gestiones)</t>
  </si>
  <si>
    <t>Campaña de Seguridad Víal  (Carros)  (Tipo de Banco: Banco de Gestiones) (Meta del Proyecto/gestión: ) (Ejecutado: 1057)
APOYO A LA REALIZACION DE CAMPAÑAS DE PREVENCION Y CULTURA VIAL A MOTOCICLISTAS  DURANTE EL AÑO 2025 EN 16 MUNICIPIOS DEL DEPARTAMENTO DE SUCRE (Tipo de Banco: Banco de Gestiones) (Meta del Proyecto/gestión: ) (Ejecutado: 903)
DESARROLLO E IMPLEMENTACION DE UNA ESTRATEGIA INTEGRAL DE EDUCACION EN CULTURA VIAL Y NORMAS DE TRANSITO DIRIGIDA A ESTUDIANTES DE NIVEL MEDIO SUPERIRO EN DIVERSAS INSTITUCIONES EDUCATIVAS DEL DEPARTAMENTO DE SUCRE (Tipo de Banco: Banco de Gestiones) (Meta del Proyecto/gestión: ) (Ejecutado: 1608)</t>
  </si>
  <si>
    <t xml:space="preserve">Campaña de Seguridad Víal (Meta del Proyecto: ) 
Simulacros de Siniestrso víales (Meta del Proyecto: ) 
Simulacros de Simit (Meta del Proyecto: ) </t>
  </si>
  <si>
    <t xml:space="preserve">Campaña de Seguridad Víal (Meta del Proyecto: ) 
Simulacros de Siniestrso víales (Meta del Proyecto: ) </t>
  </si>
  <si>
    <t>Estudios de Gestión de velocidad para las subregiones del Departamento de Sucre (Meta del Proyecto/gestión: 5) (Tipo de Banco: Banco de Gestiones)
ESTUDIOS DE PREINVERSIÓN PARA LA ELABORACIÓN DEL DIAGNÓSTICO E INVENTARIO DE SEÑALIZACIÓN VIAL EXISTENTE EN VIAS LOCALIZADA EN LA SUBREGIONES GOLFO DE MORROSQUILLO, SAN JORGE, SABANA Y MOJANA EN EL DEPARTAMENTO DE SUCRE (Meta del Proyecto/gestión: 1) (Tipo de Banco: Banco de Gestiones)</t>
  </si>
  <si>
    <t xml:space="preserve">
- PECCIT
-Identificación de puntos criticos de siniestralidad</t>
  </si>
  <si>
    <t>CAPACITACIÓN A LOS PRIMEROS RESPONDIENTES DE SINIESTROS DE TRANSITO EN ATENCIÓN INTEGRAL A VICTIMAS EN ÉL DEPARTAMENTO DE SUCRE  (BPIN: 2024002700103)  (Meta del Proyecto: 1) (Ejecutado: 1)
IMPLEMENTACIÓN DE UNA ESTRATEGIA DE CULTURA VIAL Y NORMAS DE TRÁNSITO A LOS ESTUDIANTES DE GRADO MEDIA SUPERIOR EN DIFERENTES INSTITUCIONES EDUCATIVAS EN EL DEPARTAMENTO DE SUCRE  (BPIN: 2024002700138)  (Meta del Proyecto: 1) (Ejecutado: 1)</t>
  </si>
  <si>
    <t>2024002700103, 2024002700138</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</si>
  <si>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(Ejecutado: 21)</t>
  </si>
  <si>
    <t xml:space="preserve">Proyecto para el fortalecimiento a los municipios en materia de Seguridad Víal. (Por Formular) : Garantizar la realización de los Comité departamentales de Seguridad vial permitiendo diagnosticar y plantear alternativas de solución a problemas relacionado (Meta del Proyecto: ) </t>
  </si>
  <si>
    <t>Proyecto para Señalización en vías Secundarias a cargo del departamento (Meta del Proyecto/gestión: 1) (Tipo de Banco: Banco de Gestiones)
Suministro de señalización víal para instituciones educativas en el Departamento de Sucre. (Meta del Proyecto/gestión: 5458) (Tipo de Banco: Banco de Gestiones)</t>
  </si>
  <si>
    <t xml:space="preserve">Proyecto para Señalización en vías Secundarias a cargo del departamento (Meta del Proyecto: ) </t>
  </si>
  <si>
    <t xml:space="preserve">
- Gestiones SEM</t>
  </si>
  <si>
    <t>Proyecto para instalación de dispositivos eléctrónicos en vías nacionales (Meta del Proyecto/gestión: 2) (Tipo de Banco: Banco de Gestiones)</t>
  </si>
  <si>
    <t xml:space="preserve">Proyecto para instalación de dispositivos eléctrónicos en vías nacionales (Meta del Proyecto: ) </t>
  </si>
  <si>
    <t xml:space="preserve">Proyecto de sistema de control y monitoreo permanente para vigilar y gestionar el tráfico de una manera permanente en el departamento (Por formular) (Meta del Proyecto: ) </t>
  </si>
  <si>
    <t xml:space="preserve">Proyectos para Instalación de Cámaras de Seguridad: por Subregión (Pendiente por Formular) (Meta del Proyecto: ) </t>
  </si>
  <si>
    <t>Convocatoria línea de fomento de MIITIC: realizar conexiones a internet  (BPIN: Por Gestión)  (Meta del Proyecto: ) (Ejecutado: 9)</t>
  </si>
  <si>
    <t>Convocatoria línea de fomento de MIITIC: realizar conexiones a internet (Meta del Proyecto/gestión: 26) (Tipo de Banco: Banco de Gestiones)
Juntas de Internet- Comunidades de Conectividad de MiINTIC (Meta del Proyecto/gestión: 26) (Tipo de Banco: Banco de Gestiones)</t>
  </si>
  <si>
    <t>Juntas de Internet- Comunidades de Conectividad de MiINTIC (Tipo de Banco: Banco de Gestiones) (Meta del Proyecto/gestión: 26) (Ejecutado: 2)</t>
  </si>
  <si>
    <t xml:space="preserve">Convocatoria línea de fomento de MIITIC: realizar conexiones a internet (Meta del Proyecto: ) 
Juntas de Internet- Comunidades de Conectividad de MiINTIC (Meta del Proyecto: ) </t>
  </si>
  <si>
    <t xml:space="preserve">Juntas de Internet- Comunidades de Conectividad de MiINTIC (Meta del Proyecto: ) 
Convocatoria línea de fomento de MIITIC: realizar conexiones a internet (Meta del Proyecto: ) </t>
  </si>
  <si>
    <t>1. Convocatoria línea de fomento de MIITIC: realizar conexiones a internet: Aun no se encuentra en ejecución, por tanto, no cumple con la meta a corte de 30 de septiembre.
2. Proyecto Juntas Conectadas - Comunidades de Conectividad de MiINTIC: realizar conexiones a internet: Aun no se encuentra en ejecución, por tanto, no cumple con la meta a corte de 30 de septiembre.</t>
  </si>
  <si>
    <t>Zonas comunitarias para la paz de MINTIC - ART (Meta del Proyecto/gestión: 33) (Tipo de Banco: Banco de Gestiones)</t>
  </si>
  <si>
    <t>Zonas comunitarias para la paz de MINTIC - ART (Tipo de Banco: Banco de Gestiones) (Meta del Proyecto/gestión: 33) (Ejecutado: 33)</t>
  </si>
  <si>
    <t xml:space="preserve">Zonas comunitarias para la paz de MINTIC - ART (Meta del Proyecto: ) </t>
  </si>
  <si>
    <t>Lineas de Fomento MINTIC  (BPIN: Por Gestión)  (Meta del Proyecto: 1000) (Ejecutado: 2621)</t>
  </si>
  <si>
    <t>Comunidades de Conectividad (Meta del Proyecto/gestión: ) (Tipo de Banco: Banco de Gestiones)
Obligaciones de hacer de operadores móviles (Meta del Proyecto/gestión: ) (Tipo de Banco: Banco de Gestiones)
Lineas de Fomento MINTIC (Meta del Proyecto/gestión: ) (Tipo de Banco: Banco de Gestiones)</t>
  </si>
  <si>
    <t>Obligaciones de hacer de operadores móviles (Tipo de Banco: Banco de Gestiones) (Meta del Proyecto/gestión: ) (Ejecutado: 190)
Lineas de Fomento MINTIC (Tipo de Banco: Banco de Gestiones) (Meta del Proyecto/gestión: ) (Ejecutado: 2621)</t>
  </si>
  <si>
    <t xml:space="preserve">Obligaciones de hacer de operadores móviles (Meta del Proyecto: ) 
Comunidades de Conectividad (Meta del Proyecto: ) 
Lineas de Fomento MINTIC (Meta del Proyecto: ) </t>
  </si>
  <si>
    <t>1. Convocatoria línea de fomento de MIITIC: realizar conexiones a internet:Aun no se encuentra en ejecución, por tanto, no cumple con la meta a corte de 30 de septiembre.
2. Proyecto : Juntas Conectadas - Comunidades de Conectividad de MiINTIC: realizar conexiones a internet:Aun no se encuentra en ejecución, por tanto, no cumple con la meta a corte de 30 de septiembre.</t>
  </si>
  <si>
    <t>Programa de dotación de computadores para educar  (BPIN: Por Gestión)  (Meta del Proyecto: 10000) (Ejecutado: 55801)</t>
  </si>
  <si>
    <t>Programa de dotación de computadores para educar (Meta del Proyecto/gestión: ) (Tipo de Banco: Banco de Gestiones)</t>
  </si>
  <si>
    <t xml:space="preserve">Programa de dotación de computadores para educar (Meta del Proyecto: ) </t>
  </si>
  <si>
    <t>1. Entrega de computadores y laboratorios de innovación a estudiantes e instituciones por parte de MINTIC
2. Proyecto de la Gobernación: Implementación de la estrategia de conectividad escolar - conexión total - del ministerio de educación nacional en
Establecimientos y/o sedes educativas oficiales de los municipios no certificados del departamento de Sucre</t>
  </si>
  <si>
    <t>Oferta Mintic  (BPIN: Por Gestión)  (Meta del Proyecto: 20000) (Ejecutado: 16531)</t>
  </si>
  <si>
    <t>Estrategia Conectando a Sucre (Tipo de Banco: Banco de Gestiones)
Oferta Mintic (Tipo de Banco: Banco de Gestiones)</t>
  </si>
  <si>
    <t>Estrategia Conectando a Sucre (Tipo de Banco: Banco de Gestiones) (Ejecutado: 450)
Oferta Mintic (Tipo de Banco: Banco de Gestiones) (Ejecutado: 33449)</t>
  </si>
  <si>
    <t xml:space="preserve">Oferta Mintic (Meta del Proyecto: ) 
Estrategia Conectando a Sucre (Meta del Proyecto: ) </t>
  </si>
  <si>
    <t xml:space="preserve">Estrategia Conectando a Sucre (Meta del Proyecto: ) 
Oferta Mintic (Meta del Proyecto: ) </t>
  </si>
  <si>
    <t>Fortalecimiento de emisoras radiales del departamento de Sucre: dotación de emisoras comuitarias (Tipo de Banco: Banco de Gestiones)</t>
  </si>
  <si>
    <t xml:space="preserve">Implementación de Centros PotencIA en el Departamento de Sucre (Meta del Proyecto: ) </t>
  </si>
  <si>
    <t>Estudios y diseños para proyecto de Ciudades y Territorios Inteligentes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</si>
  <si>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inteligentes a través de las Tecnologías de la Información y las Comunicaciones, en el departamento de Sucre
- Implementación de zonas digitales de acceso público gratuito en municipios PDET del departamento de Sucre.</t>
  </si>
  <si>
    <t>Eventos organizados por la gobernación para la dinamización del sector TIC  (BPIN: Por Gestión)  (Meta del Proyecto: 1) (Ejecutado: 1)</t>
  </si>
  <si>
    <t>Evento académico del sector TIC "CINTELFUTURE CITES:CAMINO HACIA UN GOLFO DE MORROSQUILLO INTELIGENTE" (Meta del Proyecto/gestión: 1) (Tipo de Banco: Banco de Gestiones)</t>
  </si>
  <si>
    <t>Evento académico del sector TIC "CINTELFUTURE CITES:CAMINO HACIA UN GOLFO DE MORROSQUILLO INTELIGENTE" (Tipo de Banco: Banco de Gestiones) (Meta del Proyecto/gestión: 1) (Ejecutado: 1)</t>
  </si>
  <si>
    <t xml:space="preserve">Eventos organizados por la gobernación para la dinamización del sector TIC (Meta del Proyecto: ) </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</si>
  <si>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(Ejecutado: 100)</t>
  </si>
  <si>
    <t>Conformación Iniciativa Cluster TIC en el departamento de Sucre (Meta del Proyecto/gestión: ) (Tipo de Banco: Banco de Gestiones)
Alianza Zasca Tecnológico: CECAR y Gobernación de Sucre - Programa del Ministerio de Comercio, Industria y Turismo que busca impulsar el crecimiento empresarial a través de la apropiación de la tecnología, para mejorar sus productos y servicios (Meta del Proyecto/gestión: ) (Tipo de Banco: Banco de Gestiones)</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</si>
  <si>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del Proyecto/gestión: ) (Ejecutado: 100)</t>
  </si>
  <si>
    <t>Asistencia técnica al Cluster TIC de Sucre (Por gestión) (Meta del Proyecto: ) (Por Gestión)</t>
  </si>
  <si>
    <t>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1) (Tipo de Banco: Banco Territorial)
Iniciativa de Ciudades y Territorios Inteligentes Golfo de Morrosquillo (Meta del Proyecto/gestión: 1) (Tipo de Banco: Banco de Gestiones)</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</si>
  <si>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1) (Meta de la Vigencia: 1,00) (Ejecutado: 1) (Estado en Portafolio: En Ejecución)</t>
  </si>
  <si>
    <t xml:space="preserve">Iniciativa de Ciudades y Territorios Inteligentes Sabana (Meta del Proyecto: ) </t>
  </si>
  <si>
    <t>202500000033863</t>
  </si>
  <si>
    <t>El proyecto de ciudades y territorios inteligentes busca la implementación de tecnologías avanzadas y soluciones innovadoras para mejorar la calidad de vida de los habitantes, la eficiencia operativa de los servicios urbanos y la sostenibilidad ambiental en áreas urbanas y rurales. (los componentes del proyecto dependerán de la necesidad del territorio donde se vaya a ejecutar)</t>
  </si>
  <si>
    <t>Fortalecimiento a la Política de gobierno digital en el Departamento de Sucre para la vigencia 2024  (BPIN: 2024002700076)  (Meta del Proyecto: ) (Ejecutado: 3)</t>
  </si>
  <si>
    <t>Fortalecimiento a la Política de gobierno digital en el Departamento de Sucre para la vigencia 2025 (BPIN: 202400000002064) (Meta del proyecto: )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27)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</si>
  <si>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27) (Meta de la Vigencia: 27,00) (Ejecutado: 27) (Estado en Portafolio: En Ejecución)
Fortalecimiento de las políticas de gobierno digital y seguridad digital durante la vigencia 2025 en la gobernación de  Sucre (Tipo de Banco: Banco Territorial) (BPIN: 202400000002064) (Meta del Proyecto: 3) (Meta de la Vigencia: 3,00) (Ejecutado: 3) (Estado en Portafolio: En Ejecución)</t>
  </si>
  <si>
    <t xml:space="preserve">Fortalecimiento a la Política de gobierno digital en el Departamento de Sucre para la vigencia 2026 (Meta del Proyecto: ) </t>
  </si>
  <si>
    <t xml:space="preserve">Fortalecimiento a la Política de gobierno digital en el Departamento de Sucre para la vigencia 2027 (Meta del Proyecto: ) </t>
  </si>
  <si>
    <t>202400000002064, 2024002700076, 202500000033863</t>
  </si>
  <si>
    <t>FORTALECIMIENTO A LA INFRAESTRUCTURA TECNOLOGICA Y DINAMIZACIÓN DE LA IMPLEMENTACIÓN DE LA POLITICA DE GOBIERNO DIGITAL A TRAVÉS DEL HABILITADOR DE ARQUITECTURA EMPRESARIAL EN EL DEPARTAMENTO DE SUCRE  (BPIN: 2024002700155)  (Meta del Proyecto: 1) (Ejecutado: 1)</t>
  </si>
  <si>
    <t>2024002700155</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</si>
  <si>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peso)</t>
  </si>
  <si>
    <t>FORTALECIMIENTO INSTITUCIONAL A TRAVÉS DE LA DOTACIÓN DE ELEMENTOS, MAQUINAS Y EQUIPOS DE TRABAJO, PARA MEJORAR LA PRESTACIÓN DE SERVICIOS DE LA OFICINA DE PASAPORTE DE LA GOBERNACIÓN DE SUCRE  (BPIN: Por Gestión)  (Meta del Proyecto: 1) (Ejecutado: 1)
FORTALECIMIENTO INSTITUCIONAL A TRAVES DE LA ADECUACIÓN DE ESPACIOS FISICOS PARA MEJORAR LA PRESTACIÓN DE SERVICIOS DE LA GOBERNACIÓN DEL DEPARTAMENTO DE SUCRE  (BPIN: 2024002700061)  (Meta del Proyecto: ) (Ejecutado: 1)
FORTALECIMIENTO INSTITUCIONAL A TRAVÉS DE LA IMPLEMENTACIÓN DE ACCIONES QUE AYUDEN A MEJORAR LA GESTIÓN DE LOS RESIDUOS SÓLIDOS CONTAMINANTES NO BIOLOGICOS GENERADOS POR LA GOBERNACIÓN DE SUCRE  (BPIN: 2024002700108)  (Meta del Proyecto: 1) (Ejecutado: 1)</t>
  </si>
  <si>
    <t>Desarrollo de la consultoría para el mejoramiento de la red eléctrica y uso eficiente de la energía en la sede principal de la gobernación de Sucre (BPIN: 2024002700092) (Meta del proyecto: 1) (Tipo de Banco: Sin Tipo de Banco)
ADQUISICIÓN, INSTALACIÓN Y MANTENIMIENTO CORRECTIVO DE EQUIPOS PARA LA NORMALIZACIÓN DE LA MEDIDA EN MEDIA TENSIÓN EN LA SUBESTACIÓN ELÉCTRICA DE LA GOBERNACIÓN DE SUCRE (BPIN: 202400000002636) (Meta del proyecto: 1) (Tipo de Banco: Banco Territorial)
CONSTRUCCIÓN DE ESTACIÓN ELÉCTRICA DE LA GOBERNACIÓN DE SUCRE (Meta del Proyecto/gestión: ) (Tipo de Banco: Banco de Gestiones)
ADECUACIÓN, MEJORAMIENTO Y DOTACIÓN DEL AUDITORIO FORTUNATO CHADID JATTIN DE LA GOBERNACIÓN DE SUCRE (Meta del Proyecto/gestión: 1) (Tipo de Banco: Banco de Gestiones)</t>
  </si>
  <si>
    <t>CONSTRUCCIÓN DE LA RED CONTRA INCENDIOS Y LA MITIGACIÓN DE CALAMIDADES CONEXAS EN LA GOBERNACIÓN DE SUCRE (Por formular) (Meta del Proyecto: ) (Por Gestión)
ADECUACIÓN Y DOTACIÓN DEL CENTRO DE DATOS DE LA SEDE PRINCIPAL ADMINISTRATIVA DE LA GOBERNACIÓN DE SUCRE (Meta del Proyecto: 1) (2024002700089)</t>
  </si>
  <si>
    <t>2024002700061, 2024002700108, 2024002700092, 2024002700089, 202400000002636</t>
  </si>
  <si>
    <t xml:space="preserve">MEJORAMIENTO Y ADECUACIÓN DE LA FACHADA DE LA SEDE ADMINISTRATIVA DE LA GOBERNACIÓN DE SUCRE (Por formular) (Meta del Proyecto: ) 
ADECUACIÓN, MEJORAMIENTO Y DOTACIÓN DEL EDIFICIO LA SABANERA EN EL MUNICIPIO DE SINCELEJO EN EL DEPARTAMENTO DE SUCRE (Meta del Proyecto: ) </t>
  </si>
  <si>
    <t>ELABORACIÓN DE LOS INSTRUMENTOS ARCHIVÍSTICOS QUE CONTRIBUYAN A MEJORAR EL FUNCIONAMIENTO DE LA GESTIÓN DOCUMENTAL EN LA GOBERNACION DEL DEPARTAMENTO DE SUCRE (Meta del Proyecto: 1) (2024002700073)</t>
  </si>
  <si>
    <t>2024002700073</t>
  </si>
  <si>
    <t>Prestación de servicios de asesoría para la modernización administrativa de la administración central en la vigencia 2025 de la gobernación del departamento de  Sucre (BPIN: 202500000021453) (Meta del proyecto: 1) (Tipo de Banco: Banco Territorial)
MANUAL DE SUPERVISIÓN E INTERVENTORÍA DE LA SUBSECRETARÍA DE CONTRATACIÓN (Por Formular) (Meta del Proyecto/gestión: 1) (Tipo de Banco: Banco de Gestiones)</t>
  </si>
  <si>
    <t xml:space="preserve"> Secretaría de Infraestructura:  (Meta del Proyecto: 3) </t>
  </si>
  <si>
    <t>202500000021453</t>
  </si>
  <si>
    <t>APOYO PARA EL DESARROLLO DE ACCIONES Y ACTIVIDADES LIGADAS A MEJORAR EL BIENESTAR SOCIAL EN LA VIGENCIA 2024 EN LA GOBERNACIÓN DE SUCRE.  (BPIN: 202400000002381)  (Meta del Proyecto: 1) (Ejecutado: 1)</t>
  </si>
  <si>
    <t>IMPLEMENTACIÓN DE ESTRATEGIAS COMUNICACIONALES PARA LA DIFUSIÓN Y PROMOCIÓN DE LA GESTIÓN, TRAMITES, SERVICIOS Y OFERTA INSTITUCIONAL DE LA GOBERNACIÓN DE SUCRE (BPIN: 2024002700031) (Meta del proyecto: 1) (Tipo de Banco: Banco Territorial)
APOYO LOGÍSTICO PARA EL DESARROLLO DE ENCUENTROS, REUNIONES Y MESAS INSTITUCIONALES EN EL MARCO DEL CUMPLIMIENTO MISIONAL DE LA GOBERNACIÓN DE SUCRE (BPIN: 202400000007372) (Meta del proyecto: 1) (Tipo de Banco: Banco Territorial)
Implementación de actividades comunicativas orientadas a la divulgación, promoción y fortalecimiento del posicionamiento a nivel regional de la gestión institucional del Departamento de Sucre (BPIN: ) (Meta del proyecto: 1) (Tipo de Banco: Banco Territorial)</t>
  </si>
  <si>
    <t>Apoyo  LOGÍSTICO PARA EL DESARROLLO DE ENCUENTROS, REUNIONES Y MESAS INSTITUCIONALES EN EL MARCO DEL CUMPLIMIENTO MISIONAL DE LA GOBERNACIÓN DE   Sucre (Tipo de Banco: Banco Territorial) (BPIN: 202400000007372) (Meta del Proyecto: 1) (Meta de la Vigencia: 1,00) (Ejecutado: 339917171,5) (Estado en Portafolio: En Ejecución)</t>
  </si>
  <si>
    <t xml:space="preserve">APOYO LOGÍSTICO PARA EL SUMINITRO DE COMIDAS Y BEBIDAS EN EL MARCO DEL DESARROLLO INSTITUCIONAL EN LA VIGENCIA 2026 DE LA GOBERNACIÓN DE SUCRE (Por formular) (Meta del Proyecto: ) 
APOYO LOGISTICO PARA LA GENERACIÓN INTERACCIÓN PÚBLICA Y DIVULGACIÓN DE LA OFERTA INSTITUCIONAL EN LA VIGENCIA 2026 DE LA GOBERNACIÓN DE SUCRE (Por formular) 450203300: Espacios de integración de oferta pública generados (Meta del Proyecto: ) </t>
  </si>
  <si>
    <t xml:space="preserve">APOYO LOGÍSTICO PARA EL SUMINITRO DE COMIDAS Y BEBIDAS EN EL MARCO DEL DESARROLLO INSTITUCIONAL EN LA VIGENCIA 2027 DE LA GOBERNACIÓN DE SUCRE (Por formular) (Meta del Proyecto: ) 
APOYO LOGISTICO PARA LA GENERACIÓN INTERACCIÓN PÚBLICA Y DIVULGACIÓN DE LA OFERTA INSTITUCIONAL EN LA VIGENCIA 2027 DE LA GOBERNACIÓN DE SUCRE (Por generar)  450203300: Espacios de integración de oferta pública generados (Meta del Proyecto: ) </t>
  </si>
  <si>
    <t>2024002700031, 202400000002381, 202400000007372</t>
  </si>
  <si>
    <t>CAPACITACIÓN TODOS SABEMOS TODO SECRETARÍA DE PLANEACIÓN DEPARTAMENTAL  (BPIN: Por Gestión)  (Meta del Proyecto: 50) (Ejecutado: 50)
CAPACITACIÓN GESTIÓN SISTEMA GENERAL DE REGALIAS CON EL DNP  (BPIN: Por Gestión)  (Meta del Proyecto: 164) (Ejecutado: 164)
APOYO A FORMACIÓN DE FUNCIONARIOS Y FAMILIARES  (BPIN: Por Gestión)  (Meta del Proyecto: 540) (Ejecutado: 540)</t>
  </si>
  <si>
    <t>Apoyo A LA PRESTACION DE SERVICIOS PROFESIONALES Y DE APOYO A LA GESTION VIGENCIA 2025 DE LA GOBERNACION DE  Sucre (BPIN: 202500000028880) (Meta del proyecto: 400) (Tipo de Banco: Banco Territorial)
FORO DE CONTRATACIÓN Y COMPRAS PÚBLICAS:  : 3, 4, 5, y 6 de Junio (Meta del Proyecto/gestión: 300) (Tipo de Banco: Banco de Gestiones)</t>
  </si>
  <si>
    <t>FORO DE CONTRATACIÓN Y COMPRAS PÚBLICAS:  : 3, 4, 5, y 6 de Junio (Tipo de Banco: Banco de Gestiones) (Meta del Proyecto/gestión: 300) (Ejecutado: 1364)</t>
  </si>
  <si>
    <t xml:space="preserve">APOYO PARA EL FORTALECIMIENTO DE CAPACIDADES EN ARAS DE MEJORAR LA INTERACCIÓN DE LA OFERTA PÚBLICA INSTITUCIONAL EN LA VIGENCIA 2026 EN EL DEPARTAMENTO DE SUCRE (Por formular) (Meta del Proyecto: ) </t>
  </si>
  <si>
    <t xml:space="preserve">APOYO PARA EL FORTALECIMIENTO DE CAPACIDADES EN ARAS DE MEJORAR LA INTERACCIÓN DE LA OFERTA PÚBLICA INSTITUCIONAL EN LA VIGENCIA 2027 EN EL DEPARTAMENTO DE SUCRE (Por formular) (Meta del Proyecto: ) </t>
  </si>
  <si>
    <t>202500000028880</t>
  </si>
  <si>
    <t>MODERNIZACIÓN DE LOS SISTEMAS DE INFORMACIÓN y INSTALACIONES FÍSICAS DE LA ASAMBLEA DEL DEPARTAMENTO DE SUCRE  (BPIN: 2024002700064)  (Meta del Proyecto: 1) (Ejecutado: 1)</t>
  </si>
  <si>
    <t>PUESTA EN MARCHA DEL PARQUE AUTOMOTOR DE LA GOBERNACIÓN DE SUCRE (Por formular) (Meta del Proyecto/gestión: 1) (Tipo de Banco: Banco de Gestiones)
FORTALECIMIENTO INSTITUCIONAL A TRAVÉS DE LA DOTACIÓN DE EQUIPOS, ELEMENTOS E INSUMOS PARA MEJORAR LA PRESTACIÓN DE SERVICIOS DE LA GOBERNACIÓN DE SUCRE (Por definir) (Meta del Proyecto/gestión: 1) (Tipo de Banco: Banco de Gestiones)</t>
  </si>
  <si>
    <t>PUESTA EN MARCHA DEL PARQUE AUTOMOTOR DE LA GOBERNACIÓN DE SUCRE (Por formular) (Tipo de Banco: Banco de Gestiones) (Meta del Proyecto/gestión: 1) (Ejecutado: 1)</t>
  </si>
  <si>
    <t>FORTALECIMIENTO INSTITUCIONAL A TRAVÉS DE LA DOTACIÓN DE EQUIPOS, ELEMENTOS E INSUMOS PARA MEJORAR LA PRESTACIÓN DE SERVICIOS DE LA GOBERNACIÓN DE SUCRE (Por definir) (Meta del Proyecto: 1) (Por Gestión)</t>
  </si>
  <si>
    <t>2024002700064</t>
  </si>
  <si>
    <t>3/10/2024: El cumplimiento de la meta no se encontraba programada para el año 2024 pero se cumple a travez del proyecto "FORTALECIMIENTO INSTITUCIONAL A TRAVÉS DE LA DOTACIÓN DE ELEMENTOS, MAQUINAS Y EQUIPOS DE TRABAJO, PARA MEJORAR LA PRESTACIÓN DE SERVICIOS DE LA OFICINA DE PASAPORTE DE LA GOBERNACIÓN DE SUCRE (459903400: Sedes dotadas) (2024002700113)", en un 50%</t>
  </si>
  <si>
    <t>FORTALECIMIENTO DE PROCESOS DE GESTIÓN TECNOLÓGICA PARA EL TALENTO HUMANO Y ALMACEN DE LA GOBERNACIÓN DE SUCRE - BODEGA - (ENPROCESO DE CONTRATACIÓN) (Meta del Proyecto/gestión: 1) (Tipo de Banco: Banco de Gestiones)</t>
  </si>
  <si>
    <t>Cooperación Técnica SUR_SUR entre la República Popular de China y la Gobernación de Sucre  (BPIN: Por Gestión)  (Meta del Proyecto: 1) (Ejecutado: 1)
Apoyo financiero para Estudios Audivisuales, Energía, Comunicaciones, SST, Estudios Universitarios  (BPIN: Por Gestión)  (Meta del Proyecto: 102) (Ejecutado: 102)
Capacitación en Trabajo en Equipo y Transformación del Ser  (BPIN: Por Gestión)  (Meta del Proyecto: 80) (Ejecutado: 81)
Capacitación en Energías Limpias en Corea de Sur  (BPIN: Por Gestión)  (Meta del Proyecto: 10) (Ejecutado: 10)
II Congreso Internacional de Contratación Estatal “Las dimensiones de la responsabilidad en la contratación del Estado - Despacho"  (BPIN: Por Gestión)  (Meta del Proyecto: 1) (Ejecutado: 1)
Diplomado - Secretaría de Comunicaciones  (BPIN: Por Gestión)  (Meta del Proyecto: 1) (Ejecutado: 1)
Seminario de actualización de nómina, prestaciones sociales y seguridad social en el sector público - Subsecretaría de Gestión del Talento Humano  (BPIN: Por Gestión)  (Meta del Proyecto: 1) (Ejecutado: 1)
Capacitación sobre aspectos prácticos del derecho disciplinario - Oficina de Control Interno Disciplinario  (BPIN: Por Gestión)  (Meta del Proyecto: 1) (Ejecutado: 1)
Seminario taller de actualización, herramientas para la presentación de los medios magnéticos, información exógena, entidades y empresas públicas - Subsecretaría de Gestión Financiera  (BPIN: Por Gestión)  (Meta del Proyecto: 1) (Ejecutado: 1)
Jornada de capacitación en la Cancillería  - Pasaporte  (BPIN: Por Gestión)  (Meta del Proyecto: 1) (Ejecutado: 1)
30 semana de la salud ocupacional - RR HH  (BPIN: Por Gestión)  (Meta del Proyecto: 1) (Ejecutado: 1)
67º Congreso Internacional de agua y Saneamiento Básico - Macroproyectos  (BPIN: Por Gestión)  (Meta del Proyecto: 1) (Ejecutado: 1)
Taller sobre autoridad y control, en el marco de la semana de seguridad vial - Secretaría de Transito y Transporte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t>
  </si>
  <si>
    <t>APOYO PARA EL DESARROLLO DE ACCIONES Y ACTIVIDADES LIGADAS A MEJORAR EL BIENESTAR SOCIAL EN LA VIGENCIA 2025 EN LA GOBERNACIÓN DE SUCRE (Por formular) (BPIN: Por Gestión) (Meta del proyecto: ) (Tipo de Banco: Sin Tipo de Banco)</t>
  </si>
  <si>
    <t xml:space="preserve">APOYO PARA EL DESARROLLO DE ACCIONES Y ACTIVIDADES LIGADAS A MEJORAR EL BIENESTAR SOCIAL EN LA VIGENCIA 2026 EN LA GOBERNACIÓN DE SUCRE (Por formular) (Meta del Proyecto: ) </t>
  </si>
  <si>
    <t xml:space="preserve">APOYO PARA EL DESARROLLO DE ACCIONES Y ACTIVIDADES LIGADAS A MEJORAR EL BIENESTAR SOCIAL EN LA VIGENCIA 2027 EN LA GOBERNACIÓN DE SUCRE (Por formular) (Meta del Proyecto: ) </t>
  </si>
  <si>
    <t>Se establece que la meta será 20 funcionarios apoyados.
3/10/2024: El proyecto aun se encuentra sin formular, pero se contepla el inicio del proceso, el miercoles 9 de octubre se presenta en hoja de ruta y el proceso de formulación termina el 30 de octubre, para ser radicado en banco el 31 de octubre, el proyecto tiene 15 días de ejecución, es por tanto, que se cumple en la vigencia 2024.</t>
  </si>
  <si>
    <t>CONSTRUCCIÓN DE CERRAMIENTO DEL PREDIO SAN CAYETANO EN EL MUNICIPIO DE SINCELEJO DEPARTAMENTO DE SUCRE  (BPIN: 2024002700029)  (Meta del Proyecto: 1) (Ejecutado: 1)</t>
  </si>
  <si>
    <t>FORTALECIMIENTO DE LAS CAPACIDADES OPERACIONAL DE LA ARMADA NACIONAL A TRAVES DE UN PUESTO NAVAL AVANZADO EN EL DEPARTAMENTO DE SUCRE (Meta del Proyecto/gestión: 1) (Tipo de Banco: Banco de Gestiones)</t>
  </si>
  <si>
    <t>FORTALECIMIENTO DE LAS CAPACIDADES OPERACIONAL DE LA ARMADA NACIONAL A TRAVES DE UN PUESTO NAVAL AVANZADO EN EL DEPARTAMENTO DE SUCRE (Tipo de Banco: Banco de Gestiones) (Meta del Proyecto/gestión: 1) (Ejecutado: 1)</t>
  </si>
  <si>
    <t>2024002700029</t>
  </si>
  <si>
    <t>PRESTACION DE SERVICIOS PARA LA OPTIMIZACIÓN DE PROCESOS ED GESTIÓN DE PROYECTOS Y COMUNICACIÓN INSTITUCIONAL DE LA GOBERNACIÓN DE SUCRE. (BPIN: 202500000034600) (Meta del proyecto: 1) (Tipo de Banco: Banco Territorial)</t>
  </si>
  <si>
    <t>202500000034600</t>
  </si>
  <si>
    <t>ASISTENCIA TÉCNICA EN SISBEN, MIPG Y REGALÍAS.  (BPIN: Por Gestión)  (Meta del Proyecto: 26) (Ejecutado: 26)
APOYO PARA LA PRESTACIÓN DE SERVICIOS PROFESIONALES Y DE APOYO A LA GESTIÓN EN LA VIGENCIA 2024 DE LA GOBERNACIÓN DE SUCRE  (BPIN: 2024002700105)  (Meta del Proyecto: 1) (Ejecutado: 1)
APOYO AL FORTALECIMIENTO INSTITUCIONAL DE LA OFICINA DE MACROPROYECTOS ESTRATÉGICOS DE LA GOBERNACIÓN DEL DEPARTAMENTO DE SUCRE  (BPIN: 2024002700056)  (Meta del Proyecto: 1) (Ejecutado: 1)</t>
  </si>
  <si>
    <t>INCORPORACIÓN DE LINEAMIENTOS URBANISTICOS DE GESTIÓN DE RIESGO COMO DETERMINANTES PARA EL ORDENAMIENTO TERRITORIAL EN EL MARCO DE LA REVISIÓN Y AJUSTE DEL ESQUEMA DE ORDENAMIENTO TERRITORIAL DEL MUNICIPIO DE LOS PALMITOS SUCRE (BPIN: 2024002700161) (Meta del proyecto: 1) (Tipo de Banco: Banco Territorial)
Apoyo A LA PRESTACION DE SERVICIOS PROFESIONALES Y DE APOYO A LA GESTION VIGENCIA 2025 DE LA GOBERNACION DE  Sucre (BPIN: 202500000028880) (Meta del proyecto: 1) (Tipo de Banco: Banco Territorial)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PRESTACION DE SERVICIOS PROFESIONALES PARA EL APOYO A LA GESTION DE LA SUBSECRETARIA DE GESTION DE LA INFORMACION Y EVALUACION INSTITUCIONAL EN EL DEPARTAMENTO DE SUCRE (BPIN: 202500000022961) (Meta del proyecto: 1) (Tipo de Banco: Banco Territorial)
APOYO TECNICO Y LOGISTICO PARA FORTALECER EL CONSEJO TERRITORIAL DE PLANEACIÓN DEL DEPARTAMENTO DE SUCRE (BPIN: ) (Meta del proyecto: 1) (Tipo de Banco: Banco Territorial)
ASISTENCIA TÉCNICA EN SISBEN, MIPG Y REGALÍAS (Meta del Proyecto/gestión: 5) (Tipo de Banco: Banco de Gestiones)
SERVICIOS DE ASISTENCIA TÉCNICA EN PLANIFICACIÓN URBANA Y TERRITORIAL A LOS MUNICIPIOS DEL DEPARTAMENTO DE SUCRE (Meta del Proyecto/gestión: 5) (Tipo de Banco: Banco de Gestiones)
Asistencia Técnica a los municipios en el cargue de iniciativas  PATR en SISPT (Meta del Proyecto/gestión: 1) (Tipo de Banco: Banco de Gestiones)</t>
  </si>
  <si>
    <t>Incorporación de lineamientos urbanísticos de gestión de riesgo como determinantes para el ordenamiento territorial en el marco de la revisión y ajuste del esquema de ordenamiento territorial del municipio de   Los Palmitos Sucre (Tipo de Banco: Banco Territorial) (BPIN: 2024002700161) (Meta del Proyecto: 1) (Meta de la Vigencia: 1) (Ejecutado: 1) (Estado en Portafolio: Acta Final)
ASISTENCIA TÉCNICA EN SISBEN, MIPG Y REGALÍAS (Tipo de Banco: Banco de Gestiones) (Meta del Proyecto/gestión: 5) (Ejecutado: 5)
SERVICIOS DE ASISTENCIA TÉCNICA EN PLANIFICACIÓN URBANA Y TERRITORIAL A LOS MUNICIPIOS DEL DEPARTAMENTO DE SUCRE (Tipo de Banco: Banco de Gestiones) (Meta del Proyecto/gestión: 5) (Ejecutado: 5)
Asistencia Técnica a los municipios en el cargue de iniciativas  PATR en SISPT (Tipo de Banco: Banco de Gestiones) (Meta del Proyecto/gestión: 1) (Ejecutado: 1)</t>
  </si>
  <si>
    <t xml:space="preserve">(2) SERVICIOS DE ASISTENCIA TÉCNICA EN PLANIFICACIÓN URBANA Y TERRITORIAL A LOS MUNICIPIOS DEL DEPARTAMENTO DE SUCRE (Meta del Proyecto: ) 
ASISTENCIA TÉCNICA EN SISBEN, MIPG Y REGALÍAS (Meta del Proyecto: ) </t>
  </si>
  <si>
    <t xml:space="preserve">ASISTENCIA TÉCNICA EN SISBEN, MIPG Y REGALÍAS (Meta del Proyecto: ) </t>
  </si>
  <si>
    <t>2024002700161, 2024002700105, 2024002700056, 202500000028880, 2025002700008, 202500000025321, 202500000022961</t>
  </si>
  <si>
    <t xml:space="preserve">(26) asistencia técnica integral municipios (oferta planeacion pot- sisben- mipg-regalias , (5) servicios de asistencia técnica en planificacion urbana y ordenamiento territoria- pot municipios.
3/10/2024: los proyectos relacionados, son ejecutados por la secretaría de planeación y las metas </t>
  </si>
  <si>
    <t>FORTALECIMIENTO TÉCNICO PARA EL FUNCIONAMIENTO DE LA RED OPERACIONAL DEL SISBEN EN EL DEPARTAMENTO DE SUCRE (BPIN: 202500000000612) (Meta del proyecto: 27) (Tipo de Banco: Banco Territorial)</t>
  </si>
  <si>
    <t xml:space="preserve">FORTALECIMIENTO TECNOLÓGICO DE LAS OFICINAS DEL SISBEN EN LOS MUNICIPIOS DEL DEPARTAMENTO DE SUCRE (Meta del Proyecto: ) </t>
  </si>
  <si>
    <t>202500000000612</t>
  </si>
  <si>
    <t>ESTUDIOS Y DISEÑOS PARA EL MUNICIPIO DE SINCELEJO CAPITAL DE OPORTUNIDADES (Meta del Proyecto/gestión: 1) (Tipo de Banco: Banco de Gestiones)</t>
  </si>
  <si>
    <t xml:space="preserve">ESTUDIOS Y DISEÑOS PARA EL MUNICIPIO DE SINCELEJO CAPITAL DE OPORTUNIDADES (Meta del Proyecto: ) 
ESTUDIOS Y DISEÑOS PARA REMODELACIÓN DEL EDIFICIO LA SABANERA (Meta del Proyecto: ) </t>
  </si>
  <si>
    <t xml:space="preserve">ESTUDIOS Y DISEÑOS PARA EL MUNICIPIO DE SINCELEJO CAPITAL DE OPORTUNIDADES (Meta del Proyecto: ) </t>
  </si>
  <si>
    <t>DESARROLLO DE UNA PLATAFORMA PARA LA CENTRALIZACIÓN DE LA INFORMACIÓN ASOCIADA A LA EVALUACIÓN Y ASIGNACIÓN DE LOS PROYECTOS Y DE LA GESTIÓN DE RECURSOS PÚBLICOS EN EL DEPARTAMENTO DE SUCRE (BPIN: 2024002700063) (Meta del proyecto: ) (Tipo de Banco: Banco Territorial)</t>
  </si>
  <si>
    <t xml:space="preserve">IMPLEMENTACIÓN DE UNA PLATAFORMA TECNOLÓGICA QUE PERMITE MONITOREAR EN TIEMPO REAL EL AVANCE DEL PLAN DE DESARROLLO Y LOS PROYECTOS ASOCIADOS A LA EJECUCIÓN DE RECURSOS DE LA GOBERNACIÓN DE SUCRE (Meta del Proyecto: ) 
PROYECTO FORTALECIMIENTO MODELO (Meta del Proyecto: 1) </t>
  </si>
  <si>
    <t xml:space="preserve">IMPLEMENTACIÓN DE UNA PLATAFORMA TECNOLÓGICA QUE PERMITE MONITOREAR EN TIEMPO REAL EL AVANCE DEL PLAN DE DESARROLLO Y LOS PROYECTOS ASOCIADOS A LA EJECUCIÓN DE RECURSOS DE LA GOBERNACIÓN DE SUCRE (Meta del Proyecto: ) </t>
  </si>
  <si>
    <t>2024002700063</t>
  </si>
  <si>
    <t>DESARROLLO E IMPLEMENTACIÓN DE SISTEMA DE PROCESAMIENTO DE DATOS  DEL ECOSISTEMA ESTADÍSTICOS DEPARTAMENTAL (Meta del Proyecto/gestión: 1) (Tipo de Banco: Banco de Gestiones)
ADQUISICIÓN LICENCIA Y OPERACIÓN SOFTWARE DE SISTEMA DE INFORMACIÓN GEOFRÁFICA SIG: ADQUISICIÓN DE LICENCIA DE ArcGIS (Meta del Proyecto/gestión: 1) (Tipo de Banco: Banco de Gestiones)</t>
  </si>
  <si>
    <t>ADQUISICIÓN LICENCIA Y OPERACIÓN SOFTWARE DE SISTEMA DE INFORMACIÓN GEOFRÁFICA SIG: ADQUISICIÓN DE LICENCIA DE ArcGIS (Tipo de Banco: Banco de Gestiones) (Meta del Proyecto/gestión: 1) (Ejecutado: 1)</t>
  </si>
  <si>
    <t xml:space="preserve">ADQUISICIÓN LICENCIA Y OPERACIÓN SOFTWARE DE SISTEMA DE INFORMACIÓN GEOFRÁFICA SIG (Meta del Proyecto: ) 
ACTUALIZACIÓN Y OPERACIÓN SISTEMA DE PROCESAMIENTO DE DATOS  DEL ECOSISTEMA ESTADÍSTICOS DEPARTAMENTAL (Meta del Proyecto: ) </t>
  </si>
  <si>
    <t xml:space="preserve">ACTUALIZACIÓN Y OPERACIÓN SISTEMA DE PROCESAMIENTO DE DATOS  DEL ECOSISTEMA ESTADÍSTICOS DEPARTAMENTAL (Meta del Proyecto: ) 
ADQUISICIÓN LICENCIA Y OPERACIÓN SOFTWARE DE SISTEMA DE INFORMACIÓN GEOFRÁFICA SIG (Meta del Proyecto: ) </t>
  </si>
  <si>
    <t>PRESTACIÓN DE SERVICIOS DE ASESORÍA PARA LA MEDICIÓN DE LA PERCEPCIÓN DE SEGURIDAD, CONVIVENCIA CIUDADANA Y CONFIANZA INSTITUCIONAL EN EL DEPARTAMENTO DE SUCRE. (BPIN: 202500000026870) (Meta del proyecto: 1) (Tipo de Banco: Banco Territorial)
ELABORACIÓN DE LA METODOLOGÍA PARA DISEÑO, CONSTRUCCIÓN E INTERPRETACIÓN DE INDICADORES PARA EL SEGUIMIENTO Y LA EVALUACIÓN DEL DESARROLLO TERRITORIAL DEL DEPARTAMENTO DE SUCRE (Meta del Proyecto/gestión: 1) (Tipo de Banco: Banco de Gestiones)</t>
  </si>
  <si>
    <t>ELABORACIÓN DE LA METODOLOGÍA PARA DISEÑO, CONSTRUCCIÓN E INTERPRETACIÓN DE INDICADORES PARA EL SEGUIMIENTO Y LA EVALUACIÓN DEL DESARROLLO TERRITORIAL DEL DEPARTAMENTO DE SUCRE (Tipo de Banco: Banco de Gestiones) (Meta del Proyecto/gestión: 1) (Ejecutado: 1)</t>
  </si>
  <si>
    <t>202500000026870</t>
  </si>
  <si>
    <t>PRESTACION DE SERVICIOS PROFESIONALES PARA BRINDAR ASESORÍA EN LA FORMULACIÓN DEL PLAN ESTADISTICO Y EL DISENO DE LA ESTRUCTURA DEL OBSERVATORIO DE DESARROLLO TERRITORIAL DEL DEPARTAMENTO DE SUCRE (BPIN: 202400000002702) (Meta del proyecto: 2) (Tipo de Banco: Banco Territorial)</t>
  </si>
  <si>
    <t>PRESTACION DE SERVICIOS PROFESIONALES PARA BRINDAR ASESORÍA EN LA FORMULACIÓN DEL PLAN ESTADISTICO Y EL DISEñO  DE LA ESTRUCTURA DEL OBSERVATORIO DE DESARROLLO TERRITORIAL DEL DEPARTAMENTO DE SUCRE  (Tipo de Banco: Banco Territorial)  (BPIN: 202400000002702)  (Meta Total del Proyecto: 2)  (Avance Acumulado Total de la Meta del Proyecto: 2)  (Meta del Proyecto para la Vigencia 2025: 2)  (Avance Acumulado de la Meta del Proyecto Para la Vigencia 2025: 2)</t>
  </si>
  <si>
    <t xml:space="preserve">PRESTACION DE SERVICIOS PROFESIONALES PARA BRINDAR ASESORÍA EN LA FORMULACIÓN DEL PLAN ESTADISTICO Y EL DISENO DE LA ESTRUCTURA DEL OBSERVATORIO DE DESARROLLO TERRITORIAL DEL DEPARTAMENTO DE SUCRE ( (Meta del Proyecto: ) </t>
  </si>
  <si>
    <t xml:space="preserve">OPERACIÓN DEL LABORATORIO/OBSERVATORIO DE DESARROLLO TERRITORAL DEL DEPARTAMENTO DE SUCRE (Meta del Proyecto: ) </t>
  </si>
  <si>
    <t>202400000002702</t>
  </si>
  <si>
    <t>Se realizaron 3 ferias de diálogo ciudadano, por subregiones, para la rendición de cuentas mediante sustentación y/o respuesta a las inquietudes de la población. Estrategia "Hablando de las oportunidades"  (BPIN: Por Gestión)  (Meta del Proyecto: 2) (Ejecutado: 3)
APOYO TECNICO Y LOGISTICO EN LAS MESAS DE PARTICIPACION PARA LA FORMULACIÓN DEL PLAN DE DESARROLLO.  (BPIN: Por Gestión)  (Meta del Proyecto: 1) (Ejecutado: 1)</t>
  </si>
  <si>
    <t>Rendición de Cuentas  (Meta del Proyecto/gestión: 1) (Tipo de Banco: Banco de Gestiones)</t>
  </si>
  <si>
    <t>Rendición de Cuentas  (Tipo de Banco: Banco de Gestiones) (Meta del Proyecto/gestión: 1) (Ejecutado: 1)</t>
  </si>
  <si>
    <t xml:space="preserve">APOYO TÉCNICO Y LOGÍSTICO PARA EL CONSEJO DEPARTAMENTAL DE PLANEACIÓN DE SUCRE 2026 (Meta del Proyecto: ) 
EJERCICIO DE RENDICIÓN DE CUENTAS (Meta del Proyecto: ) </t>
  </si>
  <si>
    <t xml:space="preserve">APOYO TÉCNICO Y LOGÍSTICO PARA EL CONSEJO DEPARTAMENTAL DE PLANEACIÓN DE SUCRE 2027 (Meta del Proyecto: ) 
EJERCICIO DE RENDICIÓN DE CUENTAS (Meta del Proyecto: ) </t>
  </si>
  <si>
    <t>PRESTACIÓN DE SERVICIOS PROFESIONALES PARA BRINDAR ASESORÍA EN LA ELABORACIÓN Y ACTUALIZACIÓN DE INSTRUMENTOS DE PLANIFICACIÓN TERRITORIAL EN SUCRE  (BPIN: 2024002700079)  (Meta del Proyecto: 1) (Ejecutado: 1)
APOYO AL PROCESO DE PARTICIPACIÓN, DIAGNOSTICO, FORMULACIÓN, APROBACIÓN Y REDACCIÓN DEL PLAN DE DESARROLLO DEPARTAMENTAL 2024-2027 DEL DEPARTAMENTO DE SUCRE  (BPIN: 2024002700022)  (Meta del Proyecto: 1) (Ejecutado: 1)</t>
  </si>
  <si>
    <t>ESTUDIOS PARA LA CONSTITUCIÓN DE ÁREA METROPOLITANA EN EL DEPARTAMENTO DE SUCRE (BPIN: Pendiente) (Meta del proyecto: 1) (Tipo de Banco: Banco Territorial)</t>
  </si>
  <si>
    <t>2024002700079, 2024002700022</t>
  </si>
  <si>
    <t>FORTALECIMIENTO DE LA GESTION ADMINISTRATIVA DE LOS TRIBUTOS DEPARTAMENTALES EN LA VIGENCIA 2024 DE LA SECRETARIA DE HACIENDA DE LA GOBERNACION DE SUCRE HOMOLOGADO  (BPIN: 2024002700012)  (Meta del Proyecto: 1) (Ejecutado: 1)
FORTALECIMIENTO DE PROCESOS ADMINISTRATIVOS, CONTABLES Y FINANCIEROS VIGENCIA 2024 DE LA GOBERNACIÓN DE SUCRE (2024002700009)  (BPIN: 2024002700009)  (Meta del Proyecto: 1) (Ejecutado: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(Ejecutado: 1)</t>
  </si>
  <si>
    <t>APOYO A LA PRESTACION DEL SERVICIOS PARA EL CONTROL DEL TRANSPORTE Y TRAZABILIDAD DE PRODUCTOS GENERADORES DE IMPUESTOS AL CONSUMO DE LICORES, CERVEZAS Y CIGARRILLOS - SISTEMA INFOCONSUMO EN LA VIGENCIA 2025 EN EL DEPARTAMENTO DE SUCRE (BPIN: 202500000002044) (Meta del proyecto: 1) (Tipo de Banco: Banco Territorial)
FORTALECIMIENTO DE LA GESTION ADMINISTRATIVA DE LOS TRIBUTOS DEPARTAMENTALES EN LA VIGENCIA 2025 DE LA SECRETARIA DE HACIENDA DE LA GOBERNACION DE SUCRE (BPIN: 202500000001306) (Meta del proyecto: 1) (Tipo de Banco: Banco Territorial)</t>
  </si>
  <si>
    <t>Fortalecimiento DE LA GESTION ADMINISTRATIVA DE LOS TRIBUTOS DEPARTAMENTALES ETAPA 1  DE LA SECRETARIA DE HACIENDA DE LA GOBERNACION DE   Sucre (Tipo de Banco: Banco Territorial) (BPIN: 202500000001306) (Meta del Proyecto: 1) (Meta de la Vigencia: 1,00) (Ejecutado: 0,75) (Estado en Portafolio: En proceso de liquidación)
Apoyo A LA PRESTACION DEL SERVICIO PARA EL CONTROL DEL TRANSPORTE Y TRAZABILIDAD DE PRODUCTOS GENERADORES DE IMPUESTOS AL CONSUMO - SISTEMA INFOCONSUMO ETAPA I EN LA VIGENCIA 2025 EN EL DEPARTAMENTO DE   Sucre (Tipo de Banco: Banco Territorial) (BPIN: 202500000002044) (Meta del Proyecto: 1) (Meta de la Vigencia: 1,00) (Ejecutado: 1) (Estado en Portafolio: En proceso de liquidación)</t>
  </si>
  <si>
    <t xml:space="preserve">APOYO A LA PRESTACION DEL SERVICIOS PARA EL CONTROL DEL TRANSPORTE Y TRAZABILIDAD DE PRODUCTOS GENERADORES DE IMPUESTOS AL CONSUMO DE LICORES, CERVEZAS Y CIGARRILLOS - SISTEMA INFOCONSUMO EN LA VIGENCIA 2026 EN EL DEPARTAMENTO DE SUCRE (POR FORMULAR) (Meta del Proyecto: ) 
FORTALECIMIENTO DE PROCESOS ADMINISTRATIVOS, CONTABLES Y FINANCIEROS VIGENCIA 2026 DE LA GOBERNACIÓN DE SUCRE (POR FORMULAR) (Meta del Proyecto: ) 
FORTALECIMIENTO DE LA GESTION ADMINISTRATIVA DE LOS TRIBUTOS DEPARTAMENTALES EN LA VIGENCIA 2026 DE LA SECRETARIA DE HACIENDA DE LA GOBERNACION DE SUCRE (POR FORMULAR) (Meta del Proyecto: ) </t>
  </si>
  <si>
    <t xml:space="preserve">FORTALECIMIENTO DE PROCESOS ADMINISTRATIVOS, CONTABLES Y FINANCIEROS VIGENCIA 2027 DE LA GOBERNACIÓN DE SUCRE (POR FORMULAR) (Meta del Proyecto: ) 
FORTALECIMIENTO DE LA GESTION ADMINISTRATIVA DE LOS TRIBUTOS DEPARTAMENTALES EN LA VIGENCIA 2027 DE LA SECRETARIA DE HACIENDA DE LA GOBERNACION DE SUCRE (POR FORMULAR) (Meta del Proyecto: ) 
APOYO A LA PRESTACION DEL SERVICIOS PARA EL CONTROL DEL TRANSPORTE Y TRAZABILIDAD DE PRODUCTOS GENERADORES DE IMPUESTOS AL CONSUMO DE LICORES, CERVEZAS Y CIGARRILLOS - SISTEMA INFOCONSUMO EN LA VIGENCIA 2027 EN EL DEPARTAMENTO DE SUCRE (POR FORMULAR) (Meta del Proyecto: ) </t>
  </si>
  <si>
    <t>202500000002044, 202500000001306, 2024002700012, 2024002700009, 2024002700008</t>
  </si>
  <si>
    <t>FORTALECIMIENTO DE LA SECRETARÍA DE HACIENDA DEPARTAMENTAL PARA EL CONTROL DEL CONTRABANDO Y LA EVASIÓN FISCAL DE LOS IMPUESTOS AL CONSUMO DE LICORES CERVEZAS Y CIGARRILLOS VIGENCIA 2024 EN EL DEPARTAMENTO DE SUCRE  (BPIN: 2024002700020)  (Meta del Proyecto: 100%) (Ejecutado: 0,9056)
APOYO A LA SECRETARÍA DE HACIENDA DEPARTAMENTAL PARA EL CONTROL DEL CONTRABANDO Y LA EVASIÓN FISCAL DE LOS IMPUESTOS AL CONSUMO DE LICORES CERVEZAS Y CIGARRILLOS VIGENCIA 2024 EN EL DEPARTAMENTO DE SUCRE  (BPIN: 2024002700156)  (Meta del Proyecto: 100%) (Ejecutado: 0,8223)</t>
  </si>
  <si>
    <t>APOYO A LA SECRETARÍA DE HACIENDA DEPARTAMENTAL PARA EL CONTROL DEL CONTRABANDO Y LA EVASIÓN FISCAL DE LOS IMPUESTOS AL CONSUMO DE LICORES CERVEZAS Y CIGARRILLOS VIGENCIA 2024 EN EL DEPARTAMENTO DE SUCRE (BPIN: 2024002700156) (Meta del proyecto: 100%) (Tipo de Banco: Banco Territorial)
FORTALECIMIENTO DE LA SECRETARÍA DE HACIENDA DEPARTAMENTAL PARA EL CONTROL DEL CONTRABANDO Y LA EVASIÓN FISCAL DE LOS IMPUESTOS AL CONSUMO DE LICORES, CERVEZAS Y CIGARRILLOS VIGENCIA 2025 EN EL DEPARTAMENTO DE SUCRE (BPIN: 202500000001964) (Meta del proyecto: 100%) (Tipo de Banco: Banco Territorial)
FORTALECIMIENTO DE PROCESOS ADMINISTRATIVOS, CONTABLES Y FINANCIEROS ETAPA 1 DE GOBERNACION DE SUCRE (BPIN: 202500000001996) (Meta del proyecto: 1) (Tipo de Banco: Banco Territorial)
FORTALECIMIENTO DE LOS PROCESOS ADMINISTRATIVOS, CONTABLES Y FINANCIEROS SEGUNDA ETAPA, VIGENCIA 2025 DE LA GOBERNACION DE SUCRE (BPIN: 2025500000032612) (Meta del proyecto: 60%) (Tipo de Banco: Banco Territorial)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</si>
  <si>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Fortalecimiento DE PROCESOS ADMINISTRATIVOS, CONTABLES Y FINANCIEROS ETAPA 1 DE GOBERNACIÓN DE  Sucre (Tipo de Banco: Banco Territorial) (BPIN: 202500000001996) (Meta del Proyecto: 1) (Meta de la Vigencia: 1,00) (Ejecutado: 0,64) (Estado en Portafolio: En proceso de liquidación)
Fortalecimiento de la Secretaria de Hacienda Departamental para el control del contrabando y la evasión fiscal de los impuestos al consumo etapa I vigencia 2025 en el departamento de  Sucre (Tipo de Banco: Banco Territorial) (BPIN: 202500000001964) (Meta del Proyecto: 30) (Meta de la Vigencia: 30,00) (Ejecutado: 27,27) (Estado en Portafolio: En proceso de liquidación)
APOYO A LA SECRETARÍA DE HACIENDA DEPARTAMENTAL PARA EL CONTROL DEL CONTRABANDO Y LA EVASIÓN FISCAL DE LOS IMPUESTOS AL CONSUMO DE LICORES CERVEZAS Y CIGARRILLOS VIGENCIA 2024 EN EL DEPARTAMENTO DE SUCRE  (Tipo de Banco: Banco Territorial)  (BPIN: 2024002700156)  (Meta del Proyecto: 100%)  (Ejecutado: 1)  (Estado en Portafolio: En proceso de liquidación)</t>
  </si>
  <si>
    <t>FORTALECIMIENTO DE LA SECRETARÍA DE HACIENDA DEPARTAMENTAL PARA EL CONTROL DEL CONTRABANDO Y LA EVASIÓN FISCAL DE LOS IMPUESTOS AL CONSUMO DE LICORES CERVEZAS Y CIGARRILLOS VIGENCIA 2026 EN EL DEPARTAMENTO DE SUCRE (POR FORMULAR) (Meta del Proyecto: ) 
Apoyo A LA SECRETARÍA DE HACIENDA DEPARTAMENTAL PARA EL CONTROL DEL CONTRABANDO Y LA EVASIÓN FISCAL DE LOS IMPUESTOS AL CONSUMO VIGENCIA 2025 - 2026 EN EL DEPARTAMENTO DE  Sucre (Meta del Proyecto: 100%) (202500000038150)</t>
  </si>
  <si>
    <t xml:space="preserve">FORTALECIMIENTO DE LA SECRETARÍA DE HACIENDA DEPARTAMENTAL PARA EL CONTROL DEL CONTRABANDO Y LA EVASIÓN FISCAL DE LOS IMPUESTOS AL CONSUMO DE LICORES CERVEZAS Y CIGARRILLOS VIGENCIA 2027 EN EL DEPARTAMENTO DE SUCRE (POR FORMULAR) (Meta del Proyecto: ) </t>
  </si>
  <si>
    <t>2024002700156, 202500000001964, 202500000001996, 2024002700020, 2025500000032612, 202500000032613, 202500000038150</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</si>
  <si>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(Ejecutado: 0,18)</t>
  </si>
  <si>
    <t>APOYO PARA LA ORGANIZACIÓN, ACTUALIZACIÓN Y ACOMPAÑAMIENTO AL FORTALECIMIENTO INSTITUCIONAL EN LA DEPURACIÓN DEL PASIVO PENSIONAL Y NORMALIZACIÓN DE CARTERA DE LOS SECTORES EDUCACIÓN, PROPÓSITO GENERAL Y SALUD DEL FONPET VIGENCIA 2025 EN EL DEPARTAMENTO DE SUCRE (EN FORMULACIÓN) (BPIN: ) (Meta del proyecto: ) (Tipo de Banco: Banco Territorial)</t>
  </si>
  <si>
    <t xml:space="preserve">FORTALECIMIENTO DE LA GESTION ADMINISTRATIVA DE LOS TRIBUTOS DEPARTAMENTALES EN LA VIGENCIA 2026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2026 EN EL DEPARTAMENTO DE SUCRE (P (Meta del Proyecto: ) </t>
  </si>
  <si>
    <t xml:space="preserve">FORTALECIMIENTO DE LA GESTION ADMINISTRATIVA DE LOS TRIBUTOS DEPARTAMENTALES EN LA VIGENCIA 2027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2027 EN EL DEPARTAMENTO DE SUCRE (P (Meta del Proyecto: ) </t>
  </si>
  <si>
    <t>2024002700082</t>
  </si>
  <si>
    <t>ORDENANZA ADOPCIÓN ESTATUTO ORGÁNICO DE PRESUPUESTO (Meta del Proyecto/gestión: 1) (Tipo de Banco: Banco de Gestiones)</t>
  </si>
  <si>
    <t>APOYO LOGÍSTICO PARA EL DESARROLLO DE LA CEREMONIA Y PREMIACIÓN PREMIO DE PERIODISMO MARISCAL SUCRE XXX DE 2024 EN EL DEPARTAMENTO DE SUCRE  (BPIN: Recursos Propios)  (Meta del Proyecto: )</t>
  </si>
  <si>
    <t>APOYO LOGÍSTICO PARA EL DESARROLLO DE LA CEREMONIA Y PREMIACIÓN PREMIO DE PERIODISMO MARISCAL SUCRE XXXI DE 2025 EN EL DEPARTAMENTO DE SUCRE (BPIN: 202500000001137) (Meta del proyecto: 1) (Tipo de Banco: Banco Territorial)
IMPLEMENTACIÓN DE ESTRATEGIAS COMUNICACIONALES PARA LA DIFUSIÓN Y PROMOCIÓN DE LA GESTIÓN, TRAMITES, SERVICIOS Y OFERTA INSTITUCIONAL 2025 DE LA GOBERNACIÓN DE SUCRE (BPIN: 202400000007552) (Meta del proyecto: 1) (Tipo de Banco: Banco Territorial)</t>
  </si>
  <si>
    <t>Apoyo LOGÍSTICO PARA EL DESARROLLO DE LA CEREMONIA Y PREMIACIÓN PREMIO DE PERIODISMO MARISCAL SUCRE XXXI EN EL DEPARTAMENTO   Sucre (Tipo de Banco: Banco Territorial) (BPIN: 202500000001137) (Meta del Proyecto: 1) (Meta de la Vigencia: 1,00) (Ejecutado: 1) (Estado en Portafolio: En proceso de liquidación)</t>
  </si>
  <si>
    <t xml:space="preserve">IMPLEMENTACIÓN DE ESTRATEGIAS COMUNICACIONALES PARA LA DIFUSIÓN Y PROMOCIÓN DE LA GESTIÓN, TRAMITES, SERVICIOS Y OFERTA INSTITUCIONAL 2026 DE LA GOBERNACIÓN DE SUCRE (Meta del Proyecto: ) 
APOYO LOGÍSTICO PARA EL DESARROLLO DE LA CEREMONIA Y PREMIACIÓN PREMIO DE PERIODISMO MARISCAL SUCRE XXXII DE 2026 EN EL DEPARTAMENTO DE SUCRE (Meta del Proyecto: ) 
FORTALECIMIENTO AL PROGRAMA INSTITUCIONAL SUCRE TIERRA DE OPORTUNIDADES EN LA VIGENCIA 2026 DE LA GOBERNACIÓN DE SUCRE (Meta del Proyecto: ) </t>
  </si>
  <si>
    <t xml:space="preserve">IMPLEMENTACIÓN DE ESTRATEGIAS COMUNICACIONALES PARA LA DIFUSIÓN Y PROMOCIÓN DE LA GESTIÓN, TRAMITES, SERVICIOS Y OFERTA INSTITUCIONAL 2027 DE LA GOBERNACIÓN DE SUCRE (Meta del Proyecto: ) 
APOYO LOGÍSTICO PARA EL DESARROLLO DE LA CEREMONIA Y PREMIACIÓN PREMIO DE PERIODISMO MARISCAL SUCRE XXXIII DE 2027 EN EL DEPARTAMENTO DE SUCRE (Meta del Proyecto: ) 
FORTALECIMIENTO AL PROGRAMA INSTITUCIONAL SUCRE TIERRA DE OPORTUNIDADES EN LA VIGENCIA 2027 DE LA GOBERNACIÓN DE SUCRE (Meta del Proyecto: ) </t>
  </si>
  <si>
    <t>202500000001137, 202400000007552</t>
  </si>
  <si>
    <t xml:space="preserve">4/10/2024: El proyecto "IMPLEMENTACIÓN DE ESTRATEGIAS COMUNICACIONALES PARA LA DIFUSIÓN Y PROMOCIÓN DE LA GESTIÓN, TRAMITES, SERVICIOS Y OFERTA INSTITUCIONAL DE LA GOBERNACIÓN DE SUCRE (2024002700031)", se encuentra en proceso de contratación, es por tanto, que al corte de 30 de septiembre aun no se cumple la meta programada para la vigencia 2024 y el proyecto "APOYO LOGÍSTICO PARA EL DESARROLLO DE LA CEREMONIA Y PREMIACIÓN PREMIO DE PERIODISMO MARISCAL SUCRE XXX DE 2024 EN EL DEPARTAMENTO DE SUCRE" se encuentra en proceso de formulación, esperando su presentación en banco de proyectos en el mes de noviembre, su ejecución es de 1 día. 
</t>
  </si>
  <si>
    <t>FORTALECIMIENTO DE CAPACIDADES EN MEDIOS DE COMUNICACIONES TRADICIONALES UTILIZANDO LAS NUEVAS TECNOLOGÍAS EN EL DEPARTAMENTO DE SUCRE  (Meta del Proyecto/gestión: 25) (Tipo de Banco: Banco de Gestiones)</t>
  </si>
  <si>
    <t xml:space="preserve">FORTALECIMIENTO DE CAPACIDADES EN MEDIOS DE COMUNICACIONES TRADICIONALES UTILIZANDO LAS NUEVAS TECNOLOGÍAS EN EL DEPARTAMENTO DE SUCRE  (Meta del Proyecto: ) </t>
  </si>
  <si>
    <t>APOYO A LA  ELABORACIÓN DEL PLAN INTEGRAL DE SEGURIDAD Y CONVIVENCIA CIUDADANA: SUCRE SEGURO, DEL DEPARTAMENTO DE SUCRE  (BPIN: 2024002700044)  (Meta del Proyecto: 1) (Ejecutado: 1)</t>
  </si>
  <si>
    <t>2024002700044</t>
  </si>
  <si>
    <t>FORTALECIMIENTO DE LA SEGURIDAD Y CONVIVENCIA CIUDADANA MUNICIPIO DE LOS PALMITOS EN EL DEPARTAMENTO DE SUCRE  (BPIN: 2022002700166)  (Meta del Proyecto: 1) (Ejecutado: 1)</t>
  </si>
  <si>
    <t>FORTALECIMIENTO DE LAS COMUNICACIONES PARA MEJORAR LAS CAPACIDADES OPERATIVAS DE LAS FUERZAS ARMADAS Y MIGRACION EN EL DEPARTAMENTO DE SUCRE (BPIN: 2024002700086) (Meta del proyecto: 1) (Tipo de Banco: Banco Territorial)
FORTALECIMIENTO DE LAS CAPACIDADES OPERATIVAS DEL COMANDO DE LA FUERZA PUBLICA EN EL DEPARTAMENTO DE SUCRE (BPIN: 202500000000611) (Meta del proyecto: 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(Meta del proyecto: 1) (Tipo de Banco: Banco Territorial)
Fortalecimiento DE LAS CAPACIDADES EN LOS GRUPOS DE OPERACIONES ESPECIALES EN EL DEPARTAMENTO DE Sucre (BPIN: 202500000020645) (Meta del proyecto: 1) (Tipo de Banco: Banco Territorial)</t>
  </si>
  <si>
    <t>Fortalecimiento DE LAS CAPACIDADES OPERATIVAS DEL COMANDO DE LA FUERZA PUBLICA EN EL DEPARTAMENTO DE   Sucre (Tipo de Banco: Banco Territorial) (BPIN: 202500000000611) (Meta del Proyecto: 1) (Meta de la Vigencia: 1,00) (Ejecutado: 1) (Estado en Portafolio: En Ejecución)
Fortalecimiento DE LAS COMUNICACIONES PARA MEJORAR LAS CAPACIDADES OPERATIVAS DE LAS FUERZAS ARMADAS Y MIGRACION EN EL DEPARTAMENTO DE   Sucre (Tipo de Banco: Banco Territorial) (BPIN: 2024002700086) (Meta del Proyecto: 1) (Meta de la Vigencia: 1,00) (Ejecutado: 1) (Estado en Portafolio: Liquidado)
Fortalecimiento DE LAS CAPACIDADES HUMANAS, PARA LA ATENCIÓN, ANÁLISIS, FORMULACIÓN, EJECUCIÓN, SEGUIMIENTO ACOMPAÑAMIENTO Y PUESTA EN MARCHA DE LA ESTRATEGIA DE SEGURIDAD, ORDEN PÚBLICO Y CONVIVENCIA CIUDADANA EN EL DEPARTAMENTO DE   Sucre (Tipo de Banco: Banco Territorial) (BPIN: 202500000000635) (Meta del Proyecto: 1) (Meta de la Vigencia: 1,00) (Ejecutado: 0,75) (Estado en Portafolio: En Ejecución)</t>
  </si>
  <si>
    <t>FORTALECIMIENTO PARA LA ATENCIÓN, ANÁLISIS, FORMULACIÓN, EJECUCIÓN, SEGUIMIENTO, ACOMPAÑAMIENTO Y PUESTA EN MARCHA DEL PLAN INTEGRAL DE SEGURIDAD Y CONVIVENCIA SUCRE SEGURO EN EL DEPARTAMENTO DE SUCRE. (Meta del Proyecto: 1) (202500000039546)</t>
  </si>
  <si>
    <t xml:space="preserve">Radar (Meta del Proyecto: ) </t>
  </si>
  <si>
    <t>2022002700166, 2024002700086, 202500000000611, 202500000000635, 202500000020645, 202500000039546</t>
  </si>
  <si>
    <t xml:space="preserve">Diagnóstico del estado de implementación del PISC para verificar si se requiere actualizar el aprobado o si sigue vigente hasta acabar el cuatrenio (Meta del Proyecto: ) </t>
  </si>
  <si>
    <t>ADQUISICIÓN DE UN SISTEMA OBSERVADOR AVANZADO DE OPERACIONES DE INTELIGENCIA Y PATRULLAJE DIURNA Y NOCTURNA DE LA ARMADA NACIONAL EN EL DEPARTAMENTO DE SUCRE (DRONES) 1 (BPIN: 2024002700087) (Meta del proyecto: 1) (Tipo de Banco: Banco Territorial)
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(Meta del Proyecto/gestión: 30) (Tipo de Banco: Banco de Gestiones)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(Meta del Proyecto/gestión: 207) (Tipo de Banco: Banco de Gestiones)
Equipos de Inteligencia donados a la Comunidad del Resguardo San Andres de Sotavento con acentamiento en el municipio de Sampués Sucre. 
 (Meta del Proyecto/gestión: 8) (Tipo de Banco: Banco de Gestiones)</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</si>
  <si>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del Proyecto/gestión: 207) (Ejecutado: 207)
Equipos de Inteligencia donados a la Comunidad del Resguardo San Andres de Sotavento con acentamiento en el municipio de Sampués Sucre. 
 (Tipo de Banco: Banco de Gestiones) (Meta del Proyecto/gestión: 8) (Ejecutado: 8)</t>
  </si>
  <si>
    <t xml:space="preserve">EQUIPOS DE INTELIGENCIA DEPENDIENDO LA NECESIDAD Y REQUIRIMIENTO DE CADA FUERZA (Pendiente por formular) (Meta del Proyecto: ) </t>
  </si>
  <si>
    <t xml:space="preserve">EQUIPOS DE INTELIGENCIA DEPENDIENDO LA NECESIDAD Y REQUIRIMIENTO DE CADA FUERZA (Meta del Proyecto: 1) </t>
  </si>
  <si>
    <t>2024002700087</t>
  </si>
  <si>
    <t>Pago recompensa en Marzo 2024  (BPIN: Recursos Propios)  (Meta del Proyecto: 2) (Ejecutado: 1)</t>
  </si>
  <si>
    <t>Recompensa entregada en el Mes de Enero  de 2025  (Meta del Proyecto/gestión: 1) (Tipo de Banco: Banco de Gestiones)</t>
  </si>
  <si>
    <t>Recompensa entregada en el Mes de Enero  de 2025  (Tipo de Banco: Banco de Gestiones) (Meta del Proyecto/gestión: 1) (Ejecutado: 1)</t>
  </si>
  <si>
    <t xml:space="preserve">A solicitud (Meta del Proyecto: ) </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</si>
  <si>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ADECUACION Y DOTACION DE LA ESTACION DE POLICIA DEL MUNICIPIO DE COVEÑAS EN EL DEPARTAMENTO DE SUCRE (BPIN: 202500000026747) (Meta del proyecto: 1) (Tipo de Banco: Banco Territorial)
Fortalecimiento DEL PUESTO AVANZADO DE INFANTERIA DE MARINA EN EL DEPARTAMENTO DE Sucre (BPIN: 202500000028681) (Meta del proyecto: 1) (Tipo de Banco: Banco Territorial)
APOYO A LA INFRAESTRUCTURA OPERACIONAL PAIM: CERRAMIENTO, PTAR, REDES ELÉCTRICAS, GIMNASIO. (Meta del Proyecto/gestión: 6) (Tipo de Banco: Banco de Gestiones)</t>
  </si>
  <si>
    <t>ADECUACIÓN Y DOTACIÓN DE LA ESTACIÓN DE POLICÍA DEL MUNICIPIO DE COVEÑAS DEPARTAMENTO DE SUCRE  (Tipo de Banco: Banco Territorial)  (BPIN: 202500000026747)   (Avance Acumulado Total de la Meta del Proyecto: 1)   (Avance Acumulado de la Meta del Proyecto Para la Vigencia 2025: 1)
APOYO A LA INFRAESTRUCTURA OPERACIONAL PAIM: CERRAMIENTO, PTAR, REDES ELÉCTRICAS, GIMNASIO. (Tipo de Banco: Banco de Gestiones) (Meta del Proyecto/gestión: 6) (Ejecutado: 6)</t>
  </si>
  <si>
    <t>202500000026757, 202500000026747, 202500000028681</t>
  </si>
  <si>
    <t>DOTACION DE UNA CAMIONETA PIK UP, CUATRO MOTOS 300 UNIFORMADAS Y UNA NPR (Camión)  (BPIN: Por Gestión)  (Meta del Proyecto: 10) (Ejecutado: 6)</t>
  </si>
  <si>
    <t>FORTALECIMIENTO DE LAS CAPACIDADES DE REACCIÓN, INTELIGENCIA E INVESTIGACIÓN DE LAS ENTIDADES QUE HACEN PARTE COMITÉ ORDEN PÚBLICO EN EL DEPARTAMENTO DE SUCRE (BPIN: 2024002700085) (Meta del proyecto: 38) (Tipo de Banco: Banco Territorial)
ADQUISICIÓN DE BOTE DE 36FT PARA EL FORTALECIMIENTO DEL APOYO LOGÍSTICO, DE TRANSPORTE Y OPERACIONES FLUVIAL/MARÍTIMO DE LA ARMADA NACIONAL EN EL DEPARTAMENTO DE SUCRE (BPIN: 2024002700084) (Meta del proyecto: 1) (Tipo de Banco: Banco Territorial)
Unidades Móviles entregadas en el marco del proyecto: FORTALECIMIENTO DE LAS CAPACIDADES DE REACCIÓN, INTELIGENCIA E INVESTIGACIÓN DE LAS ENTIDADES QUE HACEN PARTE COMITÉ ORDEN PÚBLICO EN EL DEPARTAMENTO DE SUCRE  (Meta del Proyecto/gestión: 38) (Tipo de Banco: Banco de Gestiones)</t>
  </si>
  <si>
    <t>Adquisición DE BOTE DE 36FT PARA EL FORTALECIMIENTO DEL APOYO LOGISTICO DE TRANSPORTE Y OPERACIONES FLUVIALMARÍTIMO DE LA ARMADA NACIONAL EN EL DEPARTAMENTO DE   Sucre (Tipo de Banco: Banco Territorial) (BPIN: 2024002700084) (Meta del Proyecto: 1) (Meta de la Vigencia: 1,00) (Ejecutado: 1) (Estado en Portafolio: Entregado)
Fortalecimiento DE LAS CAPACIDADES DE REACCION INTELIGENCIA E INVESTIGACION DE LAS ENTIDADES QUE HACEN PARTE COMITÉ DE ORDEN PUBLICO EN EL DEPARTAMENTO DE  Sucre (Tipo de Banco: Banco Territorial) (BPIN: 2024002700085) (Meta del Proyecto: 1) (Meta de la Vigencia: 1) (Ejecutado: 1) (Estado en Portafolio: Entregado)
Unidades Móviles entregadas en el marco del proyecto: FORTALECIMIENTO DE LAS CAPACIDADES DE REACCIÓN, INTELIGENCIA E INVESTIGACIÓN DE LAS ENTIDADES QUE HACEN PARTE COMITÉ ORDEN PÚBLICO EN EL DEPARTAMENTO DE SUCRE  (Tipo de Banco: Banco de Gestiones) (Meta del Proyecto/gestión: 38) (Ejecutado: 37)</t>
  </si>
  <si>
    <t>2024002700085, 2024002700084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</si>
  <si>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t>
  </si>
  <si>
    <t>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 (Ejecutado: 3)</t>
  </si>
  <si>
    <t xml:space="preserve">APOYO A LAS INICIATIVAS DE RESOCIALIZACION SUCRE  SEGURO EN LAS POBLACIONES DE JOVENES VULNERABLES EN EL DEPARTAMENTO DE SUCRE (Pendiente BPIN) (Meta del Proyecto: ) </t>
  </si>
  <si>
    <t>202500000029628</t>
  </si>
  <si>
    <t>ENTREGA DE KITS DE ASEO Y LIMPIEZA A MUJERES PRIVADAS DE LA LIBERTAD EN LA CÁRCEL LA VEGA  (BPIN: Por Gestión)  (Meta del Proyecto: 35) (Ejecutado: 35)</t>
  </si>
  <si>
    <t>ENTREGA DE KITS DE ASEO Y LIMPIEZA A MUJERES PRIVADAS DE LA LIBERTAD EN LA CÁRCEL LA VEGA (Meta del Proyecto/gestión: 25) (Tipo de Banco: Banco de Gestiones)</t>
  </si>
  <si>
    <t>ENTREGA DE KITS DE ASEO Y LIMPIEZA A MUJERES PRIVADAS DE LA LIBERTAD EN LA CÁRCEL LA VEGA (Tipo de Banco: Banco de Gestiones) (Meta del Proyecto/gestión: 25) (Ejecutado: 45)</t>
  </si>
  <si>
    <t xml:space="preserve">PROYECTO PARA DOTACION DE LOS INTERNOS DE LAS CARCELES, CARCELETAS, URIS Y ESTACIONES DE POLICIA (Meta del Proyecto: ) </t>
  </si>
  <si>
    <t>SE REALIZÓ UNA JORNADA DE ATENCION INTEGRAL DE PERSONAS PRIVADAS DE LA LIBERTAD EN LA CARCEL DE MINIMA, MEDIA Y ALTA SEGURIDAD LA VEGA  (BPIN: Por Gestión)  (Meta del Proyecto: ) (Ejecutado: 32)</t>
  </si>
  <si>
    <t>JORNADA DE ATENCION JURIDICA A 46  DE PERSONAS PRIVADAS DE LA LIBERTAD EN LA CARCEL DE MINIMA, MEDIA Y ALTA SEGURIDAD LA VEGA (Meta del Proyecto/gestión: 28) (Tipo de Banco: Banco de Gestiones)</t>
  </si>
  <si>
    <t>JORNADA DE ATENCION JURIDICA A 46  DE PERSONAS PRIVADAS DE LA LIBERTAD EN LA CARCEL DE MINIMA, MEDIA Y ALTA SEGURIDAD LA VEGA (Tipo de Banco: Banco de Gestiones) (Meta del Proyecto/gestión: 28) (Ejecutado: 46)</t>
  </si>
  <si>
    <t>JORNADA DE ATENCION INTEGRAL DE PERSONAS PRIVADAS DE LA LIBERTAD EN LA CARCEL DE MINIMA, MEDIA Y ALTA SEGURIDAD LA VEGA (Meta del Proyecto: ) (Por Gestión)</t>
  </si>
  <si>
    <t>JORNADA DE ATENCION INTEGRAL DE PERSONAS PRIVADAS DE LA LIBERTAD EN LA CARCEL DE MINIMA, MEDIA Y ALTA SEGURIDAD LA VEGA (Meta del Proyecto: 32) (Por Gestión)</t>
  </si>
  <si>
    <t>PROYECTO MINIMA CUANTIA POR COMITÉ DE ORDEN PÚBLICO (BPIN: ) (Meta del proyecto: ) (Tipo de Banco: Sin Tipo de Banco)</t>
  </si>
  <si>
    <t xml:space="preserve">PROYECTOS QUE MEJOREN LA PRESTACION DEL SERVICIO DE VIGILANCIA PENITENCIARIA (Meta del Proyecto: ) </t>
  </si>
  <si>
    <t>Eventos de trata de personas asisitidos (por evento de ocurrencia)  (BPIN: Recursos Propios)  (Meta del Proyecto: 2)</t>
  </si>
  <si>
    <t>EVENTOS DE TRATA DE PERSONAS ASISITIDOS (POR EVENTO DE OCURRENCIA) (Meta del Proyecto/gestión: ) (Tipo de Banco: Banco de Gestiones)</t>
  </si>
  <si>
    <t xml:space="preserve">Eventos de trata de personas asisitidos (por evento de ocurrencia) (Meta del Proyecto: ) </t>
  </si>
  <si>
    <t>CONMEMORACION DEL DIA MUNDIAL CONTRA LA TRATA DE PERSONAS  (BPIN: Por Gestión)  (Meta del Proyecto: 1) (Ejecutado: 1)</t>
  </si>
  <si>
    <t>EVENTO DE TRATA DE PERSONAS.   (Meta del Proyecto/gestión: 1) (Tipo de Banco: Banco de Gestiones)</t>
  </si>
  <si>
    <t>EVENTO DE TRATA DE PERSONAS.   (Tipo de Banco: Banco de Gestiones) (Meta del Proyecto/gestión: 1) (Ejecutado: 1)</t>
  </si>
  <si>
    <t xml:space="preserve">CONMEMORACION DEL DIA MUNDIAL CONTRA LA TRATA DE PERSONAS (Meta del Proyecto: 1) </t>
  </si>
  <si>
    <t xml:space="preserve">CONSTRUCCION DEL CENTRO DE ATENCIÓN AL MENOR INFRACTOR (Meta del Proyecto: 1) </t>
  </si>
  <si>
    <t>CONSTRUCCIÓN DE LA MESA MUNICIPAL DE LIBERTAD RELIGIOSA DE TOLU  (BPIN: Por Gestión)  (Meta del Proyecto: 1) (Ejecutado: 1)
CELEBRACIÓN DEL DÍA DE LIBERTAD RELIGIOSA Y CULTO EN EL DEPARTAMENTO DE SUCRE  (BPIN: Por Gestión)  (Meta del Proyecto: 1) (Ejecutado: 1)
ESPACIOS DE PARTICIPACIÓN CON LA MESA DEPARTAMENTAL DE LIBERTAD RELIGIOSA  (BPIN: Por Gestión)  (Meta del Proyecto: 2) (Ejecutado: 2)
APOYO LOGÍSTICO PARA LA REALIZACIÓN DE LA QUINTA MESA DE CONCERTACIÓN DE LA RUTA DEL CIMARRONAJE EN EL MARCO DE LA INICIATIVA RUTA DE LA MEMORIA DEL CANAL DEL DIQUE REALIZADA EN EL DEPARTAMENTO DE SUCRE  (BPIN: Por Gestión)  (Meta del Proyecto: 1) (Ejecutado: 1)
CAPACITACIÓN A LOS MIEMBROS DE LA MESA DEPARTAMENTAL DE LIBERTAD RELIGIOSA CON 21 SECRETARIOS DEL INTERIOR  (BPIN: Por Gestión)  (Meta del Proyecto: 3) (Ejecutado: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</si>
  <si>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(Meta del Proyecto/gestión: 3) (Tipo de Banco: Banco de Gestiones)</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</si>
  <si>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del Proyecto/gestión: 3) (Ejecutado: 3)</t>
  </si>
  <si>
    <t xml:space="preserve">2 FORTALECIMIENTO DE LOS ESPACIOS DE PARTICIPACIÓN CIUDADANA DEL SECTOR RELIGIOSO (Meta del Proyecto: ) (Por Gestión)
APOYO LOGISTICO A LAS MESAS DE PARTICIPACIÓN EFECTIVAS DEL CONSEJO DE PAZ TERRITORIAL EN EL DEPARTAMENTO DE SUCRE (Meta del Proyecto: 6) </t>
  </si>
  <si>
    <t>CONGRESO DEPARTAMENTAL DE ACCIÓN COMUNAL (Meta del Proyecto: ) 
FORTALECIMIENTO DE LOS ESPACIOS DE PARTICIPACIÓN CIUDADANA DEL SECTOR RELIGIOSO (Meta del Proyecto: ) (Por Gestión)</t>
  </si>
  <si>
    <t>FORTALECIMIENTO A LOS SISTEMAS LOCALES DE JUSTICIA EN  10 MUNICPIOS PRIORIZADOS EN EL DPTO DE SUCRE
CONVENIO INTERADMINISTRATIVO No. 684-2025 ENTRE LA NACIÓN - MINISTERIO DE JUSTICIA Y DEL DERECHOY LA GOBERANCION DE SUCRE. (Meta del Proyecto/gestión: 1) (Tipo de Banco: Banco de Gestiones)</t>
  </si>
  <si>
    <t>FORTALECIMIENTO A LOS SISTEMAS LOCALES DE JUSTICIA EN  10 MUNICPIOS PRIORIZADOS EN EL DPTO DE SUCRE
CONVENIO INTERADMINISTRATIVO No. 684-2025 ENTRE LA NACIÓN - MINISTERIO DE JUSTICIA Y DEL DERECHOY LA GOBERANCION DE SUCRE. (Tipo de Banco: Banco de Gestiones) (Meta del Proyecto/gestión: 1) (Ejecutado: 1)</t>
  </si>
  <si>
    <t xml:space="preserve">Fortalecimiento de las organizaciones sociales y comunales, mediante el Proyecto Educativo Institucional-PEI EPAC 2024-2027, desarrollado por la Escuela Politécnica de Artes y Ciencias de Sucre para priorizar la transformación digital, las artes emergente (Meta del Proyecto: ) </t>
  </si>
  <si>
    <t>Fortalecimiento de las organizaciones sociales y comunales, mediante el Proyecto Educativo Institucional-PEI EPAC 2024-2027, desarrollado por la Escuela Politécnica de Artes y Ciencias de Sucre para priorizar la transformación digital, las artes emergente (Meta del Proyecto/gestión: 1) (Tipo de Banco: Banco de Gestiones)
DOTACIÓN A LA FEDERACIÓN COMUNAL DE SUCRE: UN COMPUTADOR DE SCRTORIO COMPLETO (MONITOR, CPU, TECLADO) (Meta del Proyecto/gestión: 1) (Tipo de Banco: Banco de Gestiones)</t>
  </si>
  <si>
    <t>DOTACIÓN A LA FEDERACIÓN COMUNAL DE SUCRE: UN COMPUTADOR DE SCRTORIO COMPLETO (MONITOR, CPU, TECLADO) (Tipo de Banco: Banco de Gestiones) (Meta del Proyecto/gestión: 1) (Ejecutado: 1)</t>
  </si>
  <si>
    <t xml:space="preserve">Proyectos de dotación de salones comunales en el departamento de sucre (por formular) (Meta del Proyecto: ) </t>
  </si>
  <si>
    <t>ACTO ADMINISTRATIVO QUE REGLAMENTE EL FUNCIONAMIENTO DEL CONSEJO DEPARTAMENTAL DE PAZ.
 (Meta del Proyecto/gestión: 1) (Tipo de Banco: Banco de Gestiones)
PLAN ESTRATÉGICO DE SEGURIDAD Y PROTECCIÓN – PESP. (Meta del Proyecto/gestión: 1) (Tipo de Banco: Banco de Gestiones)</t>
  </si>
  <si>
    <t>ACTO ADMINISTRATIVO QUE REGLAMENTE EL FUNCIONAMIENTO DEL CONSEJO DEPARTAMENTAL DE PAZ.
 (Tipo de Banco: Banco de Gestiones) (Meta del Proyecto/gestión: 1) (Ejecutado: 1)
PLAN ESTRATÉGICO DE SEGURIDAD Y PROTECCIÓN – PESP. (Tipo de Banco: Banco de Gestiones) (Meta del Proyecto/gestión: 1) (Ejecutado: 1)</t>
  </si>
  <si>
    <t>ELECCCIONES CONSEJOS DE JUVENTUDES 2025 (Tipo de Banco: Banco de Gestiones)</t>
  </si>
  <si>
    <t xml:space="preserve">ELECCIONES PRESIDENCIA (Meta del Proyecto: ) 
ELECCIONES CONGRESO (Meta del Proyecto: ) </t>
  </si>
  <si>
    <t xml:space="preserve">ELECCIONES AUTORIDADES LOCALES (Meta del Proyecto: ) </t>
  </si>
  <si>
    <t>ASISTENCIA TÉCNICA A LAS ORGANIZACIONES DEFENSORAS DE DERECHOS HUMANOS DEL DEPARTAMENTO DE SUCRE EN MATERIA DE FORMULACIÓN DE PROYECTOS EN COMPAÑÍA DEL MINISTERIO DEL INTERIOR  (BPIN: Recursos Propios)  (Meta del Proyecto: 1) (Ejecutado: 1)</t>
  </si>
  <si>
    <t xml:space="preserve">
ACTIVIDAD: ESTRATEGIA DE PROMOCIÓN Y PEDAGOGÍA EN METODOS DE RESOLUCIÓN DE CONFLICTOS PARA ADOLESCENTES DE RESPONSABILIDAD PENAL 
 (Meta del Proyecto/gestión: 1) (Tipo de Banco: Banco de Gestiones)</t>
  </si>
  <si>
    <t xml:space="preserve">
ACTIVIDAD: ESTRATEGIA DE PROMOCIÓN Y PEDAGOGÍA EN METODOS DE RESOLUCIÓN DE CONFLICTOS PARA ADOLESCENTES DE RESPONSABILIDAD PENAL 
 (Tipo de Banco: Banco de Gestiones) (Meta del Proyecto/gestión: 1) (Ejecutado: 1)</t>
  </si>
  <si>
    <t xml:space="preserve">ENCUENTROS DE PAZ Y RECONCILIACION REALIZADOS  (Meta del Proyecto: ) </t>
  </si>
  <si>
    <t>CONSTRUCCIÓN DE LA CASA DE PARTICIPACIÓN CIUDADANA EN EL MUNICIPIO DE SINCELEJO DEPARTAMENTO DE SUCRE (Meta del Proyecto: 1) (2024002700183)</t>
  </si>
  <si>
    <t>2024002700183</t>
  </si>
  <si>
    <t xml:space="preserve">Dotación de la casa de participación ciudadana (Meta del Proyecto: ) </t>
  </si>
  <si>
    <t>ASISTENCIA TECNICA A JUNTAS DE ACCION COMUNAL EN EL DEPARTAMENTO DE SUCRE  (BPIN: Por Gestión)  (Meta del Proyecto: ) (Ejecutado: 500)</t>
  </si>
  <si>
    <t>ASISTENCIA TECNICA A JUNTAS DE ACCIÓN COMUNAL
4 asistencias técnicas en temas juridicos  a Juntas de Acciones Comunales en los municipio de San Onofre, San Marcos, La Unión y en Sincelejo 
 (Meta del Proyecto/gestión: 4) (Tipo de Banco: Banco de Gestiones)
ASISTENCIA TÉCNICA A LAS SESIONES DEL COMITÉ DPTAL DE JUSTICIA (Meta del Proyecto/gestión: 2) (Tipo de Banco: Banco de Gestiones)</t>
  </si>
  <si>
    <t>ASISTENCIA TECNICA A JUNTAS DE ACCIÓN COMUNAL
4 asistencias técnicas en temas juridicos  a Juntas de Acciones Comunales en los municipio de San Onofre, San Marcos, La Unión y en Sincelejo 
 (Tipo de Banco: Banco de Gestiones) (Meta del Proyecto/gestión: 4) (Ejecutado: 4)
ASISTENCIA TÉCNICA A LAS SESIONES DEL COMITÉ DPTAL DE JUSTICIA (Tipo de Banco: Banco de Gestiones) (Meta del Proyecto/gestión: 2) (Ejecutado: 1)</t>
  </si>
  <si>
    <t>ASISTENCIA TÉCNICA PARA LA ELECCIÓN DEL PRESIDENTE DE LA FEDERACIÓN COMUNAL (Meta del Proyecto: 1) (Por Gestión)
ASISTENCIA TECNICA A ELECCIÓN PRESIDENTE Y DELEGADOS DE LAS ASOJUNTAS (Meta del Proyecto: 1) (Por Gestión)
Asistencia Tecnica  Elecciones de nuevas juntas de acción comunal (Meta del Proyecto: 1) (Por Gestión)
2 JORNADA DE ATENCIÓN A JUNTAS DE ACCIÓN COMUNAL EN MUNICIPIOS (Meta del Proyecto: ) (Por Gestión)</t>
  </si>
  <si>
    <t>2 JORNADA DE ATENCIÓN A JUNTAS DE ACCIÓN COMUNAL EN MUNICIPIOS (Meta del Proyecto: ) (Por Gestión)</t>
  </si>
  <si>
    <t>Adecuación Casa de participación ciudadana antigua - Cínica del afecto (Meta del Proyecto/gestión: ) (Tipo de Banco: Banco de Gestiones)</t>
  </si>
  <si>
    <t>Adecuación Casa de participación ciudadana antigua - Cínica del afecto (Meta del Proyecto: ) (Por Gestión)</t>
  </si>
  <si>
    <t>ESPACIO DE CONCERTACION CON AFRO  (BPIN: Por Gestión)  (Meta del Proyecto: 2) (Ejecutado: 2)
ESPACIO DE CONCERTACION CON INDIGENAS  (BPIN: Por Gestión)  (Meta del Proyecto: 2) (Ejecutado: 2)</t>
  </si>
  <si>
    <t>ESPACIO DE LIDERAZGO PROPIO EN LOS JOVENES DE LAS INDÍGENAS DEL DEPARTAMENTO DE SUCRE(1)
ACTIVIDAD: TALLER EN METODOS DE RESOLUCIÓN DE CONFLICTOS - MRC. PARA FORTALECER EL LIDERAZGO EN JOVENES INDIGENAS DEL MUNICIPIO DE TOLUVIEJO Y SAN ANTONIO DE PALMITOS.  (Meta del Proyecto/gestión: 2) (Tipo de Banco: Banco de Gestiones)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(Meta del Proyecto/gestión: 2) (Tipo de Banco: Banco de Gestiones)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(Meta del Proyecto/gestión: 2) (Tipo de Banco: Banco de Gestiones)</t>
  </si>
  <si>
    <t>ESPACIO DE LIDERAZGO PROPIO EN LOS JOVENES DE LAS INDÍGENAS DEL DEPARTAMENTO DE SUCRE(1)
ACTIVIDAD: TALLER EN METODOS DE RESOLUCIÓN DE CONFLICTOS - MRC. PARA FORTALECER EL LIDERAZGO EN JOVENES INDIGENAS DEL MUNICIPIO DE TOLUVIEJO Y SAN ANTONIO DE PALMITOS.  (Tipo de Banco: Banco de Gestiones) (Meta del Proyecto/gestión: 2)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del Proyecto/gestión: 2) (Ejecutado: 1)</t>
  </si>
  <si>
    <t xml:space="preserve">FORTALECIMIENTO DE GOBIERNOS PROPIOS Y GOBERNANZA PARA LA POBLACIÓN ÉTNICA (Pendiente concertar y formular) (Meta del Proyecto: ) </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</si>
  <si>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</si>
  <si>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Capacitación en formulación de proyectos en Métodologia General Ajustada (MGA) con grupos étnicos (Por gestión) (Meta del Proyecto: ) (Por Gestión)</t>
  </si>
  <si>
    <t>MESA DE CONCERTACIÓN AFRO PARA LA CONSTRUCCIÓN DEL PLAN DE DESARROLLO  (BPIN: Por Gestión)  (Meta del Proyecto: 1) (Ejecutado: 1)
MESA DE CONCERTACIÓN INDÍGENA PARA LA CONSTRUCCIÓN DEL PLAN DE DESARROLLO  (BPIN: Por Gestión)  (Meta del Proyecto: 1) (Ejecutado: 1)
PRESTACIÓN DE SERVICIOS PROFECIONALES Y DE APOYO PARA EL FORTALECIMIENTO ORGANIZATIVO DE LAS JUNTAS DE ACCIONES COMUNALES EN EL DEPARTAMENTO DE SUCRE (2024002700038): 1  (BPIN: 2024002700038)  (Meta del Proyecto: 1) (Ejecutado: 1)
FORTALECIMIENTO A LOS PROCESOS  PROCESOS ORGANIZATIVOS Y CULTURALES DE LAS ORGANIZACIONES ÉTNICAS (AFRO, INDÍGENA Y ROOM) EN EL DEPARTAMENTO DE SUCRE (2024002700072): 3  (BPIN: 2024002700072)  (Meta del Proyecto: 3) (Ejecutado: 3)</t>
  </si>
  <si>
    <t>APOYO LOGISTICO PARA LA REALIZACION DE ESPACIOS DE PARTICIPACION DE COMUNIDADES ETNICAS EN EL DEPARTAMENTO DE SUCRE (BPIN: 202400000002779) (Meta del proyecto: 2) (Tipo de Banco: Banco Territorial)</t>
  </si>
  <si>
    <t xml:space="preserve">MESA DE CONCERTACIÓN INDÍGENA (Pendiente por formular) (Meta del Proyecto: ) 
MESA DE CONCERTACIÓN AFRO (Pendiente por formular) (Meta del Proyecto: ) </t>
  </si>
  <si>
    <t>2024002700072, 2024002700038, 202400000002779</t>
  </si>
  <si>
    <t>*Espacio de participación de la consultiva departamental afrocolombiana realizado para el fortalecimiento de la instintucionalidad (4)
*Espacio de participación de la mesa permanente de concertación indigena ampliada y de dialogo para el fortalecimiento de la etnia zenú(4)</t>
  </si>
  <si>
    <t xml:space="preserve">TRANSFERENCIA DE CONOCIMIENTO ANCESTRAL DE LAS COMUNIDADES AFRO EN LA RECUPERACIÓN DE SABERES ANCESTRALES (Pendiente por formular) (Meta del Proyecto: ) </t>
  </si>
  <si>
    <t xml:space="preserve">Infraestructura animal (por formular) (Meta del Proyecto: ) </t>
  </si>
  <si>
    <t xml:space="preserve">Apoyo animal (por formular) (Meta del Proyecto: ) </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</si>
  <si>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(Ejecutado: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(Ejecutado: 1)
APOYO OPERACIONAL Y LOGÍSTICO PARA ATENDER LA EMERGENCIA POR AMENAZAS DE ORIGEN NATURAL Y ANTRÓPICO QUE AFECTAN A LAS FAMILIAS VULNERABLES EN EL DEPARTAMENTO DE SUCRE.  (BPIN: Recursos Propios)  (Meta del Proyecto: ) (Ejecutado: 1)
CAREGATO  (BPIN: Por Gestión)  (Meta del Proyecto: ) (Ejecutado: 1)
CONTRATO CDCD - 004 -2024 SUMINISTRO DE MATERIAL DE FERRETERÍA PARA ATENDER LA EMERGENCIA POR AMENAZAS DE ORIGEN NATURAL Y ANTROPICO QUE AFECTAN A LAS FAMILIAS VULNERABLES DEL DEPARTAMENTO DE SUCRE.  (BPIN: 202400000002743)  (Meta del Proyecto: ) (Ejecutado: 1)</t>
  </si>
  <si>
    <t>APOYO LOGISTICO Y OPERATIVO EN EL SUMINISTRO Y TRANSPORTE DE AGUA POTABLE EN CARROTANQUE A LOS MUNICIPIOS DEL DEPARTAMENTO DE SUCRE - DESABASTECIMIENTO DE AGUA (CONVENIO CON VEOLIA) (Meta del Proyecto/gestión: 2) (Tipo de Banco: Banco de Gestiones)</t>
  </si>
  <si>
    <t>APOYO LOGISTICO Y OPERATIVO EN EL SUMINISTRO Y TRANSPORTE DE AGUA POTABLE EN CARROTANQUE A LOS MUNICIPIOS DEL DEPARTAMENTO DE SUCRE - DESABASTECIMIENTO DE AGUA (CONVENIO CON VEOLIA) (Tipo de Banco: Banco de Gestiones) (Meta del Proyecto/gestión: 2) (Ejecutado: 2)</t>
  </si>
  <si>
    <t xml:space="preserve">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APOYO OPERACIONAL Y LOGÍSTICO PARA ATENDER LA EMERGENCIA POR AMENAZAS DE ORIGEN NATURAL Y ANTRÓPICO QUE AFECTAN A LAS FAMILIAS VULNERABLES EN EL DEPARTAMENTO DE SUCRE (Pendiente por formular) (Meta del Proyecto: ) </t>
  </si>
  <si>
    <t xml:space="preserve">APOYO OPERACIONAL Y LOGÍSTICO PARA ATENDER LA EMERGENCIA POR AMENAZAS DE ORIGEN NATURAL Y ANTRÓPICO QUE AFECTAN A LAS FAMILIAS VULNERABLES EN EL DEPARTAMENTO DE SUCRE (Pendiente por formular) (Meta del Proyecto: ) 
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t>
  </si>
  <si>
    <t>202400000002743</t>
  </si>
  <si>
    <t xml:space="preserve">Adquisición de banco de materiales afectaciones en viviendas por incendios y por vientos huracanados.
Suministro de tanques de almacenamiento de agua como puntos de abastecimiento, se ejecutó, no ha sido radicado en el Banco de proyectos. Ejecutado por Secretaría General .                                                           Suministro de carrotanques      para abastecimiento de agua potable para la respuesta y recuperación de la emergencia como consecuencia de la ocurrencia de temporada de sequía y desbastecimiento, en el Departamento, de acuerdo a la calamidad pública declarada mediante Dectreto N° 0728 de 19 de diciembre de 2023. 5,296,5                                                </t>
  </si>
  <si>
    <t>CONSTRUCCIÓN DE POZOS PROFUNDOS ACCIONADOS CON ENERGÍA FOTOVOLTAICA EN LOS MUNICIPIOS DEL DEPARTAMENTO DE SUCRE, PARA MITIGAR LAS AFECTACIONES POR TEMPORADA DE SEQUÍA CON INCIDENCIA DEL FENÓMENO DEL NIÑO  (BPIN: Recursos Propios)  (Meta del Proyecto: 4) (Ejecutado: 4)</t>
  </si>
  <si>
    <t>CONSTRUCCIÓN DE OBRAS PARA LA MITIGACIÓN DEL RIESGO DE INUNDACIÓN Y SOCAVACIÓN EN EL BARRIO ALTOS DEL ROSARIO EN EL MUNICIPIO DE SINCELEJO SUCRE (BPIN: 2023002700171) (Meta del proyecto: 1) (Tipo de Banco: Banco de Regalías)
MANTENIMENTO DE JAGUEYES COMUNITARIOS EN EL DEPARTAMENTO DE SUCRE (Meta del Proyecto/gestión: 2) (Tipo de Banco: Banco de Gestiones)
IMPLEMENTACIÓN DE ACCIONES DE MITIGACIÓN Y REDUCCIÓN DEL RIESGO ANTE LA POSIBLE TEMPORADA DE LLUVIAS Y CONSOLIDACIÓN DEL FENOMENO DE LA NIÑA EN EL DEPARTAMENTO DE SUCRE (CONSTRUCCIÓN DE JARILLONES DE PROTECCIÓN EN LAS SUBREGIOSNES MOJANA Y SAN JORGE) (Meta del Proyecto/gestión: 4) (Tipo de Banco: Banco de Gestiones)</t>
  </si>
  <si>
    <t>MANTENIMENTO DE JAGUEYES COMUNITARIOS EN EL DEPARTAMENTO DE SUCRE (Tipo de Banco: Banco de Gestiones) (Meta del Proyecto/gestión: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del Proyecto/gestión: 4) (Ejecutado: 4)</t>
  </si>
  <si>
    <t xml:space="preserve">CONSTRUCCIÓN DE POZOS PROFUNDOS ACCIONADOS CON ENERGÍA FOTOVOLTAICA EN LOS MUNICIPIOS DEL DEPARTAMENTO DE SUCRE, PARA MITIGAR LAS AFECTACIONES POR TEMPORAv DA DE SEQUÍA CON INCIDENCIA DEL FENÓMENO DEL NIÑO (Pendiente por formular) (Meta del Proyecto: ) 
ALQUILER DE MAQUINARIA PARA CONSTRUCCION Y MANTENIMENTO DE OBRAS DE PROTECCION EN EL DEPARTAMENTO DE SUCRE (Pendiente por formular) (Meta del Proyecto: ) 
MANTENIMENTO DE JAGUEYES, CANALES Y ARROYOS EN EL DEPARTAMENTO DE SUCRE (Pendiente por formular) (Meta del Proyecto: ) </t>
  </si>
  <si>
    <t xml:space="preserve">ALQUILER DE MAQUINARIA PARA CONSTRUCCION Y MANTENIMENTO DE OBRAS DE PROTECCION EN EL DEPARTAMENTO DE SUCRE (Pendiente por formular) (Meta del Proyecto: ) 
MANTENIMENTO DE JAGUEYES, CANALES Y ARROYOS EN EL DEPARTAMENTO DE SUCRE (Pendiente por formular) (Meta del Proyecto: ) 
CONSTRUCCIÓN DE POZOS PROFUNDOS ACCIONADOS CON ENERGÍA FOTOVOLTAICA EN LOS MUNICIPIOS DEL DEPARTAMENTO DE SUCRE, PARA MITIGAR LAS AFECTACIONES POR TEMPORAv DA DE SEQUÍA CON INCIDENCIA DEL FENÓMENO DEL NIÑO (Pendiente por formular) (Meta del Proyecto: ) </t>
  </si>
  <si>
    <t>2023002700171</t>
  </si>
  <si>
    <t xml:space="preserve">Construcción y/o mantenimiento de pozos profundos
Construcción y/o mantenimiento de  jagüeyes,
Construcción y/o mantenimiento obras de protección,
Construcción y/o mantenimiento canalizaciones,
Mantenimiento de vías                                                                                                                                                                           El proyecto se encuentra suspendido, debido a los permisos de CARSUCRE, se perforó el pozo en San Benito Abad.                                                                                                                                          </t>
  </si>
  <si>
    <t>ASISTENCIA TECNICA EN LA ELABORACION Y REVISION DE DECRETOS DE CALAMIDADES  (BPIN: Por Gestión)  (Meta del Proyecto: ) (Ejecutado: 26)
CAPACITACIÓN FONDOS TERRITORIALES DE GRD CON APOYO DE LA UNGRD  (BPIN: Por Gestión)  (Meta del Proyecto: ) (Ejecutado: 26)
ASISTENCIA TECNICA MANEJO DE DESASTRES, INSTALACION DE SALAS DE CRISIS Y REPORTES DE INFORMACION  (BPIN: Por Gestión)  (Meta del Proyecto: ) (Ejecutado: 26)</t>
  </si>
  <si>
    <t>ASISTENCIA TECNICA A COORDINADOR DE RIESGO MUNICIPAL EN LA ELABORACION Y REVISION DE DECRETOS DE CALAMIDADES (Meta del Proyecto/gestión: 26) (Tipo de Banco: Banco de Gestiones)
ASISTENCIA TECNICA MANEJO DE DESASTRES, INSTALACION DE SALAS DE CRISIS Y REPORTES DE INFORMACION  DECRETOS DE CALAMIDADES (Meta del Proyecto/gestión: 6) (Tipo de Banco: Banco de Gestiones)</t>
  </si>
  <si>
    <t>ASISTENCIA TECNICA A COORDINADOR DE RIESGO MUNICIPAL EN LA ELABORACION Y REVISION DE DECRETOS DE CALAMIDADES (Tipo de Banco: Banco de Gestiones) (Meta del Proyecto/gestión: 26) (Ejecutado: 26)
ASISTENCIA TECNICA MANEJO DE DESASTRES, INSTALACION DE SALAS DE CRISIS Y REPORTES DE INFORMACION  DECRETOS DE CALAMIDADES (Tipo de Banco: Banco de Gestiones) (Meta del Proyecto/gestión: 6) (Ejecutado: 6)</t>
  </si>
  <si>
    <t>ASISTENCIA TECNICA MANEJO DE DESASTRES, INSTALACION DE SALAS DE CRISIS Y REPORTES DE INFORMACION  DECRETOS DE CALAMIDADES  (Meta del Proyecto: ) 
ASISTENCIA TECNICA EN LA ELABORACION Y REVISION DE DECRETOS DE CALAMIDADES (Por Gestión) (Meta del Proyecto: ) (Por Gestión)</t>
  </si>
  <si>
    <t xml:space="preserve">ASISTENCIA TECNICA EN LA ELABORACION Y REVISION DE DECRETOS DE CALAMIDADES (Por Gestión) (Meta del Proyecto: ) (Por Gestión)
ASISTENCIA TECNICA MANEJO DE DESASTRES, INSTALACION DE SALAS DE CRISIS Y REPORTES DE INFORMACION  DECRETOS DE CALAMIDADES  (Meta del Proyecto: ) </t>
  </si>
  <si>
    <t>Un sistema de alertas tempranas (Aplicación) para los coordinadores de riesgos de los municipios (BPIN: Pendiente) (Meta del proyecto: 1) (Tipo de Banco: Banco Territorial)</t>
  </si>
  <si>
    <t>FORTALECIMIENTO DEL SISTEMA DE ALERTAS TEMPRANAS EN LA UNIDAD ADMINISTRATIVA ESPECIAL PARA LA GESTIÓN DEL RIESGO, ATENCIÓN DE DESASTRES Y CAMBIO CLIMATICO DEL DEPARTAMENTO DE SUCRE. (Meta del Proyecto: 1) (202500000039504)</t>
  </si>
  <si>
    <t>202500000039504</t>
  </si>
  <si>
    <t>FORMULACION DEL PLAN DEPARTAMENTAL DE PREPARACIÓN, RESPUESTA Y RECUPERACIÓN ANTE LA SEGUNDA TEMPORADA SECA Y LA SEGUNDA TEMPORADA DE LLUVIAS CON INFLUENCIA DEL FENÓMENO LA NIÑA  (BPIN: Por Gestión)  (Meta del Proyecto: ) (Ejecutado: 1)</t>
  </si>
  <si>
    <t>APOYO TÉCNICO PARA LA ESTRUCTURACIÓN DE PROGRAMAS QUE PERMITAN DEFINIR PROCESOS DE GESTIÓN EFECTIVA ANTE LOS RIESGOS NATURALES COSTEROS EN EL DEPARTAMENTO DE SUCRE (BPIN: 2024002700130) (Meta del proyecto: 1) (Tipo de Banco: Banco Territorial)</t>
  </si>
  <si>
    <t>APOYO TÉCNICO PARA LA ESTRUCTURACIÓN DE PROGRAMAS QUE PERMITAN DEFINIR PROCESOS DE GESTIÓN EFECTIVA ANTE LOS RIESGOS NATURALES COSTEROS EN EL DEPARTAMENTO DE SUCRE  (Tipo de Banco: Banco Territorial)  (BPIN: 2024002700130)  (Meta del Proyecto: 1)  (Ejecutado: 1)  (Estado en Portafolio: En proceso de liquidación)</t>
  </si>
  <si>
    <t>ACTUALIZACION DE DOCUMENTO DE LA ESTRATEGIA DEPARTAMENTAL DE RESPUESTA (Meta del Proyecto: 1) (Pendiente)</t>
  </si>
  <si>
    <t>2024002700130</t>
  </si>
  <si>
    <t>GESTION DE AYUDAS HUMANITARIAS  (BPIN: Por Gestión)  (Meta del Proyecto: 100) (Ejecutado: 31000)</t>
  </si>
  <si>
    <t>GESTION DE AYUDAS HUMANITARIAS (Meta del Proyecto/gestión: 1500) (Tipo de Banco: Banco de Gestiones)</t>
  </si>
  <si>
    <t>GESTION DE AYUDAS HUMANITARIAS (Tipo de Banco: Banco de Gestiones) (Meta del Proyecto/gestión: 1500) (Ejecutado: 1500)</t>
  </si>
  <si>
    <t xml:space="preserve">GESTION DE AYUDAS HUMANITARIAS (Meta del Proyecto: ) </t>
  </si>
  <si>
    <t>FORTALECIMIENTO DE LA CAPACIDAD TÉCNICA Y OPERATIVA DE LOS CUERPOS DE BOMBEROS CONFORMADOS EN EL DEPARTAMENTO DE SUCRE  (BPIN: Por gestión)  (Meta del Proyecto: 1) (Ejecutado: 11)</t>
  </si>
  <si>
    <t>FORTALECIMIENTO DE LA CAPACIDAD TÉCNICA Y OPERATIVA DE LOS CUERPOS DE BOMBEROS CONFORMADOS EN EL DEPARTAMENTO DE SUCRE (Meta del Proyecto: ) (Por Gestión)</t>
  </si>
  <si>
    <t>Convenio de Transformación Digital MinTIC (Meta del Proyecto/gestión: 1) (Tipo de Banco: Banco de Gestiones)</t>
  </si>
  <si>
    <t>Convenio de Transformación Digital MinTIC (Tipo de Banco: Banco de Gestiones) (Meta del Proyecto/gestión: 1) (Ejecutado: 1)</t>
  </si>
  <si>
    <t>CONSTRUCCIÓN Y DOTACIÓN DE UNA ESTACIÓN DE BOMBEROS EN EL MUNICIPIO DE SANTIAGO DE TOLÚ, DEPARTAMENTO DE SUCRE (Meta del Proyecto: 1) (2022002700102)</t>
  </si>
  <si>
    <t>2022002700102</t>
  </si>
  <si>
    <t xml:space="preserve">Crear un programa ambiental participativo con veeduría para la conservación del Bosque seco tropical en las zonas ricas en biodiversidad en los municipios de la subregión Montes de María (Meta del Proyecto: ) </t>
  </si>
  <si>
    <t>ESTUDIOS, DISEÑOS Y FORTALECIMIENTO INSTITUCIONAL PARA LA OPRTIMIZACION DE LOS MINIDISTRITOS DE RIEGOS EN MUNICIPIOS PDET DEL DEPARTAMENTO DE SIUCRE. (Meta del Proyecto/gestión: 1) (Tipo de Banco: Banco de Gestiones)
ESTUDIOS Y DISEÑOS EN CONSTRUCCIÓN Y PUESTA EN MARCHA DE UNA PLANTA TRANSFORMADORA DE TUCA DULCE EN HARINA COMESTIBLE EN LA SUBREGIÓN SABANAS DEL DEPARTAMENTO DE SUCRE (Meta del Proyecto/gestión: 1) (Tipo de Banco: Banco de Gestiones)</t>
  </si>
  <si>
    <t xml:space="preserve">ESTUDIOS, DISEÑOS Y FORTALECIMIENTO INSTITUCIONAL PARA LA OPRTIMIZACION DE LOS MINIDISTRITOS DE RIEGOS EN MUNICIPIOS PDET DEL DEPARTAMENTO DE SIUCRE. (Meta del Proyecto: 1) 
ESTUDIOS Y DISEÑOS PARA LA CONSTRUCCIÓN DEL GRAN EMBALSE EN LA SUBREGIÓN SABANAS EN EL DEPARTAMENTO DE SUCRE (Meta del Proyecto: ) </t>
  </si>
  <si>
    <t>CONSTRUCCIÓN DE SISTEMA DE AUTOGENERACIÓN ELÉCTRICA CON TECNOLOGÍA SOLAR FOTOVOLTAICA EN VIVIENDAS RURALES DISPERSAS EN EL DEPARTAMENTO DE SUCRE. (KIAT KOREA)  (BPIN: )  (Meta del Proyecto: 217) (Ejecutado: 400)</t>
  </si>
  <si>
    <t>CONSTRUCCIÓN DE SISTEMA DE AUTOGENERACIÓN ELÉCTRICA CON TECNOLOGÍA SOLAR FOTOVOLTAICA EN VIVIENDAS RURALES DISPERSAS EN EL DEPARTAMENTO DE SUCRE. (KIAT KOREA) (BPIN: 2022002700117) (Meta del proyecto: ) (Tipo de Banco: Banco Territorial)
Implementar sistemas de energía fotovoltaica, con asistencia técnica y acompañamiento social para el funcionamiento de los sistemas de riego y uso doméstico en zona rural del municipio de Chalán, departamento de Sucre. (Tipo de Banco: Banco de Gestiones)</t>
  </si>
  <si>
    <t>Construcción de sistemas de autogeneración eléctrica en viviendas rurales dispersas en el departamento de  Sucre (Tipo de Banco: Banco Territorial) (BPIN: 2022002700117) (Meta del Proyecto: 2000) (Meta de la Vigencia: 2000) (Ejecutado: 1656) (Estado en Portafolio: En Ejecución)</t>
  </si>
  <si>
    <t xml:space="preserve">Implementar sistemas de energía fotovoltaica, con asistencia técnica y acompañamiento social para el funcionamiento de los sistemas de riego y uso doméstico en zona rural del municipio de Chalán, departamento de Sucre. (Meta del Proyecto: ) </t>
  </si>
  <si>
    <t>2022002700117</t>
  </si>
  <si>
    <t>REHABILITACIÓN DE LA VÍA QUE COMUNICA LOS MUNICIPIOS DE TOLUVIEJO Y COLOSÓ, DEPARTAMENTO DE SUCRE (Meta del Proyecto: 2) (2023002700134)
REHABILITACIÓN EN PAVIMENTO ASFALTICO DE LA VÍA QUE COMUNICA EL MUNICIPIO DE SAN ANTONIO DE PALMITO - SUCRE Y EL CORREGIMIENTO DE SABANETA MUNICIPIO DE MOMIL - CÓRDOBA (Meta del Proyecto: 1,5) (2024000020027)
REHABILITACIÓN DE LA VÍA QUE COMUNICA LOS MUNICIPIOS DE TOLUVIEJO Y COLOSÓ, DEPARTAMENTO DE SUCRE (Meta del Proyecto: 7) (2023002700134)</t>
  </si>
  <si>
    <t>Zonas comunitarias para la paz de MINTIC - ART (Meta del Proyecto/gestión: 3) (Tipo de Banco: Banco de Gestiones)</t>
  </si>
  <si>
    <t>Zonas comunitarias para la paz de MINTIC - ART (Tipo de Banco: Banco de Gestiones) (Meta del Proyecto/gestión: 3) (Ejecutado: 3)</t>
  </si>
  <si>
    <t>Zonas comunitarias para la paz de MINTIC - ART (Meta del Proyecto/gestión: 30) (Tipo de Banco: Banco de Gestiones)</t>
  </si>
  <si>
    <t>Zonas comunitarias para la paz de MINTIC - ART (Tipo de Banco: Banco de Gestiones) (Meta del Proyecto/gestión: 30) (Ejecutado: 30)</t>
  </si>
  <si>
    <t>Implementar y promover la medicina tradicional con médicos naturistas en el Cabildo Chale, en el municipio de Chalán Sucre (Meta del Proyecto/gestión: 1) (Tipo de Banco: Banco de Gestiones)</t>
  </si>
  <si>
    <t xml:space="preserve">Implementar y promover la medicina tradicional con médicos naturistas en el Cabildo Chale, en el municipio de Chalán Sucre (Meta del Proyecto: 1) </t>
  </si>
  <si>
    <t xml:space="preserve">La meta Corresponde o se cumple desde la Secretaría de Educación. (Meta del Proyecto: ) 
Revisar: Universidad de los Montes de María (Meta del Proyecto: ) </t>
  </si>
  <si>
    <t>ESTUDIOS Y DISEÑOS PARA LA OPTIMIZACION DEL SISTEMA DE ACUEDUCTO DE LA CABECERA MUNICIPAL DE LOS PALMITOS, DEPARTAMENTO DE SUCRE. (BPIN: 202500000015450) (Meta del proyecto: 1) (Tipo de Banco: Banco Territorial)
Estudios y diseños Acueducto de Montes de María (Son varios municipios)
Microacueductos: Canutalito y Toluviejo (Meta del Proyecto/gestión:  ) (Tipo de Banco: Banco de Gestiones)</t>
  </si>
  <si>
    <t>Estudios y diseños Acueducto de Montes de María (Son varios municipios)
Microacueductos: Canutalito y Toluviejo (Tipo de Banco: Banco de Gestiones) (Meta del Proyecto/gestión:  )</t>
  </si>
  <si>
    <t>Estudios y diseños para la ampliación y optimización de los sistemas de acueducto de los municipios de Colosó y Chalán, en el departamento de Sucre (Meta del Proyecto: 1) (202500000024632)
DISEÑO DE LA ALTERNATIVA SOSTENIBLE DE PROVISIÓN DE AGUA PARA LAS SUBREGIONES SABANA Y MONTES DE MARÍA DEL DEPARTAMENTO DE SUCRE (ACUEDUCTO REGIONAL DE LA SABANA) (Meta del Proyecto: 1) (2021000020074)</t>
  </si>
  <si>
    <t>202500000024632, 202500000015450, 2021000020074</t>
  </si>
  <si>
    <t>ASISTENCIA TECNICA A LOS MUNICIPIOS DE MORROA, LOS PALMITOS Y COLOSO EN MANEJO DE RESIDUOS SOLIDOS Y CULTURA DEL AGUA (Meta del Proyecto/gestión: 88) (Tipo de Banco: Banco de Gestiones)</t>
  </si>
  <si>
    <t>IMPLEMENTACIÓN DE ESTRATEGIAS PARA LA ADOPCIÓN DE PROCESOS DE INNOVACIÓN EN LAS UNIDADES PRODUCTIVAS AGROPECUARIAS QUE ATIENDAN LAS PROBLEMÁTICAS DERIVADAS POR LA EMERGENCIA ECONÓMICA, SOCIAL Y ECOLÓGICA POR EL COVID-19 EN EL DEPARTAMENTO DE SUCRE - PDET (BPIN: 2020000100644) (Meta del proyecto: 107) (Tipo de Banco: Banco de Regalías)
APIAS (PLANTA LÁCTEA) Buscar proyecto con SDEMA (Meta del Proyecto/gestión: ) (Tipo de Banco: Banco de Gestiones)</t>
  </si>
  <si>
    <t>2020000100644</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</si>
  <si>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(Meta del Proyecto/gestión: 1) (Tipo de Banco: Banco de Gestiones)
FORTALECIMIENTO DE LA CADENA PRODUCTIVA APICOLA MEDIANTE EL PROYECTO "Apoyo Alianzas para mejorar las capacidades productivas y la seguridad alimentaria rural en el departamento de  Sucre" EN LOS MUNICIPIOS DE COLOSÓ Y OVEJAS  (Meta del Proyecto/gestión: 1) (Tipo de Banco: Banco de Gestiones)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</si>
  <si>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del Proyecto/gestión: 1) (Ejecutado: 1)
FORTALECIMIENTO DE LA CADENA PRODUCTIVA APICOLA MEDIANTE EL PROYECTO "Apoyo Alianzas para mejorar las capacidades productivas y la seguridad alimentaria rural en el departamento de  Sucre" EN LOS MUNICIPIOS DE COLOSÓ Y OVEJAS  (Tipo de Banco: Banco de Gestiones) (Meta del Proyecto/gestión: 1) (Ejecutado: 1)</t>
  </si>
  <si>
    <t xml:space="preserve">FORTALECIMIENTO DE CADENA PRODUCTIVA OVINO CAPRINO EN EL DEPARTAMENTO DE SUCRE. BPIN: POR GENERAR. META:1 (Meta del Proyecto: ) </t>
  </si>
  <si>
    <t>Foro de Participación Social en San Antonio de Palmito  (BPIN: Por Gestión)  (Meta del Proyecto: 1) (Ejecutado: 1)
Talleres de Derechos Humanos en Municipios PDET  (BPIN: Por Gestión)  (Meta del Proyecto: 4) (Ejecutado: 4)</t>
  </si>
  <si>
    <t>Fortalecer en los municipios PDET ubicados en la región Montes de María de Sucre una estrategia de articulación, participación e incidencia de los jóvenes con enfoque étnico y enfoque diferencial, con agendas propias que permita la movilización para la co (Meta del Proyecto/gestión: ) (Tipo de Banco: Banco de Gestiones)</t>
  </si>
  <si>
    <t xml:space="preserve">Fortalecer en los municipios PDET ubicados en la región Montes de María de Sucre una estrategia de articulación, participación e incidencia de los jóvenes con enfoque étnico y enfoque diferencial, con agendas propias que permita la movilización para la co (Meta del Proyecto: ) </t>
  </si>
  <si>
    <t>PLAN DE ACCION TERRITORIAL PARA LA POBLACION VICTIMA EN EL DEPARTAMENTO DE SUCRE  (BPIN: Recursos Propios)  (Meta del Proyecto: 1) (Ejecutado: 1)</t>
  </si>
  <si>
    <t xml:space="preserve">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t>
  </si>
  <si>
    <t xml:space="preserve">DOTACION DEL CENTRO REGIONAL DE ATENCION A VICTIMAS (CRAV) CON EQUIPOS TECNOLOGICOS.  (Meta del Proyecto: ) </t>
  </si>
  <si>
    <t xml:space="preserve">DOTACION DEL CENTRO REGIONAL DE ATENCION A VICTIMAS (CRAV) CON EQUIPOS  (Meta del Proyecto: ) </t>
  </si>
  <si>
    <t>SERVICIO DE AYUDAS HUMANITARIAS ENTREGADAS A PERSONAS VÍCTIMAS DEL CONFLICTO ARMADO VIGENCIA 2024 EN EL DEPARTAMENTO DE SUCRE (2024002700080)  (BPIN: 2024002700080)  (Meta del Proyecto: 50) (Ejecutado: 50)
AYUDAS HUMANITARIAS ADICIONALES  (BPIN: Por Gestión)  (Meta del Proyecto: 20) (Ejecutado: 20)
Apoyo a procesos de reubicación de familias en alto riesgo en la Urbanización Villa Paz 2024-2027 Municipio de Sincelejo Departamento de Sucre.  (BPIN: 2023002700172)  (Meta del Proyecto: 96) (Ejecutado: 96)</t>
  </si>
  <si>
    <t>SERVICIO DE AYUDA HUMANITARIA A FAMILIAS VÍCTIMAS DEL CONFLICTO ARMADO VIGENCIA 2025 EN EL DEPARTAMENTO DE SUCRE (BPIN: 202400000003937) (Meta del proyecto: ) (Tipo de Banco: Banco Territorial)
Apoyo a procesos de reubicación de familias en alto riesgo en la Urbanización Villa Paz 2024-2027 Municipio de Sincelejo Departamento de Sucre. (BPIN: 2023002700172) (Meta del proyecto: 96) (Tipo de Banco: Banco Territorial)</t>
  </si>
  <si>
    <t>Servicio de ayuda humanitaria a familias victimas del conflicto armado vigencia 2025 en el Departamento de  Sucre (Tipo de Banco: Banco Territorial) (BPIN: 202400000003937) (Meta del Proyecto: 100) (Meta de la Vigencia: 100,00) (Ejecutado: 100) (Estado en Portafolio: En Ejecución)</t>
  </si>
  <si>
    <t>SERVICIO DE AYUDAS HUMANITARIAS ENTREGADAS A PERSONAS VÍCTIMAS DEL CONFLICTO ARMADO VIGENCIA 2026 (Meta del Proyecto: ) 
Apoyo a procesos de reubicación de familias en alto riesgo en la Urbanización Villa Paz 2024-2027 Municipio de Sincelejo Departamento de Sucre. (Meta del Proyecto: 96) (2023002700172)</t>
  </si>
  <si>
    <t>SERVICIO DE AYUDAS HUMANITARIAS ENTREGADAS A PERSONAS VÍCTIMAS DEL CONFLICTO ARMADO VIGENCIA 2027 (Meta del Proyecto: ) 
Apoyo a procesos de reubicación de familias en alto riesgo en la Urbanización Villa Paz 2024-2027 Municipio de Sincelejo Departamento de Sucre. (Meta del Proyecto: 96) (2023002700172)</t>
  </si>
  <si>
    <t>2024002700080, 2023002700172, 202400000003937</t>
  </si>
  <si>
    <t>SERVICIO DE AYUDA HUMANITARIA INMEDIATA PARA HOGARES VICTIMAS EN EL DEPARTAMENTO DE SUCRE (Meta del Proyecto/gestión: 24) (Tipo de Banco: Banco de Gestiones)</t>
  </si>
  <si>
    <t>SERVICIO DE AYUDA HUMANITARIA INMEDIATA PARA HOGARES VICTIMAS EN EL DEPARTAMENTO DE SUCRE (Tipo de Banco: Banco de Gestiones) (Meta del Proyecto/gestión: 24) (Ejecutado: 15)</t>
  </si>
  <si>
    <t xml:space="preserve">Servicio de ayuda humanitaria a familias victimas del conflicto armado vigencia 2026 en el Departamento de  Sucre (Meta del Proyecto: ) </t>
  </si>
  <si>
    <t xml:space="preserve">SERVICIO DE AYUDA HUMANITARIA INMEDIATA PARA HOGARES VICTIMAS EN EL DEPARTAMENTO DE SUCRE (Meta del Proyecto: ) </t>
  </si>
  <si>
    <t>SERVICIO DE AYUDAS HUMANITARIAS DE AUXILIO FUNERARIO PARA POBLACION VICTIMA DEL DEPARTAMENTO  (BPIN: Por Gestión)  (Meta del Proyecto: 1) (Ejecutado: 1)</t>
  </si>
  <si>
    <t>SERVICIO DE AYUDAS HUMANITARIAS DE AUXILIO FUNERARIO PARA POBLACION VICTIMA DEL DEPARTAMENTO (SE EJECUTA EN FUNCION A LA SOLICITUD REALIZADA). (Meta del Proyecto/gestión: ) (Tipo de Banco: Banco de Gestiones)</t>
  </si>
  <si>
    <t xml:space="preserve">SERVICIO DE AYUDAS HUMANITARIAS DE AUXILIO FUNERARIO PARA POBLACION VICTIMA DEL DEPARTAMENTO  (Meta del Proyecto: ) </t>
  </si>
  <si>
    <t>DOTACIÓN DE TELAS A MUJERES MODISTAS VÍCTIMAS DEL CONFLICTO ARMADO (ARTOCULADO CON LA SECRETARÍA DE INCLUSIÓN SOCIAL, MUJER Y EQUIDAD DE GÉNERO) (Tipo de Banco: Banco de Gestiones)</t>
  </si>
  <si>
    <t xml:space="preserve">FORTALECIMIENTO DE LA CAPACIDAD PRODUCTIVA Y ESCONOMICA DE LAS FAMILIAS VÍCTIMAS DEL CONFLICTO ARMADO EN EL DEPARTAMENTO DE SUCRE  (Meta del Proyecto: ) </t>
  </si>
  <si>
    <t>CARACTERIZACION DE POBLACION VICTIMA EN EL DEPARTAMENTO DE SUCRE A TRAVES DEL CRUCE DE INFORMAICON DE DIFERENTES FUENTES DE DATOS (DANE, UNIDAD DE VICTIMAS) (Meta del Proyecto/gestión: ) (Tipo de Banco: Banco de Gestiones)</t>
  </si>
  <si>
    <t xml:space="preserve">CARACTERIZACION DE POBLACION VICTIMA EN EL DEPARTAMENTO DE SUCRE A TRAVES DEL CRUCE DE INFORMAICON DE DIFERENTES FUENTES DE DATOS (DANE, UNIDAD DE VICTIMAS)  (Meta del Proyecto: ) </t>
  </si>
  <si>
    <t xml:space="preserve">
DESDE LA GOBERANCIÓN LO QUE SE HACE ES UN SEGUIMIENTO A LOS PLANES DE SUJETOS DE REPARACIÓN COLECTIVA, ASI COMO ESTA ESTBLECIDO LE CORRESPONDE A LA UNIDAD DE VICTIMAS
 (Meta del Proyecto/gestión: 2) (Tipo de Banco: Banco de Gestiones)</t>
  </si>
  <si>
    <t xml:space="preserve">2 ACOMPAÑAMIENTO A LOS MUNICIPIOS PARA LA FORMULACION DE PLANES DE REPARACION COLECTIVA (Meta del Proyecto: ) </t>
  </si>
  <si>
    <t>APOYO TÉCNICO PARA LA CONSTRUCCIÓN DE LA INSTITUCIÓN EDUCATIVA TÉCNICO AGROPECUARIA DE CHINULITO EN EL MUNICIPIO DE COLOSÓ (20211301011982)  (BPIN: Por Gestión)  (Meta del Proyecto: 1) (Ejecutado: 1)</t>
  </si>
  <si>
    <t>ASISTENCIA TECNICA PARA OBRAS DE INFRAESTRUCTURA SOCIAL EN POBLACIONES SUJETO DE RETORNO Y REUBICACION (Meta del Proyecto/gestión: ) (Tipo de Banco: Banco de Gestiones)</t>
  </si>
  <si>
    <t xml:space="preserve">APOYO AL CUMPLIMIENTO DE LA ORDEN DE LA JEP PARA LA RECONSTRUCCIÓN DEL MONUMENTO DE MEMORIA, UBICADO EN LA FINCA EL PALMAR DEL MUNICIPIO DE SAN ONOFRE (Meta del Proyecto: 1) </t>
  </si>
  <si>
    <t xml:space="preserve">ASISTENCIA TENICA PARA OBRAS DE INFRAESTRUCTURA SOCIAL EN POBLACIONES SUJETO DE RETORNO Y REUBICACION  (Meta del Proyecto: ) </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</si>
  <si>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(Meta del Proyecto/gestión: 3) (Tipo de Banco: Banco de Gestiones)
ASISTENCIA TECNICA AL MUNICIPIO DE SAN ONOFRE EN LAS ORDENES DE MEMORIA HISTORICA DE LA JEP:
* CASA DE MEMORIA HISTORICA. AUTO11-19
* MONUMENTO DE FINCA EL PALMAR. AUTO11-19
*MONUMENTO CANAL DEL DIQUE
 (Meta del Proyecto/gestión: 3) (Tipo de Banco: Banco de Gestiones)</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</si>
  <si>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(Tipo de Banco: Banco de Gestiones) (Meta del Proyecto/gestión: 3) (Ejecutado: 3)
ASISTENCIA TECNICA AL MUNICIPIO DE SAN ONOFRE EN LAS ORDENES DE MEMORIA HISTORICA DE LA JEP:
* CASA DE MEMORIA HISTORICA. AUTO11-19
* MONUMENTO DE FINCA EL PALMAR. AUTO11-19
*MONUMENTO CANAL DEL DIQUE
 (Tipo de Banco: Banco de Gestiones) (Meta del Proyecto/gestión: 3) (Ejecutado: 3)</t>
  </si>
  <si>
    <t xml:space="preserve">7 ASISTENCIAS TECNICAS, APOYO Y FORTALECIMIENTO PARA LA CONSTRUCCION DE NARRATIVA DE MEMORIA HISTORICA EN MUNICIPIOS DEL GOLFO DE MORROSQUILLO  (Meta del Proyecto: ) 
INICIATIVA: CARTOGRAFÍA LITERARIA Y TRANSFORMANDO HISTORIAS DESDE LA ORALIDAD (Meta del Proyecto: 18) </t>
  </si>
  <si>
    <t xml:space="preserve">8 ASISTENCIAS TECNICAS, APOYO Y FORTALECIMIENTO PARA LA CONSTRUCCION DE NARRATIVA DE MEMORIA HISTORICA EN MUNICIPIOS DE LA SABANA, SAN JORGE Y MOJANA (Meta del Proyecto: ) </t>
  </si>
  <si>
    <t>CAMPAÑA DE COMUNICACIÓN PEDAGOGICA  DE LA MEMORIA HISTORICA EN EL DEPARAMENTO DE SUCRE (Meta del Proyecto/gestión: 1) (Tipo de Banco: Banco de Gestiones)</t>
  </si>
  <si>
    <t>CAMPAÑA DE COMUNICACIÓN PEDAGOGICA  DE LA MEMORIA HISTORICA EN EL DEPARAMENTO DE SUCRE (Tipo de Banco: Banco de Gestiones) (Meta del Proyecto/gestión: 1) (Ejecutado: 1)</t>
  </si>
  <si>
    <t>MONUMENTO DE MEMORIA HISTORICA CONSTRUCCIÓN DE LA CANOA EN EL CORREGIMIENTO DE SAN ANTONIO DEL MUNICIPIO DE SAN ONOFRE (Meta del Proyecto/gestión: 100) (Tipo de Banco: Banco de Gestiones)</t>
  </si>
  <si>
    <t xml:space="preserve">MONUMENTO DE MEMORIA HISTORICA CONSTRUCCIÓN DE LA CANOA EN EL CORREGIMIENTO DE SAN ANTONIO DEL MUNICIPIO DE SAN ONOFRE (Meta del Proyecto: 100) </t>
  </si>
  <si>
    <t>APOYO LOGISTICO A LA REALIZACIÓN DE SESIONES DE LA MESA DE PARTICIPACIÓN EFECTIVA Y ORGANIZACIONES DEFENSORAS DE VICTIMAS DEL CONFLICTO ARMADO VIGENCIA 2024, EN EL DEPARTAMENTO DE SUCRE  (BPIN: 2024002700032)  (Meta del Proyecto: 1) (Ejecutado: 1)</t>
  </si>
  <si>
    <t>APOYO LOGISTICO A LA REALIZACIÓN DE SESIONES DE LA MESA DE PARTICIPACION EFECTIVA Y ORGANIZACIONES DEFENSORAS DE VICTIMAS DEL CONFLICTO ARMADO VIGENCIA 2025 EN EL DEPARTAMENTO DE SUCRE (BPIN: 202500000001111) (Meta del proyecto: 1) (Tipo de Banco: Banco Territorial)
FORTALECIMIENTO Y ASISTENCIA TECNICA PARA LA MESA DE PARTICIPACIÓN EFECTIVA DE VICTIMAS EN EL DEPARTAMENTO DE SUCRE (BPIN: 202400000003943) (Meta del proyecto: ) (Tipo de Banco: Banco Territorial)</t>
  </si>
  <si>
    <t>Apoyo logistico a la realizacion de sesiones de la mesa de participacion efectiva y organizaciones defensoras de victimas del conflicto armado vigencia 2025 en el departamento de  Sucre (Tipo de Banco: Banco Territorial) (BPIN: 202500000001111) (Meta del Proyecto: 1) (Meta de la Vigencia: 1,00) (Ejecutado: 0,99) (Estado en Portafolio: En Ejecución)
Fortalecimiento y asistencia técnica para la Mesa de Participación Efectiva de Víctimas en el Departamento de  Sucre (Tipo de Banco: Banco Territorial) (BPIN: 202400000003943) (Meta del Proyecto: 1) (Meta de la Vigencia: 1,00) (Ejecutado: 1) (Estado en Portafolio: En proceso de liquidación)</t>
  </si>
  <si>
    <t>2024002700032, 202500000001111, 202400000003943</t>
  </si>
  <si>
    <t>SUCRE ESCUCHA ARTICULADO CON POBLACION REINCORPORADA EN EL DEPARTAMENTO DE SUCRE, DAMASCO CORREGIMIENTO DE OVEJAS  (BPIN: Por Gestión)  (Meta del Proyecto: 1) (Ejecutado: 1)
APOYO LOGISTICO A LAS MESAS DE PARTICIPACIÓN EFECTIVAS DEL CONSEJO DE PAZ TERRITORIAL EN EL DEPARTAMENTO DE SUCRE  (BPIN: 2024002700078)  (Meta del Proyecto: 1) (Ejecutado: 1)</t>
  </si>
  <si>
    <t>APOYO LOGISTICO A LAS MESAS DE PARTICIPACIÓN EFECTIVAS DEL CONSEJO DE PAZ TERRITORIAL EN EL DEPARTAMENTO DE SUCRE (BPIN: 202400000002786) (Meta del proyecto: ) (Tipo de Banco: Banco Territorial)</t>
  </si>
  <si>
    <t>Apoyo logístico para la organización y funcionamiento de los espacios de participación del Consejo de Paz en el Departamento de  Sucre (Tipo de Banco: Banco Territorial) (BPIN: 202400000002786) (Meta del Proyecto: 2) (Meta de la Vigencia: 2,00) (Ejecutado: 2) (Estado en Portafolio: En Ejecución)</t>
  </si>
  <si>
    <t>2024002700078, 202400000002786</t>
  </si>
  <si>
    <t>ESTRATEGIAS PARA LA PREVENCIÓN DEL RECLUTAMIENTO DE NIÑOS, NIÑAS Y ADOLESCENTES POR PARTE DE GRUPOS ARMADOS ORGANIZADOS, IMPLEMENTADAS EN LOS MUNICIPIOS DONDE HAY ALERTAS TEMPRANAS EN SUCRE. (Meta del Proyecto/gestión: 1) (Tipo de Banco: Banco de Gestiones)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(Meta del Proyecto/gestión: 1) (Tipo de Banco: Banco de Gestiones)</t>
  </si>
  <si>
    <t>ESTRATEGIAS PARA LA PREVENCIÓN DEL RECLUTAMIENTO DE NIÑOS, NIÑAS Y ADOLESCENTES POR PARTE DE GRUPOS ARMADOS ORGANIZADOS, IMPLEMENTADAS EN LOS MUNICIPIOS DONDE HAY ALERTAS TEMPRANAS EN SUCRE. (Tipo de Banco: Banco de Gestiones) (Meta del Proyecto/gestión: 1) (Ejecutado: 0,9)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del Proyecto/gestión: 1) (Ejecutado: 1)</t>
  </si>
  <si>
    <t xml:space="preserve">RESOLUCIÓN POR MEDIO DE LA CUAL SE ADOPTA EL PLAN ESTRATEGICO DE SEGURIDAD Y PROTECCION  DE QUE TRATA LA RESOLUCION CONJUNTA N° 0096 DEL 16 DE FEBRERO DE 2024 (Meta del Proyecto: 1) </t>
  </si>
  <si>
    <t>APOYO LOGISTICO A LAS MESAS DE PARTICIPACION EFECTIVAS DEL CONCEJO DE PAZ TERRITORIAL EN EL DEPARTAMENTO DE SUCRE.  (BPIN: 2024002700078)  (Meta del Proyecto: 1) (Ejecutado: 1)</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</si>
  <si>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(Meta del Proyecto/gestión: 1) (Tipo de Banco: Banco de Gestiones)</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</si>
  <si>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(Tipo de Banco: Banco de Gestiones) (Meta del Proyecto/gestión: 1) (Ejecutado: 0,75)</t>
  </si>
  <si>
    <t xml:space="preserve">MESA DE REINCORPORADOS (Meta del Proyecto: 2) </t>
  </si>
  <si>
    <t>2024002700078</t>
  </si>
  <si>
    <t>SUCRE ESCUCHA ARTICULADO CON POBLACION REINCORPORADA EN EL DEPARTAMENTO DE SUCRE   (BPIN: Por Gestión)  (Meta del Proyecto: 1) (Ejecutado: 1)
JORNADA DE MIGRANTES (CONMEMORACION Y OFERTA GASTRONOMICA Y ARTESANAL)  (BPIN: Por Gestión)  (Meta del Proyecto: 2) (Ejecutado: 2)</t>
  </si>
  <si>
    <t>GARANTIAS PARA LOS ESPACIOS DE PARTICIPACION DE LA POBLACION REINCORPORADA   (BPIN: Por Gestión)  (Meta del Proyecto: 4) (Ejecutado: 4)</t>
  </si>
  <si>
    <t>ESPACIO DE DIALOGO Y CAPACITACIÓN SOBRE LOS LINEAMIENTOS DE LA IMPLEMENTACIÓN DEL PESP – “PLAN ESTRATÉGICO DE SEGURIDAD HUMANA”, CON POBALCIÓN REINCORPORADA (Meta del Proyecto/gestión: 1) (Tipo de Banco: Banco de Gestiones)</t>
  </si>
  <si>
    <t>ESPACIO DE DIALOGO Y CAPACITACIÓN SOBRE LOS LINEAMIENTOS DE LA IMPLEMENTACIÓN DEL PESP – “PLAN ESTRATÉGICO DE SEGURIDAD HUMANA”, CON POBALCIÓN REINCORPORADA (Tipo de Banco: Banco de Gestiones) (Meta del Proyecto/gestión: 1) (Ejecutado: 1)</t>
  </si>
  <si>
    <t xml:space="preserve">GARANTIAS PARA LOS ESPACIOS DE PARTICIPACION DE LA POBLACION REINCORPORADA  (Meta del Proyecto: ) </t>
  </si>
  <si>
    <t>PLAN INTEGRAL DE PREVENCIÓN DE LA ESTIGMATIZACION DE LA POBLACION REINCORPORADA. (Meta del Proyecto/gestión: 1) (Tipo de Banco: Banco de Gestiones)</t>
  </si>
  <si>
    <t xml:space="preserve">PLAN INTEGRAL DE PREVENCIÓN DE LA ESTIGMATIZACION DE LA POBLACION REINCORPORADA. (Meta del Proyecto: 1) </t>
  </si>
  <si>
    <t>POR GESTION MISIONAL ASISTENCIA TECNICA, MUNICIPIOS DEPARTAMENTO DE SUCRE SNARIV  (BPIN: Por Gestión)  (Meta del Proyecto: 6) (Ejecutado: 6)</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</si>
  <si>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(Meta del Proyecto/gestión: 1) (Tipo de Banco: Banco de Gestiones)</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</si>
  <si>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(Tipo de Banco: Banco de Gestiones) (Meta del Proyecto/gestión: 1) (Ejecutado: 8)</t>
  </si>
  <si>
    <t xml:space="preserve">POR GESTION MISIONAL ASISTENCIA TECNICA, MUNICIPIOS DEPARTAMENTO DE SUCRE SNARIV (Meta del Proyecto: ) </t>
  </si>
  <si>
    <t>PROYECTO DE INVERSIÓN A TRAVÉS DE LA AGENCIA DE DESARROLLO RURAL ENTIDAD ADSCRITA AL MINISTERIO DE AGRICULTURA Y DESARROLLO RURAL- FASE I EPSEA: UNIVERSIDAD DE SUCRE (Meta del Proyecto/gestión: 500) (Tipo de Banco: Banco de Gestiones)</t>
  </si>
  <si>
    <t>PROYECTO DE INVERSIÓN A TRAVÉS DE LA AGENCIA DE DESARROLLO RURAL ENTIDAD ADSCRITA AL MINISTERIO DE AGRICULTURA Y DESARROLLO RURAL- FASE I EPSEA: UNIVERSIDAD DE SUCRE (Tipo de Banco: Banco de Gestiones) (Meta del Proyecto/gestión: 500) (Ejecutado: 1244)</t>
  </si>
  <si>
    <t>CAPACITACION Y ACOMPAÑAMIENTO TECNICO  A MUNICIPIOS CON INCIDENCIA EN POSIBLES DESAPARICIONES FORZADAS O CON OCASIÓN DE LA VIOLENCIA, CON RESTOS OSEOS EN CEMENTERIOS O OTROS.
 (Meta del Proyecto/gestión: 1) (Tipo de Banco: Banco de Gestiones)
CAPACITACIÓN A 50 PERSONAS CONCILIADORES EN EQUIDAD (Meta del Proyecto/gestión: 50) (Tipo de Banco: Banco de Gestiones)</t>
  </si>
  <si>
    <t>CAPACITACION Y ACOMPAÑAMIENTO TECNICO  A MUNICIPIOS CON INCIDENCIA EN POSIBLES DESAPARICIONES FORZADAS O CON OCASIÓN DE LA VIOLENCIA, CON RESTOS OSEOS EN CEMENTERIOS O OTROS.
 (Tipo de Banco: Banco de Gestiones) (Meta del Proyecto/gestión: 1) (Ejecutado: 0,05)
CAPACITACIÓN A 50 PERSONAS CONCILIADORES EN EQUIDAD (Tipo de Banco: Banco de Gestiones) (Meta del Proyecto/gestión: 50) (Ejecutado: 50)</t>
  </si>
  <si>
    <t xml:space="preserve">CAPACITACION Y ACOMPAÑAMIENTO TECNICO  A MUNICIPIOS CON INCIDENCIA EN POSIBLES DESAPARICIONES FORZADAS O CON OCASIÓN DE LA VIOLENCIA, CON RESTOS OSEOS EN CEMENTERIOS O OTROS.  (Meta del Proyecto: ) </t>
  </si>
  <si>
    <t>Cumplimiento a requerimiento a los compromisos realizados por la administración departamental con la Jurisdicción especial para la Paz con el AUTO SAR AI-017 de 2024 en el cual se evoca a medida de carácter nacional para proteger los derechos, la memoria y a la verdad y a apoyar el proceso del fortalecimiento del proceso de búsqueda y entrega digna de víctimas de desaparición forzada, para lo cual la gobernación de Sucre es subsidiaria, por lo cual debe disponer de recursos para realizar obras de mantenimiento y adecuación para cementerios</t>
  </si>
  <si>
    <t xml:space="preserve">CONSTRUCCION DE MUSEO DE LA MEMORIA HISTORICA O CASA DE LA MEMORIA HISTORICA DE SUCRE - SAN ONOFRE (Meta del Proyecto: ) </t>
  </si>
  <si>
    <t>Hpla</t>
  </si>
  <si>
    <t>Suma de Meta Física Esperada 2024</t>
  </si>
  <si>
    <t>Suma de Meta Física Esperada 2025</t>
  </si>
  <si>
    <t>Suma de Meta Física Esperada 2026</t>
  </si>
  <si>
    <t>Suma de Meta Física Esperada 2027</t>
  </si>
  <si>
    <t xml:space="preserve">Agua de Sucre </t>
  </si>
  <si>
    <t>PDD Sucre Tierra de Oportunidades</t>
  </si>
  <si>
    <t xml:space="preserve">Fondo Mixto </t>
  </si>
  <si>
    <t xml:space="preserve">InderSucre </t>
  </si>
  <si>
    <t>Energía</t>
  </si>
  <si>
    <t xml:space="preserve">General, Privada y Comunicaciones </t>
  </si>
  <si>
    <t>Desarrollo Económico y Medio Ambiente</t>
  </si>
  <si>
    <t>Hacienda</t>
  </si>
  <si>
    <t>Infraestructura</t>
  </si>
  <si>
    <t>Interior</t>
  </si>
  <si>
    <t>Planeación</t>
  </si>
  <si>
    <t xml:space="preserve">Tránsito </t>
  </si>
  <si>
    <t xml:space="preserve">Unidad del Riesgo </t>
  </si>
  <si>
    <t>Inclusión Social, Mujer y Equidad de Género</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</si>
  <si>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t>
  </si>
  <si>
    <t xml:space="preserve">Evaluación Modelo </t>
  </si>
  <si>
    <t>El avance acumulado de cumplimiento de metas del Plan de Desarrollo 2024-2027: Sucre Tierra de Oportunidades, a corte del mes de Marzo de 2026 era de: 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</si>
  <si>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33,33%;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</si>
  <si>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27,59%;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</si>
  <si>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79,12%;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</si>
  <si>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42,86%;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</si>
  <si>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45,45%;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</si>
  <si>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27,27%;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</si>
  <si>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44,58%;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</si>
  <si>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8,50%;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</si>
  <si>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55,13%;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</si>
  <si>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17,67%;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</si>
  <si>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47,22%;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</si>
  <si>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12,50%;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</si>
  <si>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79,07%;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</si>
  <si>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</si>
  <si>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25,00%; de acuerdo con el cargue de información generado por la dependencias y el seguimeinto realizado a la ejecución del Plan Indicativo.</t>
  </si>
  <si>
    <t>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En proceso de contratación)
PROYECTO FORTALECIMIENTO DE LOS ESTABLECIMIENTOS EDUCATIVOS MEDIANTE EL PROGRAMA DE EDUCACION INCLUSIVA CON CALIDAD Y EQUIDAD PARA LA ATENCIÓN A LA DIVERSIDAD, DURANTE LA VIGENCIA 2026 EN EL DEPARTAMENTO DE SUCRE</t>
  </si>
  <si>
    <t>AMPLIACIÓN Y OPTIMIZACIÓN DEL SISTEMA DE ACUEDUCTO DE LOS CORREGIMIENTOS DE MATEO PÉREZ, MATA DE CAÑA, MUNICIPIO DE SAMPUÉS, DEPARTAMENTO DE SUCRE (BPIN: 2020Er0105288) (Estado en Portafolio: Suspendido)
Ampliacion y optimizacion segunda etapa del sistema de acueducto de los centros poblados de Segovia y Los Perez en el municipio de Sampues, Sucre (BPIN: 202500000018606) (Estado en Portafolio: En proceso de contratación)
AMPLIACIÓN Y OPTIMIZACION DEL SISTEMA DE ACUEDUCTO DEL CENTRO POBLADO DE TIERRA SANTA EN EL MUNICIPIO DE GUARANDA, DEPARTAMENTO DE SUCRE. (BPIN: Pendiente) (Meta del proyecto: 1)
AMPLIACION Y OPTIMIZACION DEL SISTEMA DE ACUEDUCTO DE LOS CENTROS POBLADOS DE NARIÑO, NARANJAL Y PAMPANILLA DEL MUNICIPIO DE SUCRE, EN EL DEPARTAMENTO DE SUCRE. (BPIN: Pendiente)
AMPLIACIÓN Y OPTIMIZACIÓN DEL SISTEMA DE ACUEDUCTO DEL CORREGIMIENTO DE SAN LUIS MUNICIPIO DE SAMPUÉS DEPARTAMENTO DE SUCRE. (BPIN: 2021002700368) (Tipo de Banco: Banco de Aliados)
AMPLIACIÓN Y OPTIMIZACIÓN DEL SISTEMA DE ACUEDUCTO RURAL DEL CORREGIMIENTO DE SANTIAGO APÓSTOL EN EL MUNICIPIO DE SAN BENITO ABAD, DEPARTAMENTO DE SUCRE (BPIN: 2023002700169) (Tipo de Banco: Banco de Regalías)
AMPLIACIÓN Y OPTIMIZACIÓN DEL SISTEMA DE ACUEDUCTO RURAL DE LAS COMUNIDADES LA MEJÍA Y AGUILAR, MUNICIPIO DE CAIMITO, DEPARTAMENTO DE SUCRE (BPIN: 2021Er0038167)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t>
  </si>
  <si>
    <t>Capacitación Ambiental para la Formación de Líderes Verdes, Emprendedores y Defensores de los Recursos Naturales en San Benito Abad, La Unión, Caimito y San Marcos, Sucre (BPIN: 202500000032239) (Meta del proyecto: 240) (Tipo de Banco: Banco Territorial) (Estado en Portafolio: Entregado)</t>
  </si>
  <si>
    <t>ESTUDIOS Y DISEÑOS PARA LA MASIFICACION DE GAS COMBUSTIBLE DOMICILIARIO POR REDES PARA LA ZONA RURAL DE LOS MUNICIPIOS DE SAN ONOFRE, SAN ANTONIO DE PALMITO, TOLÚ, CAIMITO Y EL ROBLE, DEL DEPARTAMENTO DE SUCRE (BPIN: 2025002700023) (Estado en Portafolio: En Ejecución) (Ejecución: 1)</t>
  </si>
  <si>
    <t>Fortalecimiento DE LA GESTIÓN ADMINISTRATIVA DE LOS TRIBUTOS DEPARTAMENTALES DE LA SECRETARÍA DE HACIENDA PARA LA VIGENCIA 2026 DE LA GOBERNACIÓN DE Sucre (BPIN: 202600000005350) (Meta del proyecto: 1) (Tipo de Banco: Banco Territorial) (Estado en Portafolio: En Ejecución)
APOYO A LA PRESTACION DEL SERVICIOS PARA EL CONTROL DEL TRANSPORTE Y TRAZABILIDAD DE PRODUCTOS GENERADORES DE IMPUESTOS AL CONSUMO DE LICORES, CERVEZAS Y CIGARRILLOS - SISTEMA INFOCONSUMO EN LA VIGENCIA 2026 EN EL DEPARTAMENTO DE SUCRE (POR FORMULAR)
FORTALECIMIENTO DE PROCESOS ADMINISTRATIVOS, CONTABLES Y FINANCIEROS VIGENCIA 2026 DE LA GOBERNACIÓN DE SUCRE (POR FORMULAR)
FORTALECIMIENTO DE LA GESTION ADMINISTRATIVA DE LOS TRIBUTOS DEPARTAMENTALES EN LA VIGENCIA 2026 DE LA SECRETARIA DE HACIENDA DE LA GOBERNACION DE SUCRE (POR FORMULAR)
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
Software :FORTALECIMIENTO DE PROCESOS ADMINISTRATIVOS, CONTABLES Y FINANCIEROS VIGENCIA 2026 DE LA GOBERNACIÓN DE SUCRE Banco de Occidente (Meta Programada: 1) (Tipo de Banco: Banco de Gestiones)
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
Software  para el fortalecimiento de los procesos administrativos, contables y financieros, vigencia 2026 de la gobernacion de Sucre (Meta Programada: 1) (Tipo de Banco: Banco de Gestiones)
Software : Fortalecimiento DE LA GESTIÓN ADMINISTRATIVA DE LOS TRIBUTOS DEPARTAMENTALES DE LA SECRETARÍA DE HACIENDA PARA LA VIGENCIA 2026 (Meta Programada: 1) (Tipo de Banco: Banco de Gestiones)</t>
  </si>
  <si>
    <t>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
Fortalecimiento PARA LA ATENCIÓN, ANÁLISIS, FORMULACIÓN, EJECUCIÓN, SEGUIMIENTO, ACOMPAÑAMIENTO Y PUESTA EN MARCHA DEL PLAN INTEGRAL DE SEGURIDAD Y CONVIVENCIA SUCRE SEGURO EN EL DEPARTAMENTO DE Sucre (BPIN: 202500000039546) (Meta del proyecto: 1) (Tipo de Banco: Banco Territorial) (Estado en Portafolio: En Ejecución)
Adquisición , INSTALACIÓN Y PUESTA EN FUNCIONAMIENTO DE UN SISTEMA DE CIRCUITO CERRADO DE TELEVISIÓN PARA LA VIGILANCIA, MONITOREO Y CONTROL DEL MUNICIPIO DE El Roble (BPIN: 202500000028697) (Meta del proyecto: 1) (Tipo de Banco: Banco Territorial) (Estado en Portafolio: En proceso de contratación)
Fortalecimiento DE LAS CAPACIDADES EN LOS GRUPOS DE OPERACIONES ESPECIALES EN EL DEPARTAMENTO DE Sucre (BPIN: 202500000020645) (Meta del proyecto: 1) (Tipo de Banco: Banco Territorial) (Estado en Portafolio: En Ejecución)
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t>
  </si>
  <si>
    <t>Fortalecimiento DE LAS CAPACIDADES DE INTELIGENCIA, TECNOLOGICAS Y DE COMUNICACIONES DE LOS GRUPOS OPERATIVOS DEL COMITÉ DE ORDEN PUBLICO EN EL DEPARTAMENTO DE Sucre (BPIN: 202500000041895) (Meta del proyecto: 118) (Tipo de Banco: Banco Territorial) (Estado en Portafolio: En Ejecución)</t>
  </si>
  <si>
    <t>Apoyo LOGÍSTICO PARA LA ORGANIZACIÓN Y FUNCIONAMIENTO DE LOS ESPACIOS DE PARTICIPACIÓN DEL CONSEJO DE PAZ Y LAS COMUNIDADES ETNICAS, VIGENCIA 2026 EN EL DEPARTAMENTO DE Sucre (BPIN: 202600000008137) (Meta del proyecto: 1) (Tipo de Banco: Banco Territorial) (Estado en Portafolio: En estudios previos)</t>
  </si>
  <si>
    <t>Unidad de medida del indicador de resultado</t>
  </si>
  <si>
    <t>Meta de cuatrienio del indicador de resultado</t>
  </si>
  <si>
    <t>Código del indicador principal</t>
  </si>
  <si>
    <t>Unidad de medida del indicador de producto</t>
  </si>
  <si>
    <t>Meta de cuatrienio</t>
  </si>
  <si>
    <t>Tipo de acumulación</t>
  </si>
  <si>
    <t>Inclusión social y reconciliación</t>
  </si>
  <si>
    <t>FORTALECIMIENTO DE LA INICIATIVA PRESENTADA EN LAS MESAS SUBREGIONALES DE PARTICIPACIÓN DE NIÑOS, NIÑAS Y ADOLESCENTES (Bpin: ) (Tipo de banco: )</t>
  </si>
  <si>
    <t>IMPLEMENTACIÓN DE LA ESTRETEGIA MI TERRITORIO SIN VIOLENCIA (Bpin: Por Gestión) (Tipo de banco: )
CAPACITACIÓN A NIÑOS, NIÑAS Y ADOLESCENTES (Bpin: Por Gestión) (Tipo de banco: )</t>
  </si>
  <si>
    <t>FORTALECIMIENTO A LOS SISTEMAS DE PARTICIPACIÓN JUVENIL MUNICIPALES (Bpin: Por Gestión) (Tipo de banco: )</t>
  </si>
  <si>
    <t>APOYO A LA PRIMERA CUMBRE REGIONAL DE JOVENES CARIBE 2024 EN EL DEPARTAMENTO DE SUCRE. (Bpin: ) (Tipo de banco: Sin Tipo de Banco)
APOYO LOGÍSTICO PARA LA CONMEMORACIÓN DEL MES DE LA JUVENTUD EN EL DEPARTAMENTO DE SUCRE (Bpin: ) (Tipo de banco: )
APOYO A LA ENTREGA DE ESTÍMULOS DE CARÁCTER EDUCATIVO, CULTURAL Y RECREATIVO PARA LOS CONSEJEROS Y PLATAFORMADOS DEPARTAMENTALES DE JUVENTUD Y SUMINISTRO DE ELEMENTOS DE APOYO AL SISTEMA DE PARTICIPACIÓN JUVENIL DEL DEPARTAMENTO DE SUCRE (Bpin: ) (Tipo de banco: )
APOYO AL FORTALECIMIENTO DEL SISTEMA DE PARTICIPACIÓN JUVENIL EN EL DEPARTAMENTO DE SUCRE (Bpin: ) (Tipo de banco: )</t>
  </si>
  <si>
    <t>Servicios de educación informal a niños, niñas, adolescentes  y jóvenes para el reconocimiento de sus derechos</t>
  </si>
  <si>
    <t>CAPACITAR A 50 FAMILIAS POR AÑO EN EL RESCATE DE LOS VALORES Y EL FORTALECIMIENTO FAMILIAR EN EL MARCO DEL MES DE LA FAMILIA (Bpin: ) (Tipo de banco: )</t>
  </si>
  <si>
    <t>INICIATIVA DE IMPLEMENTACIÓN DE ACTIVIDADES DE LA POLÍTICA PÚBLICA DE FAMILIA (Bpin: ) (Tipo de banco: )</t>
  </si>
  <si>
    <t>BANCO DE ALIMENTOS (BPIN: Por Gestión)</t>
  </si>
  <si>
    <t>Apoyo AL CENTRO DE BIENESTAR PARA LA ATENCIÓN INTEGRAL DE LAS PERSONAS MAYORES DURANTE EL AÑO 2025 EN EL MUNICIPIO DE SAN ONOFRE, EN EL DEPARTAMENTO DE Sucre (BPIN: 202500000034941) (Meta del proyecto: 22) (Tipo de Banco: Banco Territorial) (Estado en Portafolio: En Ejecución)
FORTALECIMIENTO DEL PROGRAMA DE ATENCIÓN INTEGRAL PARA LA PROTECCIÓN Y LOS DERECHOS DE LAS PERSONAS MAYORES DURANTE EL AÑO 2026 EN LOS CENTROS DE VIDA DEL DEPARTAMENTO DE SUCRE
APOYO A LOS CENTROS DE BIENESTAR PARA LA ATENCIÓN INTEGRAL DE LAS PERSONAS MAYORES DURANTE EL AÑO 2026 EN LOS MUNICIPIOS DE SAN MARCOS, SAN ONOFRE Y SINCELEJO EN EL DEPARTAMENTO DE SUCRE
FORTALECIMIENTO DE LOS ESPACIOS DE PARTICIPACIÓN DE LA PERSONA MAYOR EN EL MARCO DE LA ESTRATEGIA NACIONAL “NUEVO COMIENZO OTRO MOTIVO PARA VIVIR DEL DEPARTAMENTO DE  SUCRE
FORTALECIMIENTO DE EMPRENDIMIENTOS DE LAS PERSONAS MAYORES EN ETAPA PRODUCTIVA EN EL DEPARTAMENTO DE SUCRE
FASES MUNICIPALES PROGRAMA NUEVO COMIENZO (BPIN: Por Gestión)</t>
  </si>
  <si>
    <t>FASES MUNICIPALES PROGRAMA NUEVO COMIENZO (Bpin: Por Gestión) (Tipo de banco: )
FORTALECIMIENTO DE LOS ESPACIOS DE PARTICIPACIÓN DE LA PERSONA MAYOR EN EL MARCO DE LA ESTRATEGIA NACIONAL “NUEVO COMIENZO OTRO MOTIVO PARA VIVIR  DEL DEPARTAMENTO DE  SUCRE (Bpin: ) (Tipo de banco: )
APOYO A LOS CENTROS DE BIENESTAR PARA LA ATENCIÓN INTEGRAL DE LAS PERSONAS MAYORES DURANTE EL AÑO 2027 EN LOS MUNICIPIOS DE SAN MARCOS, SAN ONOFRE Y SINCELEJO EN EL DEPARTAMENTO DE SUCRE (Bpin: ) (Tipo de banco: )
FORTALECIMIENTO DEL PROGRAMA DE ATENCIÓN INTEGRAL PARA LA PROTECCIÓN Y LOS DERECHOS DE LAS PERSONAS MAYORES DURANTE EL AÑO 2027 EN LOS CENTROS DE VIDA DEL DEPARTAMENTO DE SUCRE (Bpin: ) (Tipo de banco: )</t>
  </si>
  <si>
    <t>FORMACIÓN EN EMPRENDIMIENTO A CUIDADORAS DE PERSONAS MAYORES (Bpin: ) (Tipo de banco: )</t>
  </si>
  <si>
    <t>APOYO AL PRIMER FESTIVAL LÚDICO CULTURAL Y DEPORTE DE LAS PERSONAS CON DISCAPACIDAD DEL DEPARTAMENTO DE SUCRE (Bpin: ) (Tipo de banco: )
DESARROLLO DE UNA ESTRATEGIA PARA EL FORTALECIMIENTO DEL EMPRENDIMIENTO Y EL TALENTO DE PERSONAS CON DISCAPACIDAD, COMO MECANISMO PARA LA SUPERACIÓN DE BARRERAS SOCIALES, EN EL MARCO DEL PROGRAMA SOY CAPAZ EN EL DEPARTAMENTO DE SUCRE (Bpin: ) (Tipo de banco: )
FORMULACIÓN DE UN PROYECTO QUE PERMITA ATENDER A LA POBLACIÓN CON DISCAPACIDAD DE MANERA INTEGRAL EN TODO EL CICLO VITAL, EN EL CUAL SE REALICE LA ENTREGA DE COMPLEMENTO ALIMENTARIO, JORNADAS INTEGRALES DE ATENCIÓN Y UN EJERCICIO DE SENSIBILIZACIÓN CON CU (Bpin: ) (Tipo de banco: )
ADQUISICIÓN DE PRODUCTOS DE APOYO PARA PERSONAS EN CONDICIÓN DE DISCAPACIDAD DEL DEPAETAMENTO DE SUCRE (Bpin: ) (Tipo de banco: )</t>
  </si>
  <si>
    <t>PROCESO FORMATIVO A CUIDADORES DE PERSONAS CON DISCAPACIDAD QUE PERMITA ADEMÁS LA ENTREGA DE UN CAPITAL SEMILLA AL FINAL DEL PROCESO PARA PROPICIAR CONDICIONES  DE GENERACIÓN DE INGRESO Y SOSTENIBILIDAD A LAS FAMILIAS (Bpin: ) (Tipo de banco: )</t>
  </si>
  <si>
    <t>Meta alcanzada por gestión (Bpin: Por Gestión) (Tipo de banco: )</t>
  </si>
  <si>
    <t>PROYECTO APOYO A LAS MEDIDAS DE ATENCIÓN TEMPORAL PARA CASOS DE TRATA DE PERSONAS Y OTRAS FORMAS DE VIOLENCIAS REPORTADAS EN LA VIGENCIA 2027 EN EL DEPARTAMENTO DE SUCRE (Bpin: ) (Tipo de banco: )</t>
  </si>
  <si>
    <t>Fortalecimiento de la economía arcoíris y promoción del ejercicio y goce pleno de los derechos del sector poblacional LGBTIQ+ en el departamento de Sucre ( Proyecto Arcoiris)-  Fortalecimiento de la capacidad productiva de mujeres vulnerables de los munic (Bpin: ) (Tipo de banco: )</t>
  </si>
  <si>
    <t>APOYO LOGÍSTICO PARA LA CREACIÓN, EL FORTALECIMIENTO  Y LA CONSOLIDACIÓN DE LA RED MUJER ESCUCHA DEL DEPARTAMENTO DE SUCRE Y EL I ENCUENTRO POLÍTICO DE MUJERES DEL DEPARTAMENTO DE SUCRE. (Bpin: ) (Tipo de banco: )
CASA PARA LA DIGNIDAD DE LA MUJER (339 DE LA LEY 2294 DE 2023 PND) (Bpin: ) (Tipo de banco: )
FORTALECIMIENTO DE LA ECONOMÍA ARCOÍRIS Y PROMOCIÓN DEL EJERCICIO Y GOCE PLENO DE LOS DERECHOS DEL SECTOR POBLACIONAL LGBTIQ+ EN EL DEPARTAMENTO DE SUCRE (PROYECTO ARCOIRIS) (Bpin: ) (Tipo de banco: )
PROYECTO FORTALECIMIENTO A LA SALUD Y NUTRICIÓN A PERSONAS VIVIENDO CON VIH/SIDA PARA EL MEJORAMIENTO DE SUS CONDICIONES DE VIDA EN LOS MUNICIPIOS DE SINCELEJO, COROZAL, SAN MARCOS, TOLUVIEJO, TOLU, SAN ONOFRE, SAMPUÉS, MAJAGUAL, SINCÉ Y LOS PALMITOS EN E (Bpin: ) (Tipo de banco: )
PROYECTO APOYO A LAS MEDIDAS DE ATENCIÓN TEMPORAL PARA CASOS DE TRATA DE PERSONAS Y OTRAS FORMAS DE VIOLENCIAS REPORTADAS EN LA VIGENCIA 2024 EN EL DEPARTAMENTO DE SUCRE (Bpin: ) (Tipo de banco: )</t>
  </si>
  <si>
    <t>CAPACITACIÓN A MUEJRES VULNERABLES PARA EL FORTALECIMIENTO DE SU ACTIVIDAD ECONOMICA (Bpin: ) (Tipo de banco: )</t>
  </si>
  <si>
    <t>Apoyo logístico para la Creación y el Fortalecimiento de los Consejos Consultivos Municipales de (municipios priorizados) Población LGBTIQ+ y del Fortalecimiento del Consejo Consultivo Departamental  Y  el I ENCUENTRO Departamental de Consejeros lgbtiq+ (Bpin: ) (Tipo de banco: )</t>
  </si>
  <si>
    <t>Campañas para promover la salud sexual y reproductiva
PREVENCIÓN DE EMBARAZO ADOLESCENTE.
VIOLENCIAS BASADAS EN GENERO Y SALUD SEXUAL.
  (Meta Programada: 2) (Tipo de Banco: Banco de Gestiones)</t>
  </si>
  <si>
    <t>Campañas para promover la salud sexual y reproductiva (Bpin: ) (Tipo de banco: )</t>
  </si>
  <si>
    <t>Fomento a la recreación, la actividad física y el deporte para desarrollar entornos de convivencia y paz</t>
  </si>
  <si>
    <t>FOMENTO DE LA CULTURA DEPORTIVA PARA MUEJERES DEL DEPARTAMENTO DE SUCRE (Bpin: ) (Tipo de banco: )</t>
  </si>
  <si>
    <t>Fortalecimiento de la capacidad productiva de mujeres vulnerables de los municipios de Corozal, Sincelejo, Coveñas, Majagual, Los Palmitos, Ovejas, Morroa, San Marcos, El Roble, Sincé y Sampués en el departamento de Sucre (Bpin: ) (Tipo de banco: )</t>
  </si>
  <si>
    <t>APOYO LOGÍSTICO PARA LA REALIZACIÓN DE ACTIVIDADES CULTURALES Y ORGANIZATIVAS EN EL MES DE LA DIVERSIDAD ENFOCADAS EN LA POBLACION LGTBIQ+ DEL DEPARTAMENTO 2027 (Bpin: ) (Tipo de banco: )</t>
  </si>
  <si>
    <t>Documentos de planeación para la educación inicial, preescolar, básica y media emitidos</t>
  </si>
  <si>
    <t>Gestión - Campañas de socialización normativa realizadas por la Secretaría de Educación (Bpin: Por Gestión) (Tipo de banco: )</t>
  </si>
  <si>
    <t>Proyecto de apoyo en recurso humano especializado (Contadores) al Programa de Fondos Educativos (Fose) para el Seguimiento, Control Y Consolidacion Financiera de Recursos de Gratuidad Educativa para los Establecimientos Educativos del departamento de Sucr (Bpin: ) (Tipo de banco: )
Gestión - Asistencia técnica proyecto educativo institucional - PEI (Bpin: ) (Tipo de banco: )
Gestión - Servicio de asistencia técnica en educación inicial Decreto 1411 y Ampliación del grado jardín. (Bpin: ) (Tipo de banco: )
Gestión - Acompañamiento para la caracterización de la población perteneciente a grupos étnicos en los establecimientos educativos para su registro en el Sistema integrado de matrícula (Bpin: ) (Tipo de banco: )</t>
  </si>
  <si>
    <t>Por Gestión - Documento sobre evaluación de permanencia elaborado por la Secretaría de Educación (Bpin: Por Gestión) (Tipo de banco: )</t>
  </si>
  <si>
    <t>Gestión - sistema integrado de matricula - SIMAT (Bpin: ) (Tipo de banco: )</t>
  </si>
  <si>
    <t>Estudiantes beneficiados con estrategias de promoción del bilingüismo</t>
  </si>
  <si>
    <t>Elaboración del foro bilingüismo 2027 (Bpin: ) (Tipo de banco: )</t>
  </si>
  <si>
    <t>Servicio de articulación entre la educación media y el sector productivo.</t>
  </si>
  <si>
    <t>Programas y proyectos de educación pertinente articulados con el sector productivo</t>
  </si>
  <si>
    <t>Convenio Sena Doble Titulación 2027 (Bpin: ) (Tipo de banco: )</t>
  </si>
  <si>
    <t>Entidades o instituciones asistidas técnicamente en innovación educativa</t>
  </si>
  <si>
    <t>Convenio de entendimiento con Tommy INC (Bpin: ) (Tipo de banco: )</t>
  </si>
  <si>
    <t>Establecimientos educativos apoyados para la  implementación de modelos de innovación educativa</t>
  </si>
  <si>
    <t>APOYO A LA IMPLEMENTACIÓN DEL PROGRAMA PRENSA ESCUELA PARA EL FORTALECIMIENTO DE COMPETENCIAS INTEGRALES EN LOS ESTUDIANTES DE LOS ESTABLECIMIENTOS OFICIALES DE LOS MUNICIPIOS NO CERTIFICADOS DEL DEPARTAMENTO DE SUCRE (Bpin: ) (Tipo de banco: )
APOYO A LOS FOROS EDUCATIVOS PARA LA VIGENCIA 2027 EN EL DEPARTAMENTO DE SUCRE (Bpin: ) (Tipo de banco: )</t>
  </si>
  <si>
    <t>Docentes y agentes educativos  de educación inicial, preescolar, básica y media beneficiados con estrategias de mejoramiento de sus capacidades</t>
  </si>
  <si>
    <t>FORTALECIMIENTO A DOCENTES Y DIRECTIVOS DOCENTES EN COMPETENCIAS BÁSICAS, ESPECIFICAS, CIUDADANAS Y SOCIOEMOCIONALES DURANTE LA VIGENCIA 2027 EN EL DEPARTAMENTO DE SUCRE (Bpin: ) (Tipo de banco: )</t>
  </si>
  <si>
    <t>Proyecto preicfes (Bpin: ) (Tipo de banco: )</t>
  </si>
  <si>
    <t>Estudiantes con acceso a contenidos web en el establecimiento educativo</t>
  </si>
  <si>
    <t>IMPLEMENTACIÓN DE LA ESTRATEGIA DE CONECTIVIDAD ESCOLAR – CONEXIÓN TOTAL – DEL MINISTERIO DE EDUCACIÓN NACIONAL VIGENCIA 2027 EN ESTABLECIMIENTOS Y/O SEDES EDUCATIVAS OFICIALES DE LOS MUNICIPIOS NO CERTIFICADOS DEL DEPARTAMENTO DE SUCRE. (Bpin: ) (Tipo de banco: )</t>
  </si>
  <si>
    <t>Acompañamiento para la implementación de un modelo educativo intercultural (Bpin: ) (Tipo de banco: )</t>
  </si>
  <si>
    <t>Docentes beneficiados con estrategias de promoción del bilingüismo</t>
  </si>
  <si>
    <t>Formación bilingüe para docentes (Bpin: ) (Tipo de banco: )</t>
  </si>
  <si>
    <t>Gestionar los recursos económicos mediante el acceso a las convocatorias del orden internacional, nacional y regional para el fortalecimiento de los proyectos pedagógicos y productivos sostenibles en las IETAS del departamento. Incluye el desarrollo de es (Bpin: ) (Tipo de banco: )</t>
  </si>
  <si>
    <t>La meta fue incluida para financiar la preinversión de proyectos de infraestructura que cumplan con las metas del plan de desarrollo. Actualmente no se tiene proyecto en formulación (Bpin: ) (Tipo de banco: )</t>
  </si>
  <si>
    <t>Gestión - Evaluación anual realizada a docentes y directivos docente (Bpin: ) (Tipo de banco: )</t>
  </si>
  <si>
    <t>Gestión - apoyo a las escuelas de padres realizadas en los establecimientos educativos (Bpin: ) (Tipo de banco: )</t>
  </si>
  <si>
    <t>Sedes educativas apoyadas en la implementación de la ruta de atención integral para la convivencia escolar</t>
  </si>
  <si>
    <t>Personal para apoyo a la atención integral para la convivencia escolar (Bpin: ) (Tipo de banco: )</t>
  </si>
  <si>
    <t>Gestión - orientación socio ocupacional orientada a los jovenes de los establecimientos educativos (Bpin: ) (Tipo de banco: )</t>
  </si>
  <si>
    <t>Gestión - Asistencia técnica en procesos de formación integral, pedagógica y curricular para los docentes de los establecimientos educativos oficiales en la ampliación del tiempo escolar, en los establecimientos educativos de jornada única existentes. (Bpin: ) (Tipo de banco: )</t>
  </si>
  <si>
    <t>Servicio de apoyo pedagógico para  la oferta de educación inclusiva para preescolar, básica y media</t>
  </si>
  <si>
    <t>Sedes educativas con apoyo pedagógico para  la oferta de educación inclusiva para preescolar, básica y media</t>
  </si>
  <si>
    <t>PROYECTO FORTALECIMIENTO DE LOS ESTABLECIMIENTOS EDUCATIVOS MEDIANTE EL PROGRAMA DE EDUCACION INCLUSIVA CON CALIDAD Y EQUIDAD PARA LA ATENCIÓN A LA DIVERSIDAD, DURANTE LA VIGENCIA 2027 EN EL DEPARTAMENTO DE SUCRE (Bpin: ) (Tipo de banco: )</t>
  </si>
  <si>
    <t>Gestión - Apoyo a establecimientos educativos en la implementación de nivel preescolar (Bpin: ) (Tipo de banco: )</t>
  </si>
  <si>
    <t>modelos educativos flexibles para estudiantes de los establecimientos educativos (Misional) (Bpin: ) (Tipo de banco: )</t>
  </si>
  <si>
    <t>Gestión - Zonas de orientación escolar (Bpin: ) (Tipo de banco: )</t>
  </si>
  <si>
    <t>APOYO AL PROGRAMA DE ALIMENTACIÓN ESCOLAR -PAE REGULAR- EN LAS  INSTITUCIONES EDUCATIVAS OFICIALES DEL DEPARTAMENTO DE  SUCRE VIGENCIA 2027 (Bpin: ) (Tipo de banco: )
APOYO AL PROGRAMA DE ALIMENTACIÓN ESCOLAR PARA PUEBLOS INDÍGENAS (PAIP) PARA LA VIGENCIA 2027 EN EL DEPARTAMENTO DE SUCRE (Bpin: ) (Tipo de banco: )</t>
  </si>
  <si>
    <t>CONSTRUCCIÓN DE CERRAMIENTO DE LA INSTITUCIÓN EDUCATIVA MARISCAL SUCRE EN EL MUNICIPIO DE SAMPUES SUCRE (BPIN: 2022002700134) (Meta del proyecto: 1) (Tipo de Banco: Banco Territorial) (Estado en Portafolio: Suspendido)
MEJORAMIENTO DE LA INSTITUCIÓN EDUCATIVA EL MAMÓN, SEDE PRINCIPAL, EN EL MUNICIPIO DE COROZAL, DEPARTAMENTO DE SUCRE (BPIN: 2025002700019) (Meta del proyecto: 1) (Tipo de Banco: Banco Territorial) (Estado en Portafolio: En proceso de contratación)
FORTALECIMIENTO DE LA INFRAESTRUCTURA EN IE DEL MUNICIPIO DE SAN ONOFRE, SUCRE. (TOROBÉ- BARRANCAS- HIGUERÓN-PALO ALTO) (20211301011396) :4 (BPIN: 20211301011396) (Tipo de Banco: Banco de Aliados) (Estado en Portafolio: No aplica liquidación)
CONSTRUCCIÓN DE LA INSTITUCIÓN EDUCATIVA TÉCNICA AGROPECUARIA SAN ONOFRE DE TOROBÉ: (2022002700003) (BPIN: 2022002700003) (Tipo de Banco: Banco de Aliados)
Proyecto de mejoramiento y adecuación de infraestructura educativa en 25 instituciones educativas:8</t>
  </si>
  <si>
    <t>Proyecto de mejoramiento y adecuación de infraestructura educativa en 25 instituciones educativas (Bpin: ) (Tipo de banco: )</t>
  </si>
  <si>
    <t>DOTACIÓN DE MOBILIARIO ESCOLAR PARA LOS ESTABLECIMIENTOS EDUCATIVOS DE LOS MUNICIPIOS NO CERTIFICADOS DEL DEPARTAMENTO DE SUCRE (Bpin: ) (Tipo de banco: )
DOTACIÓN TECNOLÓGICA PARA LAS INSTITUCIONES Y SEDES EDUCATIVAS EN SUCRE (Pendiente BPIN) (Bpin: ) (Tipo de banco: )
DOTACIÓN DE MOBILIARIO Y MENAJE DE COMEDORES ESCOLARES EN IE DE LOS MUNICIPIOS PDET DEL DEPARTAMENTO DE SUCRE (2022002700037) (Bpin: 2022002700037) (Tipo de banco: )
DOTACIÓN DE MOBILIARIO ESCOLAR Y ADMINISTRATIVO EN INSTITUCIONES EDUCATIVAS RURALES DE LOS MUNICIPIOS PDET DEL DEPARTAMENTO DE SUCRE (2022002700038) (Bpin: 2022002700038) (Tipo de banco: )</t>
  </si>
  <si>
    <t>La ejecución de la meta depende de la ocurrencia de incidentes o desastres naturales que ponen en riesgo la prestación del servicio educativo en los establecimientos educativos (Bpin: ) (Tipo de banco: )</t>
  </si>
  <si>
    <t>SUMINISTRO DE LA PRIMERA, SEGUNDA Y TERCERA DOTACION DE VESTUARIOS Y CALZADOS DE LABOR VIGENCIA 2027, A LOS DOCENTES Y ADMINISTRATIVOS DE LAS INSTITUCIONES EDUCATIVAS DEL DEPARTAMENTO DE SUCRE (Bpin: ) (Tipo de banco: )</t>
  </si>
  <si>
    <t>APOYO AL PROGRAMA DE FONDOS EDUCATIVOS (FOSE) PARA EL SEGUIMIENTO, CONTROL Y CONSOLIDACION FINANCIERA DE RECURSOS DE GRATUIDAD EDUCATIVA VIGENCIA 2027, PARA LOS ESTABLECIMIENTOS EDUCATIVOS DEL DEPARTAMENTO DE SUCRE (Bpin: ) (Tipo de banco: )</t>
  </si>
  <si>
    <t>266 establecimientos educativos con inspección vigilancia y control (Misional) (Bpin: ) (Tipo de banco: )</t>
  </si>
  <si>
    <t>Proyecto de gestión documental para mejorar el almacenamiento de las historias laborales de la Secretaria de Educación departamental (Bpin: ) (Tipo de banco: )</t>
  </si>
  <si>
    <t>Proyecto de alfbetización (Por Formular) (Bpin: ) (Tipo de banco: )</t>
  </si>
  <si>
    <t>Entidades o instituciones de educación acompañadas en el mejoramiento de la calidad y la pertinencia de la Educación para el Trabajo y Desarrollo Humano- ETDH</t>
  </si>
  <si>
    <t>Gestión - Asistencia técnica a Entidades o instituciones de educación para el Trabajo y Desarrollo Humano- ETDH</t>
  </si>
  <si>
    <t>Gestión - Asistencia técnica a Entidades o instituciones de educación para el Trabajo y Desarrollo Humano- ETDH (Bpin: ) (Tipo de banco: )</t>
  </si>
  <si>
    <t>Documento de estudios técnicos para la educación superior (Bpin: ) (Tipo de banco: )</t>
  </si>
  <si>
    <t>Beneficiarios de estrategias o programas de  apoyo financiero para la permanencia en la educación superior</t>
  </si>
  <si>
    <t>Gestionar alianzas y proyectos para proveer becas (Bpin: ) (Tipo de banco: )</t>
  </si>
  <si>
    <t>Beneficiarios de estrategias o programas de  fomento para el acceso a la educación superior</t>
  </si>
  <si>
    <t>Gestión de espacios de fomento sd e Educación Superior (Bpin: ) (Tipo de banco: )</t>
  </si>
  <si>
    <t>Beneficiarios de estrategias o programas de  apoyo financiero para el acceso a la educación superior</t>
  </si>
  <si>
    <t>Documento normativo si surge la necesidad (Bpin: ) (Tipo de banco: )</t>
  </si>
  <si>
    <t>Sedes  de instituciones de educación  superior mejoradas</t>
  </si>
  <si>
    <t>Proyecto Mejoramiento accesibilidad al campus Puerta Roja de la Universidad de Sucre - UNISUCRE (Bpin: ) (Tipo de banco: )</t>
  </si>
  <si>
    <t>visitas realizadas</t>
  </si>
  <si>
    <t>FORTALECIMIENTO INSTITUCIONAL PARA  LA INSPECCIÓN, VIGILANCIA Y CONTROL A LOS PRESTADORES DE SERVICIOS DE SALUD VIGENCIA 2027 DEL DEPARTAMENTO DE SUCRE (Por Formular) (Bpin: ) (Tipo de banco: )</t>
  </si>
  <si>
    <t>Distritos con acciones de Inspección Vigilancia y Control  reales y efectivas  de los factores del riesgo del ambiente que afectan la salud humana  realizados</t>
  </si>
  <si>
    <t>FORTALECIMIENTO DE LA GOBERNANZA Y GOBERNABILIDAD PARA EL DESARROLLO DE ACCIONES DEL PLAN TERRITORIAL DE SALUD VIGENCIA 2027 EN EL DEPARTAMENTO DE SUCRE (Por Formular) (Bpin: ) (Tipo de banco: )</t>
  </si>
  <si>
    <t>Casos por cada 100 mil nacidos vivos
Casos por cada 100 mil menores de 5 años
Porcentaje (Multiplicado por 100)
Casos por cada 1.000 nacidos vivos
Defunciones por cada 100.000 habitantes entre 30 y 70 años
Defunciones por cada 100.000 mujeres
Defunc</t>
  </si>
  <si>
    <t>IMPLEMENTACIÓN DE ACCIONES EN SALUD PÚBLICA PARA EL DESARROLLO DE LAS INTERVENCIONES INDIVIDUALES Y COLECTIVAS PARA LA AFECTACIÓN POSITIVA DE LOS DETERMINANTES SOCIALES DE LA SALUD, CON ENFOQUE FAMILIAR Y DE ATENCIÓN PRIMARIA EN SALUD VIGENCIA 2027 EN EL (Bpin: ) (Tipo de banco: )</t>
  </si>
  <si>
    <t>DESARROLLO DE ACCIONES DE GESTIÓN EN SALUD PÚBLICA PARA EL FORTALECIMIENTO INSTITUCIONAL, SECTORIAL Y COMUNITARIO VIGENCIA 2027 EN EL DEPARTAMENTO DE SUCRE (Por Formular) (Bpin: ) (Tipo de banco: )</t>
  </si>
  <si>
    <t>Campañas de gestión del riesgo para enfermedades inmunoprevenibles  implementadas</t>
  </si>
  <si>
    <t>Servicio de promoción de la salud y prevención de riesgos asociados a condiciones no transmisibles</t>
  </si>
  <si>
    <t>Campañas de promoción de la salud  y prevención de riesgos asociados a condiciones no transmisibles implementadas</t>
  </si>
  <si>
    <t>IMPLEMENTACIÓN DE LA CERTIFICACIÓN DE DISCAPACIDAD Y REGISTRO DE LOCALIZACIÓN Y CARACTERIZACIÓN DE PERSONAS CON DISCAPACIDAD VIGENCIA 2027 EN EL DEPARTAMENTO DE SUCRE (Por Formular) (Bpin: ) (Tipo de banco: )</t>
  </si>
  <si>
    <t>IMPLEMENTACIÓN Y DESARROLLO DEL PROGRAMA NACIONAL DE ELIMINACIÓN DE LEPRA O ENFERMEDAD DE HANSEN VIGENCIA 2027 EN EL DEPARTAMENTO DE SUCRE  (Por Formular) (Bpin: ) (Tipo de banco: )
IMPLEMENTACIÓN Y DESARROLLO DEL PROGRAMA DE PREVENCIÓN Y CONTROL DE LA TUBERCULOSIS VIGENCIA 2027, EN EL DEPARTAMENTO DE SUCRE (Bpin: ) (Tipo de banco: )</t>
  </si>
  <si>
    <t>Instituciones financiadas para la atención en salud a la población</t>
  </si>
  <si>
    <t>APOYO A LA TRANSFERENCIA DE RECURSOS DE SUBSIDIO A LA OFERTA CON EL FIN DE FINANCIAR LOS GASTOS DE OPERACIÓN DE LAS EMPRESAS SOCIALES DEL ESTADO Y ADMINISTRADORES DE INFRAESTRUCTURA PUBLICA DE LOS MUNICIPIOS NO CERTIFICADOS VIGENCIA 2027, DEL DEPARTAMENTO (Bpin: ) (Tipo de banco: )</t>
  </si>
  <si>
    <t>FORTALECIMIENTO INSTITUCIONAL PARA LA ASISTENCIA TÉCNICA A LOS PRESTADORES DE SERVICIOS DE SALUD PÚBLICOS VIGENCIA 2027, DEL DEPARTAMENTO DE SUCRE (Por Formular) (Bpin: ) (Tipo de banco: )</t>
  </si>
  <si>
    <t>CONSTRUCCIÓN DE LA NUEVA SEDE DEL HOSPITAL UNIVERSITARIO DE SINCELEJO (Por Formular) (Bpin: ) (Tipo de banco: )</t>
  </si>
  <si>
    <t>EVENTOS DEPORTIVOS EN LOS MUNICIPIOS DEL DEPARTAMENTO DE SUCRE - PROGRAMAS MISIONALES DEL INSTITUTO (Bpin: ) (Tipo de banco: )</t>
  </si>
  <si>
    <t>PROGRAMAS DE ESCUELAS DE FORMACIÓN DEPORTIVA (Bpin: ) (Tipo de banco: )</t>
  </si>
  <si>
    <t>SISTEMA DEPARTAMENTAL DE CAPACITACIONES (Bpin: ) (Tipo de banco: )</t>
  </si>
  <si>
    <t>PROGRAMAS MISIONALES Y EVENTOS DEPORTIVOS (Bpin: ) (Tipo de banco: )</t>
  </si>
  <si>
    <t>MANTENIMIENTO DE ESCENARIOS EN DIFERENTES MUNICIPIOS DEL DEPARTAMENTO DE SUCRE (Bpin: ) (Tipo de banco: )</t>
  </si>
  <si>
    <t>Cancha adecuadas</t>
  </si>
  <si>
    <t>ADECUACIÓN DE ESCENARIOS EN DIFERENTES MUNICIPIOS DEL DEPARTAMENTO DE SUCRE (Bpin: ) (Tipo de banco: )</t>
  </si>
  <si>
    <t>ESTUDIOS Y DISEÑOS PARA LA CONSTRUCCIÓN DE ESCENARIOS DEPORTIVOS Y RECREATIVOS EN EL DEPARTAMENTO DE SUCRE (Bpin: ) (Tipo de banco: )</t>
  </si>
  <si>
    <t>Parque recreo-deportivo construido y dotado</t>
  </si>
  <si>
    <t>PROGRAMA DEPORTE ASOCIADO Y ALTOS 
LOGROS (Bpin: ) (Tipo de banco: )</t>
  </si>
  <si>
    <t>DEPORTISTA APOYADO (Bpin: ) (Tipo de banco: )</t>
  </si>
  <si>
    <t>Estrategia Ciencias aplicadas al deporte en Sucre (Bpin: ) (Tipo de banco: )</t>
  </si>
  <si>
    <t>PROGRAMA DEPORTE ASOCIADO Y COMPETITIVO (Bpin: ) (Tipo de banco: )</t>
  </si>
  <si>
    <t>MEJORAMIENTO DE ESTADIO EN EL  DEPARTAMENTO DE SUCRE (Bpin: ) (Tipo de banco: )</t>
  </si>
  <si>
    <t>Capacitaciones realizada</t>
  </si>
  <si>
    <t>Estrategia sistema departamental de capacitaciones (Bpin: ) (Tipo de banco: )</t>
  </si>
  <si>
    <t>CONSTRUCCION DE SEDE ADMINISTRATIVA DE INDERSUCRE (Bpin: ) (Tipo de banco: )</t>
  </si>
  <si>
    <t>Estrategia para el fortalecimiento de la investigación-creación en artes (plásticas y visuales, cine, musica, danza, teatro, circo) que permitan la adquisión  de competencias disciplinares y transdisciplinares para el desarrollo del quehacer creativo. (Bpin: ) (Tipo de banco: )
Capacitación  a los  Bibliotecarios en  la prestación de los servicios públicos reglamentados por la Ley de Bibliotecas Públicas. (Bpin: ) (Tipo de banco: )</t>
  </si>
  <si>
    <t>Servicio de promoción de actividades culturales</t>
  </si>
  <si>
    <t>Eventos de promoción de actividades culturales realizados</t>
  </si>
  <si>
    <t>Festival Cultural de Sucre y apoyos a festivales, carnavales, ferias. 1 Feria del Libro de Sucre, 1 encuentro de Bibliotecarios y Mediadores Socioculturales y 1 encuentro de Narradores orales. Sucre Teje Red y actividades de fortalecimieto  de la lectura, (Bpin: ) (Tipo de banco: )</t>
  </si>
  <si>
    <t>Servicio de asistenciatécnica en procesos de comunicación cultural</t>
  </si>
  <si>
    <t>Proyecto Fortalecimiento productivo del ecosistema del sector cinematografico de Sucre (Bpin: ) (Tipo de banco: )
Fortalecimiento del  sector editorial de Sucre,editores y libreros. (Bpin: ) (Tipo de banco: )</t>
  </si>
  <si>
    <t>Fortalecimiento a los consejos departamentales de cultura de patrimonio y areas artisticas constituidos en el Departamento de Sucre (Bpin: ) (Tipo de banco: )</t>
  </si>
  <si>
    <t>Asistencias técnicas y operativas a las Bibliotecas Adscritas a la Red Departamental de Sucre y a las administraciones municipales. (Bpin: ) (Tipo de banco: )</t>
  </si>
  <si>
    <t>Documentos de investigación realizados</t>
  </si>
  <si>
    <t>Investigación y caracterización sobre el estado  y actores de los subsectores de las artes, patrimonio, medios comunitarios y ciudadanos y bibliotecas</t>
  </si>
  <si>
    <t>Contenidos culturales  en circulación</t>
  </si>
  <si>
    <t>Promover la circulación de autores y autoras Sucreñas en ferias eventos, y encuentros asociados a la literatura a nivel regional y nacional. (Bpin: ) (Tipo de banco: )</t>
  </si>
  <si>
    <t>Fomento  de la oferta educativa  entregada  a la ciudadanía  para la formación en musicas tradicionales y sinfónicas en el departamento con el fin de fortalecer el patrimonio sonoro sucreño. (Bpin: ) (Tipo de banco: )
Fortalecimiento  a la oferta educativa   con enfoque psicosocial dirigida a la ciudadanía con el fin de fomentar  habilidades sociales y  capacidades en diferentes disciplinas artísticas como la danza, el teatro, las artes plásticas, el cine, circo como h (Bpin: ) (Tipo de banco: )</t>
  </si>
  <si>
    <t>ADECUACION Y MANTENIMIENTO MUSEO ARQUEOLOGICO MANUEL HUERTAS VERGARA UBICADO EN EL MUNICIPIO DE SINCELEJO, DEPARTAMENTO DE SUCRE (Meta del proyecto: 1) (Tipo de Banco: Banco Territorial)</t>
  </si>
  <si>
    <t>Segunda fase para la  Ampliación de la infraestructura y dotación  de la Biblioteca Departamental José Elias Cury Lambraño. (Bpin: ) (Tipo de banco: )</t>
  </si>
  <si>
    <t>Construcción y adecuación de infraestructura cultural para la ambientación turística y apropiación cultural de la obra y vida de Gabriel García Márquez, producto turístico del municipio de sucre, para la reactivación económica de departamento de sucre. (Bpin: ) (Tipo de banco: )</t>
  </si>
  <si>
    <t>Agentes del sector que reciben asistencia técnica en gestión cultural y formulación de proyectos culturales, artisticos y de patrimonio.</t>
  </si>
  <si>
    <t>Agentes del sector que reciben asistencia técnica en gestión cultural y formulación de proyectos culturales, artisticos y de patrimonio. (Bpin: ) (Tipo de banco: )</t>
  </si>
  <si>
    <t>Dotación e impresión  de obras literarias de escritores Sucreños  producidas por el Fondo Editorial de Sucre, para el fortalecimieto de  las colecciones locales  de las Bibliotecas publicas adscritas a la Red Departamental de Bibliotecas Públicas de Sucre (Bpin: ) (Tipo de banco: )</t>
  </si>
  <si>
    <t>Convocatoria pública de portafolio de estímulos</t>
  </si>
  <si>
    <t>Convocatoria pública de portafolio de estímulos (Bpin: ) (Tipo de banco: )</t>
  </si>
  <si>
    <t>Apoyo a la implementación de los planes especiales de salvaguardia del patrimoinio inmaterial del departamento de Sucre ( cuadros vivos, trenzado caña flecha, ritos y festejos de la semana santa en Santiago de Tolù). (Bpin: ) (Tipo de banco: )
Elaboración de planes especiales de manejo y protección PEMP para garantizar la protección, la conservación y la sostenibilidad de los bienes de interes cultural del departamento de Sucre. (Bpin: ) (Tipo de banco: )
Elaboración de plan especial de salvaguardia para establecer las acciones y los lineamientos encaminados a garantizar la salvaguardia del Patrimonio Cultural Inmaterial del departamento de Sucre. (Musica de Banda). (Bpin: ) (Tipo de banco: )
Proceso de identificación e Inventario del patrimonio cultural material e inmaterial en los municipios del departamento de Sucre (Bpin: ) (Tipo de banco: )</t>
  </si>
  <si>
    <t>Fortalecimiento de espacios de conversatorios, talleres,  y participación de la comunidad Sucreña alrededor del Museo Arqueologico Manuel Huertas Vergara y otros espacio museales. (Bpin: ) (Tipo de banco: )</t>
  </si>
  <si>
    <t>Incentivar la participación comunitaria en los grupos de vigias a traves de capacitaciones para desarrollar actividades que fortalezcan la apropiación social del patrimonio y el respeto por la diversidad cultural del departamento</t>
  </si>
  <si>
    <t>Incentivar la participación comunitaria en los grupos de vigias a traves de capacitaciones para desarrollar actividades que fortalezcan la apropiación social del patrimonio y el respeto por la diversidad cultural del departamento (Bpin: ) (Tipo de banco: )</t>
  </si>
  <si>
    <t>Servicio de asistencia técnica en asuntos de gestión del patrimonio bibliográfico y documental.</t>
  </si>
  <si>
    <t>Acompañar las acciones de Gestión de procesos del depósito legal, conservación del material bibliográfico y documental y el fortalecimiento de los servicios básicos de ley de la Biblioteca Departamental José Elías Cury Lambraño. (Bpin: ) (Tipo de banco: )</t>
  </si>
  <si>
    <t>Promover acciones de protección del Patrimonio Cultural a través de la preservación y restauración de monumentos y lugares de valor cultural y simbólico (Bpin: ) (Tipo de banco: )</t>
  </si>
  <si>
    <t>Restauración y emplazamiento de 2 obras de arte que hacen parte de la colección del Fondo Mixto de Sucre. Hace referencia a intervenciones realizadas a obras de las colecciones (por ejemplo: limpieza, estudios,  diagnósticos e  intervenciones) con el fin (Bpin: ) (Tipo de banco: )</t>
  </si>
  <si>
    <t>Fortalecimiento de capacidades y competencias a emprendedores con iniciativas en turismo cultural relacionadas con productos, ofertas, calidad del servicio, atención al cliente, etc. (Bpin: ) (Tipo de banco: )</t>
  </si>
  <si>
    <t>Realizar eventos de promoción de turismo en las subregiones del departamento con el objetivo de posicionar a Sucre como detino de turismo cultural (Meta del proyecto: 2)</t>
  </si>
  <si>
    <t>Implementar estrategias de cultura ciudadana  turística que ayuden a la transformación social para la gobernanza  y al desarrollo sostenible y competitivo del destino Golfo de Morrosquillo (Bpin: ) (Tipo de banco: )</t>
  </si>
  <si>
    <t>Corresponde a la formulación del plan de acción del Plan Decenal de Cultura del departamento de Sucre de acuerdo con los insumos que arroje los indicadores de implementación del observatorio de cultura y sistema de información.
Elaboración DE UN PLAN DE ETNODESARROLLO COMO BASE PARA EL DESARROLLO Y MEJORAMIENTO DE LA CALIDAD DE VIDA 
DE LAS COMUNIDADES NARP, DEL DEPARTAMENTO DE  Sucre (BPIN: 2024001660002) (Meta del proyecto: 1) (Tipo de Banco: Banco de Regalías)</t>
  </si>
  <si>
    <t>Implemetación del sistema de información para seguimiento, monitoreo y evaluación de los planes. Programas y proyectos culturales en el departamento de acuerdo con los insumos arrojados por la consultoria que se ejecutará el primer año. (Bpin: ) (Tipo de banco: )</t>
  </si>
  <si>
    <t>SUCRE BILINGÜE (Bpin: ) (Tipo de banco: )
CENTRO DE IDIOMAS EPAC (Bpin: ) (Tipo de banco: )</t>
  </si>
  <si>
    <t>600 BECAS SUCRE TIERRA DE OPORTUNIDADES PARA JOVENES, ADULTOS Y ARTISTAS LOCALES DE LOS MUNICIPIOS DE SUCRE (OVEJAS, EL ROBLE, COLOSÓ, CHALÁN, LOS PALMITOS) (Bpin: ) (Tipo de banco: )</t>
  </si>
  <si>
    <t>LABORATORIO DE ARTE JUVENIL PARA LA PAZ EN SINCELEJO EN LOS BARRIOS ALTOS DEL ROSARIO, LA GRAN COLOMBIA, VILLA ANGELA, SAN RAFAEL, VILLA MADY (Bpin: ) (Tipo de banco: )
SALAS ABIERTAS DE TEATRO, MUSICA Y ARTES VISUALES LABORATORIO DE ARTE CEDRÓN (Bpin: ) (Tipo de banco: )</t>
  </si>
  <si>
    <t>Servicio de apoyo y consolidación de las Comisiones Regionales de Competitividad - CRC</t>
  </si>
  <si>
    <t>Servicio de asistencia técnica a las Mipymes para el acceso a nuevos mercados</t>
  </si>
  <si>
    <t>Empresas asistidas técnicamente en temas de legalidad y/o formalización.</t>
  </si>
  <si>
    <t>Unidades productivas  beneficiadas en la implementación de estrategias para incrementar su productividad</t>
  </si>
  <si>
    <t>Empresas beneficiadas</t>
  </si>
  <si>
    <t>Proyectos cofinanciados para la adecuación de la oferta turística</t>
  </si>
  <si>
    <t>Malecón construido</t>
  </si>
  <si>
    <t>Marina construida</t>
  </si>
  <si>
    <t>Centro de convención construido</t>
  </si>
  <si>
    <t>Ciencia, tecnología e innovación</t>
  </si>
  <si>
    <t>Proyecto de grupos de investigación y/o investigadores reconocidos por Minciencias (Por formular-Postular a Convocatoria de CTeI) (Bpin: Por Gestión) (Tipo de banco: )</t>
  </si>
  <si>
    <t>Centros o laboratorios dotados</t>
  </si>
  <si>
    <t>Infraestructura para la I+D+i adecuada</t>
  </si>
  <si>
    <t>Centros o laboratorios adecuados</t>
  </si>
  <si>
    <t>Servicio de apoyo financiero a programas y proyectos de Ciencia, Tecnología e Innovación (CTI) para la generación de conocimiento, desarrollo tecnológico e innovación. (I+D+i)</t>
  </si>
  <si>
    <t>Servicio de apoyo financiero para la vinculación de jóvenes investigadores</t>
  </si>
  <si>
    <t>Servicio de apoyo financiero para la formación de nivel doctoral</t>
  </si>
  <si>
    <t>Becas de nivel doctoral otorgadas</t>
  </si>
  <si>
    <t>Estrategias de apropiación realizadas</t>
  </si>
  <si>
    <t>FORTALECIMIENTO DE LAS ASOCIACIONES DE PRODUCTORES AGRICOLAS Y PECUARIAS EN EL DEPRTAMENTO DE SUCRE. BPIN: Por generar. Meta: 100 Asociaciones (Bpin: ) (Tipo de banco: )</t>
  </si>
  <si>
    <t>IMPULSO A LA COLOCACION DE SEGUROS AGROPECUARIOS (Bpin: ) (Tipo de banco: )</t>
  </si>
  <si>
    <t>alevinos utilizados en actividades de repoblamiento</t>
  </si>
  <si>
    <t>AMPLIACIÓN Y OPTIMIZACIÓN DEL SISTEMA DE ACUEDUCTO DEL MUNICIPIO DE SAN ANTONIO DE PALMITO, DEPARTAMENTO DE SUCRE. (Bpin: 20211301010068) (Tipo de banco: )
AMPLIACIÓN DE REDES DE ACUEDUCTO DE LA CABECERA MUNICIPAL HACIA LA VEREDA LA GLORIA EN EL MUNICIPIO DE BUENAVISTA, DEPARTAMENTO DE SUCRE. (Bpin: ) (Tipo de banco: )</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</si>
  <si>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
Estudios y diseños para la optimización y/o ampliación del sistema de acueducto y alcantarillado sanitario en el corregimiento siete palmas, Municipio de Caimito (BPIN: 202500000026430) (Meta del proyecto: 1) (Tipo de Banco: Banco Territorial) (Estado en Portafolio: En Ejecución)
Estudios y Diseños para la ampliación y optimización del sistema de acueducto de los centros poblados de Nariño, Naranjal y Pampanilla del municipio de Sucre, Sucre (BPIN: 202500000021014)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</si>
  <si>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Viviendas beneficiadas con la construcción de  unidades sanitarias</t>
  </si>
  <si>
    <t>CONSTRUCCIÓN DEL SISTEMA DE ALCANTARILLADO DE LA CABECERA MUNICIPAL DE SAN BENITO ABAD (FASE II) DEPARTAMENTO DE SUCRE (BPIN: 2018002700092) (Meta del proyecto: 1) (Tipo de Banco: Banco de Aliados)
CONSTRUCCIÓN DE LA SEGUNDA ETAPA DEL SISTEMA DE ALCANTARILLADO DEL CORREGIMIENTO DE SANTIAGO APÓSTOL, MUNICIPIO DE SAN BENITO DE ABAD, DEPARTAMENTO DE SUCRE (BPIN: 2021002700153) (Meta del proyecto: 1) (Tipo de Banco: Banco de Aliados)
CONTRUCCIÓN DEL SISTEMA DE ALCANTARILLADO DEL CORREGIMIENTO CEJA DEL MANGO EN EL MUNICIPIO DE SAMPUES, DEPARTAMENTO DE SUCRE (Meta del proyecto: 1)</t>
  </si>
  <si>
    <t>ASISTENCIA TÉCNICA DE LA EMPRESAS DE SERVICIOS PÚBLICOS DE LOS MUNICIPIOS DE SUCRE, GUARANDA Y  EL ROBLE. (Bpin: ) (Tipo de banco: )</t>
  </si>
  <si>
    <t>Ambiente y desarrollo sostenible</t>
  </si>
  <si>
    <t>Implementacion del modelo de economia circular en las canteras de explotacion minera del departamento de Sucre. Bpin por generar. Meta : 1 (Bpin: ) (Tipo de banco: )</t>
  </si>
  <si>
    <t>Servicios de apoyo para el fomento de capacidades en economía circulary sostenibilidad</t>
  </si>
  <si>
    <t>Empresas asistidas técnicamente para la identifacación de medidas de mitigación y adaptación al cambio climatico</t>
  </si>
  <si>
    <t>Proyecto Residuos Cero: Aprovechamiento, Transformación y Valorización de los Residuos Soliodos generado en el Municipio de Santiago de Tolú departamento de Sucre. (Bpin: ) (Tipo de banco: )</t>
  </si>
  <si>
    <t>Servicio de educación informal en el marco de la conservación de la biodiversidad y los Servicio ecostémicos</t>
  </si>
  <si>
    <t>DE LOS MUNICIPIOS DE SAN JUAN DE BETULIA, MORROA, COROZAL, LOS PALMITOS Y SAMPUÉS EN EL DEPARTAMENTO DE SUCRE (Meta del proyecto: 180)
RESTAURACIÓN, CONSERVACIÓN Y TRANSFORMACIÓN DE ÁREAS AMBIENTALES ESTRATÉGICAS
Restauración del ecosistema de manglares, bosque de corcho, bosque seco tropical y de la hidrodinámica del Santuario de Fauna y Flora El Corchal Mono Hernández San Onofre BPIN por generar. Meta: 120 personas ( Por gestión- Bolsas concursables) (BPIN: Por Gestión)
Rehabilitación integral de los ecosistemas, biodiversidad y los servicios ecosistémicos del caño la Mojana en el departamento de Sucre (BPIN: 2021702650040) (Meta del proyecto: 480)
Restauración de áreas estratégicas para la conservación del recurso hídrico en el departamento de Sucre (BPIN: 202400000007089) (Meta del proyecto: 50) (Tipo de Banco: Banco Territorial)
Recuperación ambiental de un área estratégica para la conservación del recurso hídrico en el municipio de Los Palmitos, departamento de Sucre (BPIN: 202500000034248) (Meta del proyecto: 300) (Tipo de Banco: Banco Territorial)</t>
  </si>
  <si>
    <t>Estudio de preinversión para el desarrollo de proyectos ambientales. (Bpin: ) (Tipo de banco: )</t>
  </si>
  <si>
    <t>Macroproyecto Mojana- CONPES 4076 de 29/03/2022 -  (Por gestión) (BPIN: Por Gestión)</t>
  </si>
  <si>
    <t>Implementacion de acciones de adaptacion al cambio climatico en condiciones de sequia extrema en la Subregiones Montes de Maria y Sabana del departamento de Sucre  Meta : 400 m3 (Bpin: ) (Tipo de banco: )</t>
  </si>
  <si>
    <t>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
Macroproyecto Mojana- CONPES 4076 de 29/03/2022 -  (Por gestión) (BPIN: Por Gestión)</t>
  </si>
  <si>
    <t>Servicio de educación formal en gestión del cambio climático para un desarrollo bajo en carbono y resiliente al clima</t>
  </si>
  <si>
    <t>Gestión a traves de MOU suscrito con la ONG The Nature Conservancy en el Marco del Proyecto Paisajes Futuros. Relacionado con la implementación de parcelas demostrativas de Ganaderia Regenerativa. Meta : 13 (Bpin: ) (Tipo de banco: )</t>
  </si>
  <si>
    <t>Educación Ambiental</t>
  </si>
  <si>
    <t>Servicio de asistencia técnica para la implementación de lasestrategias educativo ambientales y de participación</t>
  </si>
  <si>
    <t>Gestión por funcionamiento a traves de los profesionales de Apoyo de la Secretaría de Desarrollo Economico y Medio Ambiente Meta : 3 (Bpin: ) (Tipo de banco: )</t>
  </si>
  <si>
    <t>Redes domiciliarias de gas combustible instaladas</t>
  </si>
  <si>
    <t>Viviendas conectadas a la red local de gas combustible</t>
  </si>
  <si>
    <t>COFINANCIACIÓN FASE 1  DE SUSBSIDIOS AL CARGO POR CONEXIÓN E INSTALACIÓN INTERNA DEL SERVICIO DE GAS NATURAL PARA USUARIOS ESTRATO 1 Y 2 DEL MUNICIPIO DE TOLUVIEJO (BPIN: 2024002700066) (Meta del proyecto: 776) (Tipo de Banco: Banco de Regalías) (Estado en Portafolio: En Ejecución)
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
AUNAR ESFUERZOS PARA LA COFINANCIACIÓN DE SUBSIDIO AL CARGO POR CONEXIÓN,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
CONSTRUCCIÓN DE REDES PARA SUMINISTRO DE GAS NATURAL DOMICILIARIO Y CONEXIÓN DE USUARIOS DE MENORES INGRESOS DE LOS MUNICIPIOS DE BETULIA, COROZAL, SAMPUÉS, SAN LUIS DE SINCE Y EL ROBLE, SUCRE (Meta del proyecto: 1657)</t>
  </si>
  <si>
    <t>Gasificación Chalán (Pendiente BPIN) (Bpin: ) (Tipo de banco: )
Gasificación Toluviejo (Pendiente BPIN) (Bpin: ) (Tipo de banco: )</t>
  </si>
  <si>
    <t>Viviendas conectadas  a la red del sistema de distribución local de energía eléctrica</t>
  </si>
  <si>
    <t>CONSTRUCCIÓN DE REDES DE MEDIA Y BAJA TENSIÓN EN LAS VEREDAS LA METRA, BARRO BLANCO, TUMBALOCO, EL CHOPÁ, EL LATAL Y COMES Y LLEVA EN EL MUNICIPIO DE SAN MARCOS (Bpin: Pendiente) (Tipo de banco: )</t>
  </si>
  <si>
    <t>OTRAS UNIDADES DE GENERACIÓN FOTOVOLTAICA DE ENERGÍA ELÉCTRICA INSTALADAS (Bpin: ) (Tipo de banco: )</t>
  </si>
  <si>
    <t>CENTRAL DE GENERACIÓN CON BIOMASA CONSTRUIDA (Pendiente definir) (Bpin: ) (Tipo de banco: )</t>
  </si>
  <si>
    <t>Personas certificadas</t>
  </si>
  <si>
    <t>DESARROLLAR DIAGNÓSTICOS, CARACTERIZACIÓN Y ANÁLISIS DE LOS RECURSOS MINEROS NO RENOVABLES Y MINEROS  ENERGÉTICOS. (Bpin: ) (Tipo de banco: )</t>
  </si>
  <si>
    <t>Proyecto nacional: construcción de variante y retornos en los municipios de Sincelejo, Sampués y Corozal (Bpin: ) (Tipo de banco: )</t>
  </si>
  <si>
    <t>MEJORAMIENTO DE VÍAS URBANAS MI CALLE DIFERENTE, EN MUNICIPIOS DEL DEPARTAMENTO DE SUCRE (BPIN: 2022002700084) (Meta del proyecto: 3,94) (Tipo de Banco: Banco Territorial) (Estado en Portafolio: Suspendido)
MEJORAMIENTO EN CONCRETO RIGIDO DE TRAMOS EN LA RED VIAL URBANA DEL MUNICIPIO DE SINCELEJO,DEPARTAMENTO DE SUCRE (BPIN: 2025002700020) (Meta del proyecto: 8,625) (Tipo de Banco: Banco de Regalías) (Estado en Portafolio: En Ejecución)
CONSTRUCCIÓN DE PAVIMENTO EN CONCRETO RÍGIDO EN EL CASCO URBANO DEL MUNICIPIO DE SINCÉ DEPARTAMENTO DE SUCRE. (BPIN: 2021002700378) (Tipo de Banco: Banco de Regalías) (Estado en Portafolio: En Ejecución)
MEJORAMIENTO EN PAVIMENTO RÍGIDO Y CONSTRUCCIÓN DE OBRAS HIDRÁULICAS EN TRAMOS VIALES EN LAS SUBREGIONES SAN JORGE, SABANA Y MONTES DE MARÍA EN EL DEPARTAMENTO DE SUCRE (BPIN: 2025000020038) (Meta del proyecto: 3,0976) (Tipo de Banco: Banco de Regalías)
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t>
  </si>
  <si>
    <t>Proyecto nuevo: construcción de pavimento en municipios del departamento de Sucre. (Por formular): 0.1 Km (Bpin: ) (Tipo de banco: )</t>
  </si>
  <si>
    <t>Puentes en la Via Chinulito - Aguacate - Cacique. (Por formular) (Bpin: ) (Tipo de banco: )</t>
  </si>
  <si>
    <t>Proyecto nuevo: adquisión de maquinaria y equipo. (Por formular) (Bpin: ) (Tipo de banco: )</t>
  </si>
  <si>
    <t>Proyecto nuevo: mantenimiento de muelle fluvial en La Mojana. (Por formular) (Bpin: ) (Tipo de banco: )</t>
  </si>
  <si>
    <t>Proyecto nuevo: construcción de jarollones en el departamento de Sucre. (Por formular): 50 ml (Bpin: ) (Tipo de banco: )</t>
  </si>
  <si>
    <t>Servicio de apoyo financiero para el desarrollo de los componentes del  Sistema de Transporte Público de Pasajeros</t>
  </si>
  <si>
    <t>Campaña de Seguridad Víal (Bpin: ) (Tipo de banco: )
Simulacros de Siniestrso víales (Bpin: ) (Tipo de banco: )</t>
  </si>
  <si>
    <t>Proyecto para Señalización en vías Secundarias a cargo del departamento (Bpin: ) (Tipo de banco: )</t>
  </si>
  <si>
    <t>Proyecto para instalación de dispositivos eléctrónicos en vías nacionales (Bpin: ) (Tipo de banco: )</t>
  </si>
  <si>
    <t>Tecnologías de la información y las comunicaciones</t>
  </si>
  <si>
    <t>Facilitar el acceso y uso de las Tecnologías de la Información y las Comunicaciones (TIC) en todo el territorio nacional</t>
  </si>
  <si>
    <t>Municipios y áreas no municipalizadas conectados a redes de servicio</t>
  </si>
  <si>
    <t>Juntas de Internet- Comunidades de Conectividad de MiINTIC (Bpin: ) (Tipo de banco: )
Convocatoria línea de fomento de MIITIC: realizar conexiones a internet (Bpin: ) (Tipo de banco: )</t>
  </si>
  <si>
    <t>Zonas digitales instaladas</t>
  </si>
  <si>
    <t>Conexiones a internet fijo y / o móvil</t>
  </si>
  <si>
    <t>Obligaciones de hacer de operadores móviles (Bpin: ) (Tipo de banco: )
Comunidades de Conectividad (Bpin: ) (Tipo de banco: )
Lineas de Fomento MINTIC (Bpin: ) (Tipo de banco: )</t>
  </si>
  <si>
    <t>Estudiantes de sedes educativas oficiales beneficiados con el servicio de apoyo en tecnologías de la información y las comunicaciones para la educación</t>
  </si>
  <si>
    <t>Programa de dotación de computadores para educar (Bpin: ) (Tipo de banco: )</t>
  </si>
  <si>
    <t>Servicio de educación informal en tecnologías de la información y las comunicaciones.</t>
  </si>
  <si>
    <t>Estrategia Conectando a Sucre (Bpin: ) (Tipo de banco: )
Oferta Mintic (Bpin: ) (Tipo de banco: )</t>
  </si>
  <si>
    <t>Estaciones terrenas en funcionamiento</t>
  </si>
  <si>
    <t>Implementación de Centros PotencIA en el Departamento de Sucre (Bpin: ) (Tipo de banco: )</t>
  </si>
  <si>
    <t>Eventos de difusión para promover el uso de internet realizados</t>
  </si>
  <si>
    <t>Eventos organizados por la gobernación para la dinamización del sector TIC (Bpin: ) (Tipo de banco: )</t>
  </si>
  <si>
    <t>Servicio de asistencia técnica a emprendedores y empresas</t>
  </si>
  <si>
    <t>Emprendedores y empresas asistidas técnicamente</t>
  </si>
  <si>
    <t>Asistencia técnica al Cluster TIC de Sucre (Por gestión) (Bpin: Por Gestión) (Tipo de banco: )</t>
  </si>
  <si>
    <t>Soluciones Tecnológicas apoyadas</t>
  </si>
  <si>
    <t>Fortalecimiento a la Política de gobierno digital en el Departamento de Sucre para la vigencia 2027 (Bpin: ) (Tipo de banco: )</t>
  </si>
  <si>
    <t>2302086</t>
  </si>
  <si>
    <t>Herramientas tecnológicas de Gobierno digital  implemetadas</t>
  </si>
  <si>
    <t>APOYO LOGÍSTICO PARA EL SUMINITRO DE COMIDAS Y BEBIDAS EN EL MARCO DEL DESARROLLO INSTITUCIONAL EN LA VIGENCIA 2027 DE LA GOBERNACIÓN DE SUCRE (Por formular) (Bpin: ) (Tipo de banco: )
APOYO LOGISTICO PARA LA GENERACIÓN INTERACCIÓN PÚBLICA Y DIVULGACIÓN DE LA OFERTA INSTITUCIONAL EN LA VIGENCIA 2027 DE LA GOBERNACIÓN DE SUCRE (Por generar)  450203300: Espacios de integración de oferta pública generados (Bpin: ) (Tipo de banco: )</t>
  </si>
  <si>
    <t>APOYO PARA EL FORTALECIMIENTO DE CAPACIDADES EN ARAS DE MEJORAR LA INTERACCIÓN DE LA OFERTA PÚBLICA INSTITUCIONAL EN LA VIGENCIA 2027 EN EL DEPARTAMENTO DE SUCRE (Por formular) (Bpin: ) (Tipo de banco: )</t>
  </si>
  <si>
    <t>Servicio de Implementación Sistemas de Gestión</t>
  </si>
  <si>
    <t>Sistema de Gestión implementado</t>
  </si>
  <si>
    <t>ASISTENCIA TÉCNICA EN SISBEN, MIPG Y REGALÍAS (Bpin: ) (Tipo de banco: )</t>
  </si>
  <si>
    <t>ESTUDIOS Y DISEÑOS PARA EL MUNICIPIO DE SINCELEJO CAPITAL DE OPORTUNIDADES (Bpin: ) (Tipo de banco: )</t>
  </si>
  <si>
    <t>IMPLEMENTACIÓN DE UNA PLATAFORMA TECNOLÓGICA QUE PERMITE MONITOREAR EN TIEMPO REAL EL AVANCE DEL PLAN DE DESARROLLO Y LOS PROYECTOS ASOCIADOS A LA EJECUCIÓN DE RECURSOS DE LA GOBERNACIÓN DE SUCRE (Bpin: ) (Tipo de banco: )</t>
  </si>
  <si>
    <t>Información Estadística</t>
  </si>
  <si>
    <t>Servicio de información implementado</t>
  </si>
  <si>
    <t>ACTUALIZACIÓN Y OPERACIÓN SISTEMA DE PROCESAMIENTO DE DATOS  DEL ECOSISTEMA ESTADÍSTICOS DEPARTAMENTAL (Bpin: ) (Tipo de banco: )
ADQUISICIÓN LICENCIA Y OPERACIÓN SOFTWARE DE SISTEMA DE INFORMACIÓN GEOFRÁFICA SIG (Bpin: ) (Tipo de banco: )</t>
  </si>
  <si>
    <t>Servicio de apoyo a la gestión de conocimiento y consolidación de la cultura estadística</t>
  </si>
  <si>
    <t>OPERACIÓN DEL LABORATORIO/OBSERVATORIO DE DESARROLLO TERRITORAL DEL DEPARTAMENTO DE SUCRE (Bpin: ) (Tipo de banco: )</t>
  </si>
  <si>
    <t>APOYO TÉCNICO Y LOGÍSTICO PARA EL CONSEJO DEPARTAMENTAL DE PLANEACIÓN DE SUCRE 2027 (Bpin: ) (Tipo de banco: )
EJERCICIO DE RENDICIÓN DE CUENTAS (Bpin: ) (Tipo de banco: )</t>
  </si>
  <si>
    <t>FORTALECIMIENTO DE PROCESOS ADMINISTRATIVOS, CONTABLES Y FINANCIEROS VIGENCIA 2027 DE LA GOBERNACIÓN DE SUCRE (POR FORMULAR) (Bpin: ) (Tipo de banco: )
FORTALECIMIENTO DE LA GESTION ADMINISTRATIVA DE LOS TRIBUTOS DEPARTAMENTALES EN LA VIGENCIA 2027 DE LA SECRETARIA DE HACIENDA DE LA GOBERNACION DE SUCRE (POR FORMULAR) (Bpin: ) (Tipo de banco: )
APOYO A LA PRESTACION DEL SERVICIOS PARA EL CONTROL DEL TRANSPORTE Y TRAZABILIDAD DE PRODUCTOS GENERADORES DE IMPUESTOS AL CONSUMO DE LICORES, CERVEZAS Y CIGARRILLOS - SISTEMA INFOCONSUMO EN LA VIGENCIA 2027 EN EL DEPARTAMENTO DE SUCRE (POR FORMULAR) (Bpin: ) (Tipo de banco: )</t>
  </si>
  <si>
    <t>Programa de sanemiento fiscal y financiero ejecutado</t>
  </si>
  <si>
    <t>FORTALECIMIENTO DE LA SECRETARÍA DE HACIENDA DEPARTAMENTAL PARA EL CONTROL DEL CONTRABANDO Y LA EVASIÓN FISCAL DE LOS IMPUESTOS AL CONSUMO DE LICORES CERVEZAS Y CIGARRILLOS VIGENCIA 2027 EN EL DEPARTAMENTO DE SUCRE (POR FORMULAR) (Bpin: ) (Tipo de banco: )</t>
  </si>
  <si>
    <t>FORTALECIMIENTO DE LA GESTION ADMINISTRATIVA DE LOS TRIBUTOS DEPARTAMENTALES EN LA VIGENCIA 2027 DE LA SECRETARIA DE HACIENDA DE LA GOBERNACION DE SUCRE (POR FORMULAR) (Bpin: ) (Tipo de banco: )
APOYO PARA LA ORGANIZACIÓN, ACTUALIZACIÓN Y ACOMPAÑAMIENTO AL FORTALECIMIENTO INSTITUCIONAL EN LA DEPURACIÓN DEL PASIVO PENSIONAL Y NORMALIZACIÓN DE CARTERA DE LOS SECTORES EDUCACIÓN, PROPÓSITO GENERAL Y SALUD, VIGENCIA 2027 EN EL DEPARTAMENTO DE SUCRE (P (Bpin: ) (Tipo de banco: )</t>
  </si>
  <si>
    <t>IMPLEMENTACIÓN DE ESTRATEGIAS COMUNICACIONALES PARA LA DIFUSIÓN Y PROMOCIÓN DE LA GESTIÓN, TRAMITES, SERVICIOS Y OFERTA INSTITUCIONAL 2027 DE LA GOBERNACIÓN DE SUCRE (Bpin: ) (Tipo de banco: )
APOYO LOGÍSTICO PARA EL DESARROLLO DE LA CEREMONIA Y PREMIACIÓN PREMIO DE PERIODISMO MARISCAL SUCRE XXXIII DE 2027 EN EL DEPARTAMENTO DE SUCRE (Bpin: ) (Tipo de banco: )
FORTALECIMIENTO AL PROGRAMA INSTITUCIONAL SUCRE TIERRA DE OPORTUNIDADES EN LA VIGENCIA 2027 DE LA GOBERNACIÓN DE SUCRE (Bpin: ) (Tipo de banco: )</t>
  </si>
  <si>
    <t>FORTALECIMIENTO DE CAPACIDADES EN MEDIOS DE COMUNICACIONES TRADICIONALES UTILIZANDO LAS NUEVAS TECNOLOGÍAS EN EL DEPARTAMENTO DE SUCRE (Bpin: ) (Tipo de banco: )</t>
  </si>
  <si>
    <t>Radar (Bpin: ) (Tipo de banco: )</t>
  </si>
  <si>
    <t>A solicitud (Bpin: ) (Tipo de banco: )</t>
  </si>
  <si>
    <t>Justicia y del derecho</t>
  </si>
  <si>
    <t>PROYECTO PARA DOTACION DE LOS INTERNOS DE LAS CARCELES, CARCELETAS, URIS Y ESTACIONES DE POLICIA (Bpin: ) (Tipo de banco: )</t>
  </si>
  <si>
    <t>Promoción, protección y defensa de los Derechos Humanos y el Derecho Internacional Humanitario</t>
  </si>
  <si>
    <t>Eventos de trata de personas asisitidos (por evento de ocurrencia) (Bpin: ) (Tipo de banco: )</t>
  </si>
  <si>
    <t>CONGRESO DEPARTAMENTAL DE ACCIÓN COMUNAL (Bpin: ) (Tipo de banco: )
FORTALECIMIENTO DE LOS ESPACIOS DE PARTICIPACIÓN CIUDADANA DEL SECTOR RELIGIOSO (Bpin: Por Gestión) (Tipo de banco: )</t>
  </si>
  <si>
    <t>2 JORNADA DE ATENCIÓN A JUNTAS DE ACCIÓN COMUNAL EN MUNICIPIOS (Bpin: Por Gestión) (Tipo de banco: )</t>
  </si>
  <si>
    <t>MESA DE CONCERTACIÓN INDÍGENA (Pendiente por formular) (Bpin: ) (Tipo de banco: )
MESA DE CONCERTACIÓN AFRO (Pendiente por formular) (Bpin: ) (Tipo de banco: )</t>
  </si>
  <si>
    <t>Infraestructura animal (por formular) (Bpin: ) (Tipo de banco: )</t>
  </si>
  <si>
    <t>Apoyo animal (por formular) (Bpin: ) (Tipo de banco: )</t>
  </si>
  <si>
    <t>APOYO OPERACIONAL Y LOGÍSTICO PARA ATENDER LA EMERGENCIA POR AMENAZAS DE ORIGEN NATURAL Y ANTRÓPICO QUE AFECTAN A LAS FAMILIAS VULNERABLES EN EL DEPARTAMENTO DE SUCRE (Pendiente por formular) (Bpin: ) (Tipo de banco: )
PRESTACION DE SERVICIOS PARA BRINDAR APOYO LOGISTICO Y OPERATIVO EN EL SUMINISTRO Y TRANSPORTE DE AGUA POTABLE EN CARROTANQUE A LOS MUNICIPIOS DEL DEPARTAMENTO DE SUCRE (Pendiente por formular) (Bpin: ) (Tipo de banco: )
SUMINISTRO DE MATERIAL DE FERRETERÍA PARA ATENDER LA EMERGENCIA POR AMENAZAS DE ORIGEN NATURAL Y ANTROPICO QUE AFECTAN A LAS FAMILIAS VULNERABLES DEL DEPARTAMENTO DE SUCRE (Pendiente por formular) (Bpin: ) (Tipo de banco: )</t>
  </si>
  <si>
    <t>ALQUILER DE MAQUINARIA PARA CONSTRUCCION Y MANTENIMENTO DE OBRAS DE PROTECCION EN EL DEPARTAMENTO DE SUCRE (Pendiente por formular) (Bpin: ) (Tipo de banco: )
MANTENIMENTO DE JAGUEYES, CANALES Y ARROYOS EN EL DEPARTAMENTO DE SUCRE (Pendiente por formular) (Bpin: ) (Tipo de banco: )
CONSTRUCCIÓN DE POZOS PROFUNDOS ACCIONADOS CON ENERGÍA FOTOVOLTAICA EN LOS MUNICIPIOS DEL DEPARTAMENTO DE SUCRE, PARA MITIGAR LAS AFECTACIONES POR TEMPORAv DA DE SEQUÍA CON INCIDENCIA DEL FENÓMENO DEL NIÑO (Pendiente por formular) (Bpin: ) (Tipo de banco: )</t>
  </si>
  <si>
    <t>ASISTENCIA TECNICA MANEJO DE DESASTRES, INSTALACION DE SALAS DE CRISIS Y REPORTES DE INFORMACION  DECRETOS DE CALAMIDADES
ASISTENCIA TECNICA EN LA ELABORACION Y REVISION DE DECRETOS DE CALAMIDADES (Por Gestión) (BPIN: Por Gestión)</t>
  </si>
  <si>
    <t>ASISTENCIA TECNICA EN LA ELABORACION Y REVISION DE DECRETOS DE CALAMIDADES (Por Gestión) (Bpin: Por Gestión) (Tipo de banco: )
ASISTENCIA TECNICA MANEJO DE DESASTRES, INSTALACION DE SALAS DE CRISIS Y REPORTES DE INFORMACION  DECRETOS DE CALAMIDADES (Bpin: ) (Tipo de banco: )</t>
  </si>
  <si>
    <t>"Servicio de monitoreo y seguimiento para la gestión del riesgo"</t>
  </si>
  <si>
    <t>Sistemas de Alerta Temprana implementados</t>
  </si>
  <si>
    <t>Servicios de apoyo para atención de  población afectada por situaciones de emergencia, desastre o declaratorias de calamidad pública</t>
  </si>
  <si>
    <t>GESTION DE AYUDAS HUMANITARIAS (Bpin: ) (Tipo de banco: )</t>
  </si>
  <si>
    <t>Documentos técnicos para la planificación sectorial y la gestión ambiental formulado</t>
  </si>
  <si>
    <t>Sedes de instituciones de educación superior  construidas</t>
  </si>
  <si>
    <t>Sedes  de instituciones de educación  superior  construidas</t>
  </si>
  <si>
    <t>Secretaría de educación, Secretaría de Infraestructura y Secretaría Interior</t>
  </si>
  <si>
    <t>La meta Corresponde o se cumple desde la Secretaría de Educación. (Bpin: ) (Tipo de banco: )
Revisar: Universidad de los Montes de María (Bpin: ) (Tipo de banco: )</t>
  </si>
  <si>
    <t>Fortalecer en los municipios PDET ubicados en la región Montes de María de Sucre una estrategia de articulación, participación e incidencia de los jóvenes con enfoque étnico y enfoque diferencial, con agendas propias que permita la movilización para la co (Bpin: ) (Tipo de banco: )</t>
  </si>
  <si>
    <t>DOTACION DEL CENTRO REGIONAL DE ATENCION A VICTIMAS (CRAV) CON EQUIPOS TECNOLOGICOS.</t>
  </si>
  <si>
    <t>DOTACION DEL CENTRO REGIONAL DE ATENCION A VICTIMAS (CRAV) CON EQUIPOS (Bpin: ) (Tipo de banco: )</t>
  </si>
  <si>
    <t>Servicio de ayuda humanitaria en prevención, inmediatez y  emergencia en especie</t>
  </si>
  <si>
    <t>FORTALECIMIENTO DE LA CAPACIDAD PRODUCTIVA Y ESCONOMICA DE LAS FAMILIAS VÍCTIMAS DEL CONFLICTO ARMADO EN EL DEPARTAMENTO DE SUCRE (Bpin: ) (Tipo de banco: Banco de Gestiones)</t>
  </si>
  <si>
    <t>Iniciativas de memoria histórica asistidas técnicamente</t>
  </si>
  <si>
    <t>7 ASISTENCIAS TECNICAS, APOYO Y FORTALECIMIENTO PARA LA CONSTRUCCION DE NARRATIVA DE MEMORIA HISTORICA EN MUNICIPIOS DEL GOLFO DE MORROSQUILLO
CARTOGRAFÍA LITERARIA Y TRANSFORMANDO HISTORIAS DESDE LA ORALIDAD EN  10 MUNICIPIOS DEL DPTO DE SUCRE (LA UNIÓN, SAMPUES,SAN MARCOS, SAN ANTONIO DE PALMITOS, LOS PALMITOS, SAN PEDRO, TOLUEVIEJO, COLOSÓ Y OVEJAS). (Meta Programada: 10) (Tipo de Banco: Banco de Gestiones)
DOS ASISTENCIA TECNICA  A CADA UNA DE LAS ORDENES DE MEMORIA HISTORICA DE LA JEP EN EL MUNICIPIO DE SAN ONOFRE:
* CASA DE MEMORIA HISTORICA. AUTO11-19
* MONUMENTO DE FINCA EL PALMAR. AUTO11-19
*MONUMENTO CANAL DEL DIQUE (Meta Programada: 6) (Tipo de Banco: Banco de Gestiones)
INICIATIVA: CARTOGRAFÍA LITERARIA Y TRANSFORMANDO HISTORIAS DESDE LA ORALIDAD (Meta Programada: 18) (Tipo de Banco: Banco de Gestiones)</t>
  </si>
  <si>
    <t>Servicios de divulgación de tematicas de memoria histórica</t>
  </si>
  <si>
    <t>GARANTIAS PARA LOS ESPACIOS DE PARTICIPACION DE LA POBLACION REINCORPORADA (Bpin: ) (Tipo de banco: )</t>
  </si>
  <si>
    <t>POR GESTION MISIONAL ASISTENCIA TECNICA, MUNICIPIOS DEPARTAMENTO DE SUCRE SNARIV (Bpin: ) (Tipo de banco: )</t>
  </si>
  <si>
    <t>CAPACITACION Y ACOMPAÑAMIENTO TECNICO  A MUNICIPIOS CON INCIDENCIA EN POSIBLES DESAPARICIONES FORZADAS O CON OCASIÓN DE LA VIOLENCIA, CON RESTOS OSEOS EN CEMENTERIOS O OTROS.
CAPACITACION Y ACOMPAÑAMIENTO TECNICO  A MUNICIPIOS CON INCIDENCIA EN POSIBLES DESAPARICIONES FORZADAS O CON OCASIÓN DE LA VIOLENCIA, CON RESTOS OSEOS EN CEMENTERIOS O OTROS. (Meta Programada: 1) (Tipo de Banco: Banco de Gestiones)</t>
  </si>
  <si>
    <t>CAPACITACION Y ACOMPAÑAMIENTO TECNICO  A MUNICIPIOS CON INCIDENCIA EN POSIBLES DESAPARICIONES FORZADAS O CON OCASIÓN DE LA VIOLENCIA, CON RESTOS OSEOS EN CEMENTERIOS O OTROS. (Bpin: ) (Tipo de banco: )</t>
  </si>
  <si>
    <t>beneficios económicos periódicos  BEPS entregado a los creadores y gestores culturales, para garantizar una renta vitalicia a estos agentes. (Bpin: ) (Meta del proyecto: 22) (Tipo de banco: )</t>
  </si>
  <si>
    <t>Implementación de asistencias técnicas que ayuden a la conservación de las piezas arqueológicas identificadas en el departamento (Bpin: ) (Meta del proyecto: 2) (Tipo de banco: )</t>
  </si>
  <si>
    <t>Fortalecimiento a la red departamental de museos que incluye  procesos formativos en  Museografía, museologia, curaduría, conservación, investigación y elaboración de planes de gestión estrategica y gestión museal. (Bpin: ) (Meta del proyecto: 4) (Tipo de banco: )</t>
  </si>
  <si>
    <t>Realizar eventos de promoción de turismo en las subregiones del departamento con el objetivo de posicionar a Sucre como detino de turismo cultural (Bpin: ) (Meta del proyecto: 2) (Tipo de banco: )</t>
  </si>
  <si>
    <t>Promover la articulacion de los atractivos turisticos culturales en las cinco subregiones del departamento para generar apropiación social del patrimonio cultural del departamentos (Bpin: ) (Meta del proyecto: 2) (Tipo de banco: )</t>
  </si>
  <si>
    <t>FORTALECIMIENTO DE LA COMISIÓN REGIONAL DE COMPETITIVIDAD E INNOVACIÓN DEL DEPARTAMENTO SUCRE (POR FORMULAR) (Bpin: ) (Meta del proyecto: 1) (Tipo de banco: )</t>
  </si>
  <si>
    <t>APOYO PARA LA REALIZACIÓN DE LA XXI FERIA DEL SECTOR SOCIAL Y SOLIDARIO DEL DEPARTAMENTO DE SUCRE (POR FORMULAR) (Bpin: ) (Meta del proyecto: 30) (Tipo de banco: )
Feria Equina (Bpin: ) (Tipo de banco: )
Feria Ganadera (Bpin: ) (Tipo de banco: )
Agencia de las Oportunidades (Bpin: ) (Tipo de banco: )</t>
  </si>
  <si>
    <t>PROYECTO QUE OTORGUE BECAS DE DOCTORADO (Bpin: Por Gestión) (Meta del proyecto: 2) (Tipo de banco: )</t>
  </si>
  <si>
    <t>Programa Alianzas Productivas para la vida. (15 Alianzas). BPIN: Por Generar. Meta: 600 Productores (Bpin: ) (Meta del proyecto: 600) (Tipo de banco: )</t>
  </si>
  <si>
    <t>PROYECTO DE INVERSIÓN A TRAVÉS DE LA AGENCIA DE DESARROLLO RURAL ENTIDAD ADSCRITA AL MINISTERIO DE AGRICULTURA Y DESARROLLO RURAL. (Bpin: ) (Meta del proyecto: 2555)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</si>
  <si>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(Bpin: ) (Meta del proyecto: 5000) (Tipo de banco: Banco de Gestiones)</t>
  </si>
  <si>
    <t>ESTUDIOS, DISEÑOS Y FORTALECIMIENTO INSTITUCIONAL PARA LA OPTIMIZACION DE LOS MINIDISTRITOS DE RIEGOS EN MUNICIPIOS PDET DEL DEPARTAMENTO DE SUCRE. (Bpin: ) (Meta del proyecto: 1) (Tipo de banco: Banco de Gestiones)</t>
  </si>
  <si>
    <t>CONSTRUCCIÓN DE VIVIENDAS Y SANITARIOS ECOLÓGICOS SECOS SISMORESISTNTES PARA EL TRANSLADO Y REUBICACIÓN DE FAMILIAS DEL ASENTAMIENTO RAIZAL DE BOCA CERRADA MUNICIPIO DE SAN ONOFRE, DEPARTAMENTO DE SUCRE. (Bpin: 20241301010247) (Meta del proyecto: 72) (Tipo de banco: )</t>
  </si>
  <si>
    <t>APOYO FINANCIERO DEPARTAMENTAL EN EL MARCO DEL PROGRAMA DE SUBSIDIO FAMILIAR PARA LA ADQUISICIÓN DE VIVIENDA NUEVA EN EL DEPARTAMENTO DE SUCRE (Bpin: ) (Meta del proyecto: 500) (Tipo de banco: )</t>
  </si>
  <si>
    <t>AMPLIACIÓN Y OPTIMIZACIÓN DEL SISTEMA DE ACUEDUCTO DEL MUNICIPIO DE SAN ANTONIO DE PALMITO, DEPARTAMENTO DE SUCRE (Bpin: ) (Meta del proyecto: 1) (Tipo de banco: )
AMPLIACIÓN DE REDES DE ACUEDUCTO DE LA CABECERA MUNICIPAL HACIA LA VEREDA LA GLORIA EN EL MUNICIPIO DE BUENAVISTA, DEPARTAMENTO DE SUCRE. (Bpin: ) (Meta del proyecto: 1) (Tipo de banco: )</t>
  </si>
  <si>
    <t>PROGRAMA CULTURA DEL AGUA Y CAPACITACIÓN EN ESTILOS DE VIDA SALUDABLE (Bpin: ) (Meta del proyecto: 50) (Tipo de banco: )
CAPACITACIÓN LEY 142 (Bpin: ) (Meta del proyecto: 50) (Tipo de banco: )</t>
  </si>
  <si>
    <t>Funcionamiento ADS (Bpin: Por Gestión) (Meta del proyecto: 1) (Tipo de banco: )</t>
  </si>
  <si>
    <t>CLUBES DEFENSORES DEL AGUA (Bpin: ) (Meta del proyecto: 250) (Tipo de banco: )</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</si>
  <si>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(Tipo de banco: )
RESTAURACIÓN, CONSERVACIÓN Y TRANSFORMACIÓN DE ÁREAS AMBIENTALES ESTRATÉGICAS DE LOS MUNICIPIOS DE SAN JUAN DE BETULIA, MORROA, COROZAL, LOS PALMITOS Y SAMPUÉS EN EL DEPARTAMENTO DE SUCRE (Bpin: ) (Meta del proyecto: 660) (Tipo de banco: )
Rehabilitación integral de los ecosistemas, biodiversidad y los servicios ecosistémicos del caño la Mojana en el departamento de Sucre (Bpin: 2021702650040) (Meta del proyecto: 1333) (Tipo de banco: )</t>
  </si>
  <si>
    <t>Construcción de Obra de Recarga Artifical de Acuiferos en los Municipios de Morroa y Los Palmitos. (Bpin: ) (Meta del proyecto: 2) (Tipo de banco: )</t>
  </si>
  <si>
    <t>RESTAURACIÓN, CONSERVACIÓN Y ADECUACION DEL ECOSISTEMA DE MANGLARES Y DE LA HIDRODINÁMICA DESDE LA GOBERNANZA AMBIENTAL BASADA EN CAPACIDADES DEL PARQUE NATURAL DEL SISTEMA MANGLARICO DE LA ZONA DE BOCA DE GUACAMAYA (Bpin: 2024002700001) (Meta del proyecto: 180) (Tipo de banco: )
Restauración del ecosistema de manglares, bosque de corcho, bosque seco tropical y de la hidrodinámica del Santuario de Fauna y Flora El Corchal Mono Hernández San Onofre BPIN por generar. (Bpin: ) (Meta del proyecto: 100) (Tipo de banco: )</t>
  </si>
  <si>
    <t>CONSTRUCCIÓN DE REDES PARA SUMINISTRO DE GAS NATURAL DOMICILIARIO Y CONEXIÓN DE USUARIOS DE MENORES INGRESOS DE LOS MUNICIPIOS DE BETULIA, COROZAL, SAMPUÉS, SAN LUIS DE SINCE Y EL ROBLE, SUCRE. (Bpin: Pendiente) (Meta del proyecto: 1658) (Tipo de banco: )
AUNAR ESFUERZOS PARA LA COFINANCIACIÓN DE SUBSIDIO AL CARGO POR CONEXIÓN,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</si>
  <si>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(Tipo de banco: )</t>
  </si>
  <si>
    <t>MEJORAMIENTO DE LA VÍA SINCÉ - GALERAS. (En formulación): 8 Km (Bpin: ) (Meta del proyecto: 8) (Tipo de banco: )
MEJORAMIENTO  DE LA VÍA OVEJAS, LA PEÑA FLOR DEL MONTE, DEPARTAMENTO DE SUCRE (Bpin: 2025000020034) (Meta del proyecto: 4,85) (Tipo de banco: Banco de Regalías)
MEJORAMIENTO DE VÍAS TERCIARIAS Y SECUNDARIAS EN LOS MUNICIPIOS DE SANTIAGO DE TOLÚ Y TOLUVIEJO, SUBREGIÓN DEL GOLFO DE MORROSQUILLO, DEPARTAMENTO DE SUCRE (Bpin: 2025002700021) (Meta del proyecto: 1,1332) (Tipo de banco: Banco de Regalías)</t>
  </si>
  <si>
    <t>REHABILITACIÓN EN PAVIMENTO ASFALTICO DE LA VÍA QUE COMUNICA EL MUNICIPIO DE SAN ANTONIO DE PALMITO - SUCRE Y EL CORREGIMIENTO DE SABANETA MUNICIPIO DE MOMIL - CÓRDOBA (Bpin: 2024000020027) (Meta del proyecto: 5,05) (Tipo de banco: )
REHABILITACIÓN DE LA VÍA QUE COMUNICA LOS MUNICIPIOS DE TOLUVIEJO Y COLOSÓ, DEPARTAMENTO DE SUCRE (Bpin: 2023002700134) (Meta del proyecto: 12,1) (Tipo de banco: Banco de Regalías)</t>
  </si>
  <si>
    <t>MEJORAMIENTO DE LA VIA TERCIARIA COMPRENDIDA ENTRE PAJONAL - CERRO DE LAS CASAS - PISISI - LIBERTAD - LABARCES - SAN ANTONIO, SEGUNDA ETAPA, MUNICIPIO DE SAN ONOFRE, DEPARTAMENTO DE SUCRE) (ETAPA II) (Bpin: 20230214000060) (Meta del proyecto: 22,9)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MEJORAMIENTO EN PAVIMENTO RIGIDO DE LA VÍA CHALAN  LA CEIBA - DON GABRIEL - SALITRAL - CHENGUE , EN LOS MUNICIPIOS DE CHALÁN Y OVEJAS, DEPARTAMENTO DE SUCRE. (Bpin: 2025000020024) (Meta del proyecto: 16,651) (Tipo de banco: )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PAVIMENTACIÓN DE LA VÍA QUE CONDUCE DE LA CABECERA DEL MUNICIPIO DE GALERAS, HASTA EL CORREGIMIENTO DE SANTIAGO APÓSTOL JURISDICCIÓN DEL MUNICIPIO DE SAN BENITO ABAD, DEPARTAMENTO DE SUCRE (Bpin: 2025000020037) (Meta del proyecto: 19,472) (Tipo de banco: Banco de Regalías)
MEJORAMIENTO DE LA VÍA SAMPUÉS-SEGOVIA-SINCELEJO EN EL DEPARTAMENTO DE SUCRE (Bpin: 2025000020006) (Meta del proyecto: 10,69) (Tipo de banco: Banco de Regalías)
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
CONSTRUCCIÓN DE LA VÍA QUE CONDUCE DEL CORREDOR TURÍSTICO AMBIENTAL SECTOR TONAYA LA MONTAÑA DE LA SUBREGIÓN MONTES DE MARIA, MUNICIPIO DE CHALÁN, DEPARTAMENTO DE SUCRE (Bpin: 20250214000249) (Meta del proyecto: 6,436) (Tipo de banco: Banco de Aliados)
MEJORAMIENTO DE VÍAS TERCIARIAS Y SECUNDARIAS EN LOS MUNICIPIOS DE SANTIAGO DE TOLÚ Y TOLUVIEJO, SUBREGIÓN DEL GOLFO DE MORROSQUILLO, DEPARTAMENTO DE SUCRE (Bpin: 2025002700021) (Meta del proyecto: 1,4927) (Tipo de banco: Banco de Regalías)</t>
  </si>
  <si>
    <t>Secretaría de Infraestructura: (Bpin: ) (Meta del proyecto: 3) (Tipo de banco: )</t>
  </si>
  <si>
    <t>Estrategia Sucre Escucha, Estrategia de Atención Integral a la Población Migrante, Estrategia para la Lucha contra la trata de personas, Estategia contra la extorsión y Secuestro. (Bpin: ) (Meta del proyecto: 4) (Tipo de banco: Banco de Gestiones)</t>
  </si>
  <si>
    <t>JORNADA DE ATENCION INTEGRAL DE PERSONAS PRIVADAS DE LA LIBERTAD EN LA CARCEL DE MINIMA, MEDIA Y ALTA SEGURIDAD LA VEGA (Bpin: Por Gestión) (Meta del proyecto: 32) (Tipo de banco: )</t>
  </si>
  <si>
    <t>CONMEMORACION DEL DIA MUNDIAL CONTRA LA TRATA DE PERSONAS (Bpin: ) (Meta del proyecto: 1) (Tipo de banco: Banco de Gestiones)</t>
  </si>
  <si>
    <t>Implementar y promover la medicina tradicional con médicos naturistas en el Cabildo Chale, en el municipio de Chalán Sucre (Bpin: ) (Meta del proyecto: 1) (Tipo de banco: )</t>
  </si>
  <si>
    <t>Estudios y diseños para la ampliación y optimización de los sistemas de acueducto de los municipios de Colosó y Chalán, en el departamento de Sucre (Bpin: 202500000024632) (Meta del proyecto: 1) (Tipo de banco: )
DISEÑO DE LA ALTERNATIVA SOSTENIBLE DE PROVISIÓN DE AGUA PARA LAS SUBREGIONES SABANA Y MONTES DE MARÍA DEL DEPARTAMENTO DE SUCRE (ACUEDUCTO REGIONAL DE LA SABANA) (Bpin: 2021000020074) (Meta del proyecto: 1) (Tipo de banco: Banco Territorial)</t>
  </si>
  <si>
    <t>SERVICIO DE AYUDAS HUMANITARIAS ENTREGADAS A PERSONAS VÍCTIMAS DEL CONFLICTO ARMADO VIGENCIA 2027 (Bpin: ) (Tipo de banco: )
Apoyo a procesos de reubicación de familias en alto riesgo en la Urbanización Villa Paz 2024-2027 Municipio de Sincelejo Departamento de Sucre (Bpin: 2023002700172) (Meta del proyecto: 96) (Tipo de banco: Banco Territorial)</t>
  </si>
  <si>
    <t>MESA DE REINCORPORADOS (Bpin: ) (Meta del proyecto: 2) (Tipo de banco: Sin Tipo de Banco)</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</si>
  <si>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</si>
  <si>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</si>
  <si>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</si>
  <si>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t>
  </si>
  <si>
    <t>Adquisición DE SILLAS DE RUEDA PARA PERSONAS EN CONDICIÓN DE DISCAPACIDAD VIGENCIA 2026 EN EL DEPARTAMENTO DE  Sucre (Bpin: 202500000042332) (Meta de la vigencia: 109) (Ejecucion: 109) (Tipo de banco: Banco Territorial) (Estado en portafolio: Acta Final)</t>
  </si>
  <si>
    <t>Apoyo al Programa de Fondos Educativos Fose para el Seguimiento, Control y Consolidación Financiera de Recursos de Gratuidad Educativa Vigencia 2026, para los Establecimientos Educativos del Departamento de  Sucre (Bpin: 202500000039332) (Meta de la vigencia: 259) (Ejecucion: 259) (Tipo de banco: Banco Territorial) (Estado en portafolio: )</t>
  </si>
  <si>
    <t>Desarrollo de acciones de gestión en salud pública para el fortalecimiento institucional, sectorial y comunitario vigencia 2026 en el departamento de   Sucre (Bpin: 202500000047500) (Meta de la vigencia: 390) (Ejecucion: 250) (Tipo de banco: Banco Territorial) (Estado en portafolio: En Ejecución)</t>
  </si>
  <si>
    <t>Fortalecimiento del Fondo Rotatorio de Estupefacientes del departamento de   Sucre (Bpin: 202500000045869) (Meta de la vigencia: 26) (Ejecucion: 20) (Tipo de banco: Banco Territorial) (Estado en portafolio: En Ejecución)
Apoyo FINANCIERO PARA EL FUNCIONAMIENTO DE LA SECRETARÍA DE SALUD DEPARTAMENTAL DE  Sucre (Bpin: 202600000006154) (Meta de la vigencia: 26) (Ejecucion: 13) (Tipo de banco: Banco Territorial) (Estado en portafolio: En Ejecución)</t>
  </si>
  <si>
    <t>Fortalecimiento  institucional para la gestion de prestaciones de servicios profesionales y de apoyo a la gestion vigencia 2026 del instituto departamental de deporte y recreacion de sucre, Inder  Sucre (Bpin: 202600000001143) (Meta de la vigencia: 1006044) (Ejecucion: 578342) (Tipo de banco: Banco Territorial) (Estado en portafolio: En Ejecución)</t>
  </si>
  <si>
    <t>Fortalecimiento al sector cultural en el departamento de Sucre y en el Fondo Mixto de Promoción de la Cultura y las Artes de  Sucre (Bpin: 202500000048300) (Meta de la vigencia: 100) (Ejecucion: 30) (Tipo de banco: Banco Territorial) (Estado en portafolio: En Ejecución)
Fortalecimiento institucional  del Fondo Mixto de Promoción de la cultura y las Artes de  Sucre (Bpin: 202500000049935) (Meta de la vigencia: 100) (Ejecucion: 40) (Tipo de banco: Banco Territorial) (Estado en portafolio: En Ejecución)</t>
  </si>
  <si>
    <t>Implementación de una estrategia para el fortalecimiento de la circulación artística a través del programa Artes en Movimiento 2026  en el departamento de   Sucre (Bpin: 202600000005643) (Meta de la vigencia: 100) (Ejecucion: 24) (Tipo de banco: Banco Territorial) (Estado en portafolio: En Ejecución)</t>
  </si>
  <si>
    <t>Apoyo a la promoción y posicionamiento en la Vitrina ANATO 2026 del sector Turístico del departamento de  Sucre (Bpin: 202600000005926) (Meta de la vigencia: 1) (Ejecucion: 1) (Tipo de banco: Banco Territorial) (Estado en portafolio: )</t>
  </si>
  <si>
    <t>Apoyo a la promoción y posicionamiento en la Vitrina ANATO 2026 del sector Turístico del departamento de  Sucre (Bpin: 202600000005926) (Meta de la vigencia: 1) (Ejecucion: 1) (Tipo de banco: Banco Territorial) (Estado en portafolio: Entregado)</t>
  </si>
  <si>
    <t>Construcción de sistemas individuales de energía solar fotovoltaica en la zona rural de los municipios de chalán y san marcos departamento de   Sucre (Bpin: 202500000034777) (Meta de la vigencia: 60) (Ejecucion: 57) (Tipo de banco: Banco Territorial) (Estado en portafolio: En Ejecución)</t>
  </si>
  <si>
    <t>Apoyo A LA SECRETARÍA DE HACIENDA DEPARTAMENTAL PARA EL CONTROL DEL CONTRABANDO Y LA EVASIÓN FISCAL DE LOS IMPUESTOS AL CONSUMO VIGENCIA 2025 - 2026 EN EL DEPARTAMENTO DE  Sucre (Bpin: 202500000038150) (Meta de la vigencia: 1) (Ejecucion: 0,19) (Tipo de banco: Banco Territorial) (Estado en portafolio: En Ejecución)
Fortalecimiento de Procesos Administrativos, Contables y Financieros en su segunda etapa, Vigencia 2025 de la Gobernación de  Sucre (Bpin: 202500000032612) (Meta de la vigencia: 0,6) (Ejecucion: 0,5) (Tipo de banco: Banco Territorial) (Estado en portafolio: )</t>
  </si>
  <si>
    <t>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(Ejecución: 9) (Tipo de banco: Banco de Gestiones)
Fortalecimiento a la salud y nutrición a personas viviendo con vih/sida para el mejoramiento de sus condiciones de vida en los municipios de Sincelejo, Corozal, San Marcos, Toluviejo, Sampués y Sincé, en el departamento de  Sucre (Bpin: 202500000028388) (Meta de la vigencia: 1) (Ejecucion: 1) (Tipo de banco: Banco Territorial) (Estado en portafolio: En proceso de liquidación)</t>
  </si>
  <si>
    <t>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 (Ejecucion: 150) (Tipo de banco: Banco Territorial) (Estado en portafolio: )</t>
  </si>
  <si>
    <t>Implementación del programa de alimentación escolar PAE para la vigencia 2026 en el Departamento de   Sucre (Bpin: 202500000042419) (Meta de la vigencia: 4382933) (Ejecucion: 1740449) (Tipo de banco: Banco Territorial) (Estado en portafolio: En Ejecución)</t>
  </si>
  <si>
    <t>Visitas realizadas en el marco del proyecto: Fortalecimiento de la Gobernanza y Gobernabilidad para el desarrollo de acciones del plan terrritorial de salud vigencia 2026 en el departamento de Sucre (BPIN: 202500000047955)  (Ejecución: 1300) (Tipo de banco: Banco de Gestiones)
Fortalecimiento DEL SISTEMA INTEGRAL DEPARTAMENTAL DE EVALUACIÓN SANITARIA Y DE LA PRESTACIÓN DE SERVICIOS DE SALUD  - SIDEVASS EN EL DEPARTAMENTO DE   Sucre (Bpin: 202500000045890) (Meta de la vigencia: 800) (Ejecucion: 500) (Tipo de banco: Banco Territorial) (Estado en portafolio: )</t>
  </si>
  <si>
    <t>EJECUTADOS</t>
  </si>
  <si>
    <t>PROGRAMADOS</t>
  </si>
  <si>
    <t>EJECUTADOS - EN EJECUCIÓN</t>
  </si>
  <si>
    <t>Meta de producto cuatrienio</t>
  </si>
  <si>
    <t>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(Tipo de Banco: Banco de Gestiones)</t>
  </si>
  <si>
    <t>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(Ejecución: 1) (Tipo de banco: Banco de Gestiones)</t>
  </si>
  <si>
    <t>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
Fortalecimiento la gobernanza del centro de innovación y productividad- CIP de la Gobernación de Sucre (BPIN: 202500000050507) (Meta del proyecto: 1) (Tipo de Banco: Banco Territorial)
Fortalecimiento a la promoción de productores Agropecuarios en el marco de la Feria Artesanal Comercial; y XX Exposición equina grado B, a realizarse en el municipio de Sincelejo Sucre (BPIN: 202600000004578) (Meta del proyecto: 10) (Tipo de Banco: Banco Territorial)
Apoyo A LA PROMOCIÓN Y FORTALECIMIENTO COMERCIAL DEL SECTOR SOCIAL Y SOLIDARIO, EN EL MARCO DE LA FERIAEXPOSICIÓN AGROPECUARIA 2026 EN EL DEPARTAMENTO DE Sucre (BPIN: 202600000006674) (Meta del proyecto: 10) (Tipo de Banco: Banco Territorial)
Evento Marca Paisana del fondo Colombia en Paz (Tipo de Banco: Banco de Gestiones)</t>
  </si>
  <si>
    <t>Feria de Empleabilidad en el municipio de Sincelejo objetivo cuyo objetivo principal es mejorar las condiciones laborales de los habitantes de la región, en especial del municipio de Sincelejo (Meta Programada: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(Tipo de Banco: Banco de Gestiones)</t>
  </si>
  <si>
    <t>Feria de Empleabilidad en el municipio de Sincelejo objetivo cuyo objetivo principal es mejorar las condiciones laborales de los habitantes de la región, en especial del municipio de Sincelejo (Meta programada: 63) (Ejecución: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(Ejecución: 27) (Tipo de banco: Banco de Gestiones)</t>
  </si>
  <si>
    <t>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
Fortalecimiento la gobernanza del centro de innovación y productividad- CIP de la Gobernación de Sucre (BPIN: 202500000050507) (Meta del proyecto: 5) (Tipo de Banco: Banco Territorial)
Fortalecimiento empresarial de los productores artesanos de caña flecha, hilos y hamaca del municipio de Sampués en el departamento de Sucre (BPIN: 202600000000784) (Meta del proyecto: 7) (Tipo de Banco: Banco Territorial)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(Tipo de Banco: Banco de Gestiones)
 Socialización y Acompañamiento a la Convocatoria “Las Jefas de Hogar
Sostienen la Economía Popular” (Meta Programada: 284) (Tipo de Banco: Banco de Gestiones)</t>
  </si>
  <si>
    <t>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(Ejecución: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(Ejecución: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(Ejecución: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(Ejecución: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(Ejecución: 293) (Tipo de banco: Banco de Gestiones)
 Socialización y Acompañamiento a la Convocatoria “Las Jefas de Hogar
Sostienen la Economía Popular” (Meta programada: 284) (Ejecución: 284) (Tipo de banco: Banco de Gestiones)</t>
  </si>
  <si>
    <t>Apoyo al fortalecimiento empresarial del sector apícola de los municipios de Corozal y Morroa del departamento de Sucre (BPIN: 202600000004951) (Meta del proyecto: 6) (Tipo de Banco: Banco Territorial)
APOYO AL PROGRAMA ALIANZAS PRODUCTIVAS PARA LA VIDA FASE IV PARA MEJORAR LAS CAPACIDADES PRODUCTIVAS Y LA SEGURIDAD ALIMENTARIA RURAL EN EL DEPARTAMENTO DE SUCRE (BPIN: 202600000010343) (Meta del proyecto: 3) (Tipo de Banco: Banco Territorial)
APOYO LOGISTICO E INSTITUCIONAL PARA EL FORTALECIMIENTO DE LOS ESPACIOS DE PARTICIPACIÓN DE LOS PEQUEÑOS PRODUCTORES RURALES DEL DEPARTAMENTO DE SUCRE (BPIN: 202600000012343) (Meta del proyecto: 2160) (Tipo de Banco: Banco Territorial)
Asociaciones fortalecidas en el marco del proyecto: FORTALECIMIENTO DE LA PRODUCTIVIDAD EN LOS CULTIVOS DE YUCA INDUSTRIAL DE LOS MUNICIPIOS PDET DEL DEPARTAMENTO DE SUCRE (Meta Programada: 8) (Tipo de Banco: Banco de Gestiones)</t>
  </si>
  <si>
    <t>CONVENIO CON MINAGRICULTURA Y DESARROLLO RURAL PARA EL ASEGURAMIENTO (O RIESGO AGROPECUARIO) AGROPECUARIO EN LA SUBREGIÓN MOJANA (Meta Programada: 1424) (Tipo de Banco: Banco de Gestiones)</t>
  </si>
  <si>
    <t>PROYECTO DE INVERSIÓN A TRAVÉS DE LA AGENCIA DE DESARROLLO RURAL ENTIDAD ADSCRITA AL MINISTERIO DE AGRICULTURA Y DESARROLLO RURAL. (Meta Programada: 2568)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</si>
  <si>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</si>
  <si>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t>
  </si>
  <si>
    <t>ADECUACIÓN DE JAGÜEYES EN ZONA RURAL DEL DEPARTAMENTO MEDIANTE EL USO DE MAQUINARIA AMARILLA DE LA GOBERNACIÓN DE SUCRE (Tipo de Banco: Banco de Gestiones)</t>
  </si>
  <si>
    <t>IMPLEMENTACIÓN DE UNA ESTACIÓN PISICICOLA PARA PRODUCCIÓN DE CARNE DE PESCADO Y REPOBLAMIENTO PESQUERO, FOMENTANDO LA ACUICULTURA EN EL  DEPARTAMENTO DE SUCRE (Meta del proyecto: 1)
CONSTRUCCIÓN DE INFRAESTRUCTURA PECUARIA EN EL MARCO DEL PROYECTO ALIANZAS PRODUCTIVAS: GALPONES, CERCAS, CONSTRUCCIÓN DE PORQUERIZAS. (Tipo de Banco: Banco de Gestiones)</t>
  </si>
  <si>
    <t>Donación de dos estaciones metereológicas a través de Cooperación Internacional con la República de Japón. (Meta Programada: 2) (Tipo de Banco: Banco de Gestiones)</t>
  </si>
  <si>
    <t>Fortalecimiento de la Gestión al Cambio Climatico en el departamento de Sucre. BPIN por generar. Meta 2
MESA TECNICA AGROCLIMATICA EN EL MUNICIPIO DE SINCELEJO (Meta Programada: 1) (Tipo de Banco: Banco de Gestiones)
MESA TECNICA AGROCLIMATICA EN EL MUNICIPIO DE CAIMITO (Meta Programada: 1) (Tipo de Banco: Banco de Gestiones)</t>
  </si>
  <si>
    <t>MESA TECNICA AGROCLIMATICA EN EL MUNICIPIO DE SINCELEJO (Meta programada: 1) (Ejecución: 1) (Tipo de banco: Banco de Gestiones)
MESA TECNICA AGROCLIMATICA EN EL MUNICIPIO DE CAIMITO (Meta programada: 1) (Ejecución: 1) (Tipo de banco: Banco de Gestiones)</t>
  </si>
  <si>
    <t>Estrategias desarrolladas a través de la conmemoración de las fechas ambientales en el departamento de Sucre (Meta Programada: 1) (Tipo de Banco: Banco de Gestiones)</t>
  </si>
  <si>
    <t>ESTUDIOS, DISEÑOS Y FORTALECIMIENTO INSTITUCIONAL PARA LA OPRTIMIZACION DE LOS MINIDISTRITOS DE RIEGOS EN MUNICIPIOS PDET DEL DEPARTAMENTO DE SIUCRE. (Meta Programada: 1) (Tipo de Banco: Banco de Gestiones)
ESTUDIOS Y DISEÑOS PARA LA CONSTRUCCIÓN DEL GRAN EMBALSE EN LA SUBREGIÓN SABANAS EN EL DEPARTAMENTO DE SUCRE (Tipo de Banco: Banco de Gestiones)</t>
  </si>
  <si>
    <t>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
IMPLEMENTACION DE BUENAS PRACTICAS PORCICOLAS EN UNIDADES PRODUCTIVAS DE FAMILIAS DE ESCASOS RECURSOS DE LA ZONA RURAL DEL MUNICIPIO DE SINCELEJO, DEL DEPARTAMENTO DE SUCRE (BPIN: 202600000013285) (Meta del proyecto: 45) (Tipo de Banco: Banco Territorial)</t>
  </si>
  <si>
    <t>FORTALECIMIENTO DE ORGANIZACIONES CAMPESINAS MEDIANTE LA CELEBRACIÓN DEL DIA NACIONAL DEL CAMPESINO EN LOS MUNICIPIOS DE GALERAS Y SAN BENITO ABAD, DEPARTAMENTO DE SUCRE. (BPIN: 202600000010782) (Meta del proyecto: 400) (Tipo de Banco: Banco Territorial) (Estado en Portafolio: En proceso de contratación)
APOYO AL PROGRAMA ALIANZAS PRODUCTIVAS PARA LA VIDA FASE IV PARA MEJORAR LAS CAPACIDADES PRODUCTIVAS Y LA SEGURIDAD ALIMENTARIA RURAL EN EL DEPARTAMENTO DE SUCRE (BPIN: 202600000010343) (Meta del proyecto: 99) (Tipo de Banco: Banco Territorial) (Estado en Portafolio: Solicitud de CDP)
FORTALECIMIENTO PRODUCTIVO PISCÍCOLA PARA LA RECUPERACIÓN DE ESPECIES NATIVAS Y LA SEGURIDAD ALIMENTARIA EN ASOCIACIONES DE PESCADORES ARTESANALES DE LA ECORREGIÓN MOJANA DEL DEPARTAMENTO DE SUCRE (BPIN: 2024002700184) (Meta del proyecto: 349) (Tipo de Banco: Banco de Regalías)
IMPLEMENTACION DE BUENAS PRACTICAS PORCICOLAS EN UNIDADES PRODUCTIVAS DE FAMILIAS DE ESCASOS RECURSOS DE LA ZONA RURAL DEL MUNICIPIO DE SINCELEJO, DEL DEPARTAMENTO DE SUCRE (BPIN: 202600000013285) (Meta del proyecto: 45) (Tipo de Banco: Banco Territorial)</t>
  </si>
  <si>
    <t>Documentos de lineamientos técnicos para la mejora del desempeño ambiental de los sectores productivos relacionados con hoteles, restaurantes y centros de comercialización de insumos agropecuarios (Meta Programada: 1) (Tipo de Banco: Banco de Gestiones)</t>
  </si>
  <si>
    <t>Documentos de lineamientos técnicos para la mejora del desempeño ambiental de los sectores productivos relacionados con hoteles, restaurantes y centros de comercialización de insumos agropecuarios (Meta programada: 1) (Ejecución: 3) (Tipo de banco: Banco de Gestiones)</t>
  </si>
  <si>
    <t>Asistencia técnica a empresas para la mitigación y adaptación al cambio climatico (Meta Programada: 6) (Tipo de Banco: Banco de Gestiones)</t>
  </si>
  <si>
    <t>Asistencia técnica a empresas para la mitigación y adaptación al cambio climatico (Meta programada: 6) (Ejecución: 6) (Tipo de banco: Banco de Gestiones)</t>
  </si>
  <si>
    <t>MEJORAMIENTO EN PAVIMENTO RÍGIDO DE LA VIA LA UNIÓN-LÍMITES CON CÓRDOBA, EN EL DEPARTAMENTO DE SUCRE (BPIN: 2021000020052) (Estado en Portafolio: Acta Final) (Ejecución: 0,042000000000000003)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
MEJORAMIENTO DE LA VÍA TERCIARIA PAJONAL– CERRO DE LAS CASAS- PISISI – LIBERTAD- LABARCES - SAN ANTONIO, MEDIANTE EL USO DE PLACA HUELLA EN EL MUNICIPIO DE SAN ONOFRE – DEPARTAMENTO DE SUCRE. (ETAPA I) (BPIN: 20210214000126) (Estado en Portafolio: Acta Final) (Ejecución: 1,25)</t>
  </si>
  <si>
    <t>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
Servicio Apoyo operacional y logístico para atender la emergencia por amenazas de origen natural y antrópico que afectan a las familias vulnerables en el departamento de sucre Sucre (BPIN: 202600000008524) (Meta del proyecto: 1) (Tipo de Banco: Banco Territorial) (Estado en Portafolio: En proceso de contratación)
PRESTACION DE SERVICIOS PARA BRINDAR APOYO LOGISTICO Y OPERATIVO EN EL SUMINISTRO Y TRANSPORTE DE AGUA POTABLE EN CARROTANQUE A LOS MUNICIPIOS DEL DEPARTAMENTO DE SUCRE (Meta Programada: 2) (Tipo de Banco: Banco de Gestiones)</t>
  </si>
  <si>
    <t>Implementación y desarrollo del programa nacional de eliminación de Lepra o Enfermedad de Hansen vigencia 2026, en el Departamento de Sucre (BPIN: 202500000038324) (Meta del proyecto: 1) (Tipo de Banco: Banco Territorial) (Estado en Portafolio: Registrado en banco)
Implementación y Desarrollo del Programa de Prevención y Control de la Tuberculosis vigencia 2026, en el departamento de  Sucre (BPIN: 202500000038325) (Meta del proyecto: 1) (Tipo de Banco: Banco Territorial) (Estado en Portafolio: Registrado en banco)</t>
  </si>
  <si>
    <t>ESTUDIOS Y DISEÑOS PARA LA CONSTRUCCIÓN DE ESCENARIOS DEPORTIVOS Y RECREATIVOS EN EL DEPARTAMENTO DE SUCRE
ESTUDIOS Y DISEÑOS PARA LA CONSTRUCCIÓN DE LA CANCHA DE SOFTBOL DEL MUNICIPIO DE TOLUVIEJO (BPIN: 202600000012308) (Meta del proyecto: 1) (Tipo de Banco: Banco Territorial)</t>
  </si>
  <si>
    <t>SUCRE BILINGÜE
CENTRO DE IDIOMAS EPAC
FORTALECIMIENTO DEL CENTRO DE IDIOMAS DE LA ESCUELA DE BELLAS ARTES Y HUMANIDADES DE SUCRE VIGENCIA 2026, EN EL DEPARTAMENTO DE SUCRE. (BPIN: 202600000012017) (Meta del proyecto: 632) (Tipo de Banco: Banco Territorial)</t>
  </si>
  <si>
    <t>Apoyo logístico para eventos de divulgación de obras de infraestructura del departamento de  Sucre (BPIN: 202600000012293) (Meta del proyecto: 1) (Tipo de Banco: Banco Territorial) (Estado en Portafolio: Solicitud de CDP)
APOYO LOGISTICO PARA ESPACIOS DE PARTICIPACIÓN Y FUNCIONAMIENTO DE LA FEDERACIÓN COMUNAL, VIGENCIA 2026 DEL DEPARTAMENTO DE SUCRE. (BPIN: 202600000010198) (Meta del proyecto: 2) (Tipo de Banco: Banco Territorial) (Estado en Portafolio: En estudios previos)</t>
  </si>
  <si>
    <t>REHABILITACION Y MEJORAMIENTO DE LA ZONA TURISTICA DE LA AVENIDA PRIMERA, FASE II ENTRE CALLE 15 Y LA CALLE 25 DEL MUNICIPIO DE SANTIAGO DE TOLU, DEPARTAMENTO DE SUCRE (2021002700364) (BPIN: 2021002700364) (Meta del proyecto: 1) (Tipo de Banco: Banco de Regalías) (Estado en Portafolio: Suspendido)</t>
  </si>
  <si>
    <t>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t>
  </si>
  <si>
    <t>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(Estado en Portafolio: En proceso de contratación)</t>
  </si>
  <si>
    <t>CONSTRUCCION DE PARQUE RECREODEPORTIVO EN EL CORREGIMIENTO DE LAS PIEDRAS, MUNICIPIO DE TOLUVIEJO, DEPARTAMENTO DE SUCRE (BPIN: 2025002700010) (Tipo de Banco: Banco de Regalías) (Estado en Portafolio: En Ejecución)
ESTUDIOS Y DISEÑOS PARA LA CONSTRUCCIÓN Y ADECUACIÓN DE LA CANCHA DE SOFTBOL DEL MUNICIPIO DE TOLUVIEJO (BPIN: 202600000012308) (Meta del proyecto: 1) (Tipo de Banco: Banco Territorial) (Estado en Portafolio: Registrado en banco)</t>
  </si>
  <si>
    <t>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En Ejecución)
APOYO A LA REALIZACIÓN DEL FORO EDUCATIVO Y LOS DIFERENTES ENCUENTROS PEDAGÓGICOS E INTERACTIVOS VIGENCIA 2026 DE LA SECRETARIA DE EDUCACIÓN DEPARTAMENTAL DE SUCRE. (BPIN: 202500000038748) (Meta del proyecto: 1200) (Tipo de Banco: Banco Territorial) (Estado en Portafolio: Registrado en banco)
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En proceso de contratación)
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En proceso de contratación)
APOYO A LA IMPLEMENTACIÓN DEL PROGRAMA PRENSA ESCUELA PARA EL FORTALECIMIENTO DE COMPETENCIAS INTEGRALES EN LOS ESTUDIANTES DE LOS ESTABLECIMIENTOS OFICIALES DE LOS MUNICIPIOS NO CERTIFICADOS DEL DEPARTAMENTO DE SUCRE</t>
  </si>
  <si>
    <t>CONSTRUCCIÓN DE SOLUCIONES FOTOVOLTAICAS EN MICRO ACUEDUCTOS RURALES EN DISTINTOS CORREGIMIENTOS DEL DEPARTAMENTO DE SUCRE (BPIN: 2024002700131) (Meta del proyecto: 13) (Tipo de Banco: Banco Territorial) (Estado en Portafolio: Suspendido)
INSTALACIÓN DE SOLUCIONES FOTOVOLTAICAS EN EL POLIDEPORTIVO DEL MUNICIPIO DE CHALÁN,SUCRE (BPIN: 2024002700176) (Meta del proyecto: 144) (Tipo de Banco: Banco de Regalías) (Estado en Portafolio: Suspendido)
Construcción de sistemas individuales de energía solar fotovoltaica en la zona rural de los municipios de chalán y san marcos departamento de Sucre (BPIN: 202500000034777) (Meta del proyecto: 60) (Tipo de Banco: Banco Territorial) (Estado en Portafolio: En Ejecución)
CONSTRUCCION DE SOLUCIONES FOTOVOLTAICAS PARA LOS POZOS 13 Y 15 DEL ACUEDUCTO MUNICIPAL DE OVEJAS, SUCRE (BPIN: En formulación) (Meta del proyecto: 2)
Construcción de sistemas individuales de energia solar fotovoltaica en la zona rural del municipio de Sucre en el departamento de Sucre. (Tipo de Banco: Banco de Gestiones)
Construcción de sistemas individuales de energia solar fotovoltaica en la zona rural del municipio de chalan en el departamento de Sucre. (Tipo de Banco: Banco de Gestiones)</t>
  </si>
  <si>
    <t>FORTALECIMIENTO A DOCENTES Y DIRECTIVOS DOCENTES EN COMPETENCIAS BÁSICAS, ESPECIFICAS, CIUDADANAS Y SOCIOEMOCIONALES DURANTE LA VIGENCIA 2026 EN EL DEPARTAMENTO DE SUCRE
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t>
  </si>
  <si>
    <t>Implementación del programa de alimentación escolar -PAE- en los establecimientos educativos oficiales en ruralidad dispersa del departamento de Sucre (BPIN: 202500000035386) (Meta del proyecto: 172140) (Tipo de Banco: Banco Territorial) (Estado en Portafolio: En Ejecución)
Implementación del programa de alimentación escolar PAE para la vigencia 2026 en el Departamento de Sucre (BPIN: 202500000042419) (Meta del proyecto: 4382933) (Tipo de Banco: Banco Territorial) (Estado en Portafolio: En Ejecución)
APOYO AL PROGRAMA DE ALIMENTACIÓN ESCOLAR -PAE REGULAR- EN LAS  INSTITUCIONES EDUCATIVAS OFICIALES DEL DEPARTAMENTO DE  SUCRE VIGENCIA 2026
APOYO AL PROGRAMA DE ALIMENTACIÓN ESCOLAR PARA PUEBLOS INDÍGENAS (PAIP) PARA LA VIGENCIA 2026 EN EL DEPARTAMENTO DE SUCRE</t>
  </si>
  <si>
    <t>Fortalecimiento institucional en la Biblioteca Pública departamental José Elías Cury Lambraño, en el departamento de Sucre (BPIN: 202600000007252) (Meta del proyecto: 100) (Tipo de Banco: Banco Territorial) (Estado en Portafolio: En Ejecución)
Asistencias técnicas y operativas a las Bibliotecas Adscritas a la Red Departamental de Sucre y a las administraciones municipales.</t>
  </si>
  <si>
    <t>Fortalecimiento institucional en la Biblioteca Pública departamental José Elías Cury Lambraño, en el departamento de   Sucre (Bpin: 202600000007252) (Meta de la vigencia: 100) (Ejecucion: 30) (Tipo de banco: Banco Territorial) (Estado en portafolio: En Ejecución)</t>
  </si>
  <si>
    <t>Actualización y transformación del ecosistema digital cultural del Departamento de Sucre. (BPIN: 202600000011474) (Meta del proyecto: 1) (Tipo de Banco: Banco Territorial) (Estado en Portafolio: Registrado en banco)</t>
  </si>
  <si>
    <t>PRESTACION DE SERVICIOS DE ASESORIA ESPECIALIZADA EN EL ACOMPAÑAMIENTO DE PROCESOS DE LIQUIDACIÓN DE CONTRATOS DE LA VIGENCIA 2024 DE DEPARTAMENTO DE SUCRE (BPIN: 202500000025321) (Meta del proyecto: 1) (Tipo de Banco: Banco Territorial) (Estado en Portafolio: En Ejecución)
PRESTACION DE SERVICIOS DE ASESORIA ESPECIALIZADA EN EL ACOMPAÑAMIENTO DE PROCESOS DE LIQUIDACIÓN DE CONTRATOS DE LA VIGENCIA 2024 DE DEPARTAMENTO DE SUCRE (BPIN: 202500000025321) (Meta del proyecto: 1) (Tipo de Banco: Banco Territorial) (Estado en Portafolio: En Ejecución)
APOYO AL FORTALECIMIENTO INSTITUCIONAL EN LA DIRECCION DE PROYECTOS ESTRATEGICOS DE LA GOBERNACIÓN DE SUCRE (BPIN: 202600000013034) (Meta del proyecto: 1) (Tipo de Banco: Banco Territorial) (Estado en Portafolio: Registrado en banco)
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
(2) SERVICIOS DE ASISTENCIA TÉCNICA EN PLANIFICACIÓN URBANA Y TERRITORIAL A LOS MUNICIPIOS DEL DEPARTAMENTO DE SUCRE
ASISTENCIA TÉCNICA EN SISBEN, MIPG Y REGALÍAS
Apoyo A LA PRESTACION DE SERVICIOS PROFESIONALES Y DE APOYO A LA GESTION VIGENCIA 2026 DE LA GOBERNACION DE Sucre (BPIN: 202500000050078) (Meta del proyecto: 1) (Tipo de Banco: Banco Territorial)
ASISTENCIA TÉCNICA EN LA IMPLEMENTACION DE LA POLITICA DE RACIONALIZACION DE TRAMITES DEL MODELO MIPG A MUNICIPIOS (Meta Programada: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t>
  </si>
  <si>
    <t>Apoyo A LA SECRETARÍA DE HACIENDA DEPARTAMENTAL PARA EL CONTROL DEL CONTRABANDO Y LA EVASIÓN FISCAL DE LOS IMPUESTOS AL CONSUMO VIGENCIA 2025 - 2026 EN EL DEPARTAMENTO DE Sucre (BPIN: 202500000038150) (Meta del proyecto: 1) (Tipo de Banco: Banco Territorial) (Estado en Portafolio: En Ejecución)
FORTALECIMIENTO INSTITUCIONAL EN EL MARCO DE LA ESTRATEGIA DE REDUCCIÓN DE LA EVASIÓN, ELUSIÓN Y FISCALIZACIÓN EN CAMPO DEL IMPUESTO DE SOBRETASA A LA GASOLINA MOTOR Y ACPM EN EL DEPARTAMENTO DE SUCRE (BPIN: 202600000013025) (Meta del proyecto: 100) (Tipo de Banco: Banco Territorial) (Estado en Portafolio: Verificación de requisitos en banco)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
Fortalecimiento de Procesos Administrativos, Contables y Financieros en su segunda etapa, Vigencia 2025 de la Gobernación de  Sucre (BPIN: 202500000032612) (Meta del proyecto: 60) (Tipo de Banco: Banco Territorial)</t>
  </si>
  <si>
    <t>Recursos programados</t>
  </si>
  <si>
    <t>AVANCE FINANCIERO CUATRIENIO</t>
  </si>
  <si>
    <t>Ejecución financiera cuatrienio</t>
  </si>
  <si>
    <t>Orden</t>
  </si>
  <si>
    <t>Categoría</t>
  </si>
  <si>
    <t>RECURSOS PROPIOS</t>
  </si>
  <si>
    <t>OTRAS FUENTES</t>
  </si>
  <si>
    <t>RECURSOS DEL CRÉDITO</t>
  </si>
  <si>
    <t>SISTEMA GENERAL DE PARTICIPACIONES (SGP)</t>
  </si>
  <si>
    <t>SISTEMA GENERAL DE REGALÍAS</t>
  </si>
  <si>
    <t>Porcentaje de ejecución del cuatrienio</t>
  </si>
  <si>
    <t>Total</t>
  </si>
  <si>
    <t>APOYO AL FORTALECIMIENTO DEL SISTEMA DE PARTICIPACIÓN  JUVENIL DURANTE LAS VIGENCIAS 2025 - 2026 EN EL DEPARTAMENTO DE SUCRE (BPIN: 202500000028900) (Meta del proyecto: 27) (Tipo de Banco: Banco Territorial) (Estado en Portafolio: En gestión de recursos)
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LOGÍSTICO PARA LA CONMEMORACIÓN DEL MES DE LA JUVENTUD EN EL DEPARTAMENTO DE SUCRE
APOYO A LA ENTREGA DE ESTÍMULOS DE CARÁCTER EDUCATIVO, CULTURAL Y RECREATIVO PARA LOS CONSEJEROS Y PLATAFORMADOS DEPARTAMENTALES DE JUVENTUD Y SUMINISTRO DE ELEMENTOS DE APOYO AL SISTEMA DE PARTICIPACIÓN JUVENIL DEL DEPARTAMENTO DE SUCRE
APOYO A LA PRIMERA CUMBRE REGIONAL DE JOVENES CARIBE 2024 EN EL DEPARTAMENTO DE SUCRE
Poseción del Consejo Departamental de Juventudes 2026-2027.
Elección del Consejo Departamental de Juventudes 2026-2027.
Espacio de socialización con la junta directiva y Comite de Concertación y Desición del Consejo Departamentalde Juventudes.  (Meta Programada: 3) (Tipo de Banco: Banco de Gestiones)</t>
  </si>
  <si>
    <t>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
Suministro de la primera, segunda y tercera dotación de vestuario y calzado de labor a los docentes y administrativos de los establecimientos educativos para la vigencia 2026 del departamento de Sucre (BPIN: 202600000012869) (Meta del proyecto: 259) (Tipo de Banco: Banco Territorial) (Estado en Portafolio: En proceso de formulación)
SUMINISTRO DE LA PRIMERA, SEGUNDA Y TERCERA DOTACION DE VESTUARIOS Y CALZADOS DE LABOR VIGENCIA 2026, A LOS DOCENTES Y ADMINISTRATIVOS DE LAS INSTITUCIONES EDUCATIVAS DEL DEPARTAMENTO DE SUCRE</t>
  </si>
  <si>
    <t>Fortalecimiento del deporte, la recreacion y la actividad fisica  a través de la estrategia  sistema departamental de capacitaciones en el departamento de   Sucre (Bpin: 202600000007861) (Meta de la vigencia: 1006044) (Ejecucion: 335348) (Tipo de banco: Banco Territorial) (Estado en portafolio: En Ejecución)
Apoyo a proyecto DRAF - Competencia de Regatas Artesanales en el municipio de Santiago de Tolú, departamento de  Sucre (Bpin: 202600000000593) (Meta de la vigencia: 200) (Ejecucion: 200) (Tipo de banco: Banco Territorial) (Estado en portafolio: Entregado)
Fortalecimiento del deporte asociado, talentos y reservas deportivas para la consolidación del alto rendiento en el departamento de   Sucre (Bpin: 202600000008787) (Meta de la vigencia: 1026669) (Ejecucion: 10000) (Tipo de banco: Banco Territorial) (Estado en portafolio: )
Fortalecimiento del deporte, la recreación y la actividad física a través de la gestión de nómina administrativa del Instituto Departamental de Deportes y Recreación de  Sucre (Bpin: 202500000050554) (Meta de la vigencia: 1026669) (Ejecucion: 248888) (Tipo de banco: Banco Territorial) (Estado en portafolio: )</t>
  </si>
  <si>
    <t>Adecuación  y mantenimiento de cancha de fútbol las Candelillas, municipio de Sincé, departamento de  Sucre (BPIN: 202600000010903) (Meta del proyecto: 1) (Tipo de Banco: Banco Territorial) (Estado en Portafolio: En Ejecución)
ADECUACIÓN DE ESCENARIOS EN DIFERENTES MUNICIPIOS DEL DEPARTAMENTO DE SUCRE</t>
  </si>
  <si>
    <t>Fortalecimiento a Festivales, Encuentros Culturales, Artísticos y Patrimoniales, Carnavales, Fiestas y Ferias Tradicionales para el 2026 en el Departamento de Sucre (BPIN: 202600000001594) (Meta del proyecto: 50) (Tipo de Banco: Banco Territorial) (Estado en Portafolio: En Ejecución)
Festival Cultural de Sucre y apoyos a festivales, carnavales, ferias. 1 Feria del Libro de Sucre, 1 encuentro de Bibliotecarios y Mediadores Socioculturales y 1 encuentro de Narradores orales. Sucre Teje Red y actividades de fortalecimieto  de la lectura,</t>
  </si>
  <si>
    <t>Fortalecimiento al sector cultural en el departamento de Sucre y en el Fondo Mixto de Promoción de la Cultura y las Artes de Sucre (BPIN: 202500000048300) (Meta del proyecto: 100) (Tipo de Banco: Banco Territorial) (Estado en Portafolio: En Ejecución)
Fortalecimiento institucional del Fondo Mixto de Promoción de la cultura y las Artes de Sucre (BPIN: 202500000049935) (Meta del proyecto: 100) (Tipo de Banco: Banco Territorial) (Estado en Portafolio: En Ejecución)
Fortalecimiento de las capacidades de creación de contenido digital y narrativas culturales en la ponlación juvenil del Departamento de Sucre. (BPIN: 202600000011466) (Meta del proyecto: 100) (Tipo de Banco: Banco Territorial) (Estado en Portafolio: En gestión de recursos)
Fortalecimiento del  sector editorial de Sucre,editores y libreros.</t>
  </si>
  <si>
    <t>Fortalecimiento de la idedntidad cultural mediante la formación en confección de trajes típicos en el Departamento de Sucre. (BPIN: 202600000010949) (Meta del proyecto: 1) (Tipo de Banco: Banco Territorial) (Estado en Portafolio: Registrado en banco)
Fortalecimiento de los procesos de formación y difusión musical a través del programa "sonidos para la Vida" Durante el año 2026 en el Departamento de Sucre. (BPIN: 202600000011489) (Meta del proyecto: 16) (Tipo de Banco: Banco Territorial) (Estado en Portafolio: En gestión de recursos)
Fomento  de la oferta educativa  entregada  a la ciudadanía  para la formación en musicas tradicionales y sinfónicas en el departamento con el fin de fortalecer el patrimonio sonoro sucreño.
Fortalecimiento  a la oferta educativa   con enfoque psicosocial dirigida a la ciudadanía con el fin de fomentar  habilidades sociales y  capacidades en diferentes disciplinas artísticas como la danza, el teatro, las artes plásticas, el cine, circo como h</t>
  </si>
  <si>
    <t>Edición e impresión de obras literarias de escritores del Departamento de Sucre. (BPIN: 202600000011502) (Meta del proyecto: 6) (Tipo de Banco: Banco Territorial) (Estado en Portafolio: En gestión de recursos)</t>
  </si>
  <si>
    <t>Fortalecimiento y salvaguardia de los saberes gastronómicos tradiconales en las subregiones San Jorge y Mojana del Departamento de Sucre (BPIN: 202600000011619) (Meta del proyecto: 7) (Tipo de Banco: Banco Territorial) (Estado en Portafolio: En gestión de recursos)
IMPLEMENTACION DE ACCIONES PARA EL FORTALECIMIENTO, SALVAGUARDIA Y APROPIACION SOCIAL DEL PATRIMONIO CULTURAL ASOCIADO AL FESTIVAL RIANO SABANERO EN EL MUNICIPIO DE CAIMITO, SUCRE. (BPIN: 202600000012661) (Meta del proyecto: 1) (Tipo de Banco: Banco Territorial) (Estado en Portafolio: Registrado en banco)
Implementación de asistencias técnicas que ayuden a la conservación de las piezas arqueológicas identificadas en el departamento (Meta del proyecto: 1)</t>
  </si>
  <si>
    <t>FORTALECIMIENTO PRODUCTIVO DE LAS ASOCIACIONES DE PEQUEÑOS PRODUCTORES ACUICOLAS EN EL DEPARTAMENTO DE SUCRE. (BPIN: 202600000013870) (Meta del proyecto: 171) (Tipo de Banco: Banco Territorial) (Estado en Portafolio: En proceso de formulación)
FORTALECIMIENTO DE LA PRODUCTIVIDAD EN LOS CULTIVOS DE YUCA INDUSTRIAL DE LOS MUNICIPIOS PDET DEL DEPARTAMENTO DE SUCRE (BPIN: 2024002700174) (Meta del proyecto: 690) (Tipo de Banco: Banco de Regalías) (Estado en Portafolio: En proceso de contratación)
Apoyo al fortalecimiento empresarial del sector apícola de los municipios de Corozal y Morroa del departamento de Sucre (BPIN: 202600000004951) (Meta del proyecto: 90) (Tipo de Banco: Banco Territorial) (Estado en Portafolio: En proceso de contratación)
FORTALECIMIENTO DE LOS PRODUCTORES DE YUCA INDUSTRIAL CON DOTACIÓN DE BANCOS DE MAQUINARIA VERDE EN EL DEPARTAMENTO DE SUCRE. (BPIN: 202600000013912) (Meta del proyecto: 39) (Tipo de Banco: Banco Territorial)
FORTALECIMIENTO DE ORGANIZACIONES CAMPESINAS MEDIANTE LA CELEBRACIÓN DEL DIA NACIONAL DEL CAMPESINO EN LOS MUNICIPIOS DE GALERAS Y SAN BENITO ABAD, DEPARTAMENTO DE SUCRE. (BPIN: 202600000010782) (Meta del proyecto: 400) (Tipo de Banco: Banco Territorial)
ENTREGA DE ACTIVOS PRODUCTIVOS MEDIANTE EL PROYECTO DE SEMILLAS DE REACTIVACIÓN (Meta Programada: 80)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Programada: 19) (Tipo de Banco: Banco de Gestiones)</t>
  </si>
  <si>
    <t>CAPACITACIÓN A CAMPESINOS EN COMPRAS PÚBLICAS LOCALES DE ALIMENTO MEDIANTE EL "ENCUENTRO CAMPESINO DEL CARIBE" (Meta Programada: 90) (Tipo de Banco: Banco de Gestiones)
PRODUCTORES APOYADOS MEDIANTE LA PARTICIPACIÓN EN LA FERIA EMPRESARIAL Y AGRICOLA REALIZADA EN LA UNIVERSIDAD DE SUCRE EN ALIANZA CON LA GOBERNACIÓN DE SUCRE  (Meta Programada: 32) (Tipo de Banco: Banco de Gestiones)</t>
  </si>
  <si>
    <t>CAPACITACIÓN A CAMPESINOS EN COMPRAS PÚBLICAS LOCALES DE ALIMENTO MEDIANTE EL "ENCUENTRO CAMPESINO DEL CARIBE" (Meta programada: 90) (Ejecución: 90) (Tipo de banco: Banco de Gestiones)
PRODUCTORES APOYADOS MEDIANTE LA PARTICIPACIÓN EN LA FERIA EMPRESARIAL Y AGRICOLA REALIZADA EN LA UNIVERSIDAD DE SUCRE EN ALIANZA CON LA GOBERNACIÓN DE SUCRE  (Meta programada: 32) (Ejecución: 32) (Tipo de banco: Banco de Gestiones)</t>
  </si>
  <si>
    <t>ELABORACION DE ESTUDIOS Y DISEÑOS PARA LA CONSTRUCCION DE UNA ESTACIÓN PISCICOLA EN EL DEPARTAMENTO DE SUCRE. (BPIN: 202600000013868) (Meta del proyecto: 1) (Tipo de Banco: Banco Territorial)
ESTUDIOS Y DISEÑOS PARA LA CONSTRUCCIÓN DEL GRAN EMBALSE EN LA SUBREGIÓN SABANAS EN EL DEPARTAMENTO DE SUCRE. (Meta Programada: 1) (Tipo de Banco: Banco de Gestiones)</t>
  </si>
  <si>
    <t>Mejoramiento y/o mantenimiento vial y obras en puntos críticos mediante el fortalecimiento del banco de maquinarias del departamento de Sucre (BPIN: 202500000044154) (Meta del proyecto: 11) (Tipo de Banco: Banco Territorial) (Estado en Portafolio: En proceso de contratación)
Mantenimiento rutinario de la malla vial del departamento de Sucre (BPIN: 202500000044456) (Meta del proyecto: 47,17) (Tipo de Banco: Banco Territorial) (Estado en Portafolio: En proceso de contratación)</t>
  </si>
  <si>
    <t>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Suspendido)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proceso de liquidación)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Liquidado)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
MEJORAMIENTO EN PAVIMENTO RIGIDO DE LA VÍA SAN PEDRO - LIMITES CON BOLÍVAR EN EL DEPARTAMENTO DE SUCRE (BPIN: 2020000020053) (Meta del proyecto: 7,5223) (Tipo de Banco: Banco de Regalías) (Estado en Portafolio: En Ejecución)
MEJORAMIENTO EN PAVIMENTO RÍGIDO DE LA VÍA SAN MARCOS - EL LLANO EN LA ZONA RURAL DEL MUNICIPIO DE SAN MARCOS, DEPARTAMENTO DE SUCRE (BPIN: 20221301010191) (Meta del proyecto: 9,72) (Tipo de Banco: Banco de Regalías) (Estado en Portafolio: Suspendido)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Suspendido)
MEJORAMIENTO EN PAVIMENTO RÍGIDO DE LA VIA LA UNIÓN-LÍMITES CON CÓRDOBA, EN EL DEPARTAMENTO DE SUCRE (BPIN: 2021000020052) (Meta del proyecto: 4,17) (Tipo de Banco: Banco de Regalías) (Estado en Portafolio: Acta Final)
MEJORAMIENTO DE LA VÍA TERCIARIA PAJONAL– CERRO DE LAS CASAS- PISISI – LIBERTAD- LABARCES - SAN ANTONIO, MEDIANTE EL USO DE PLACA HUELLA EN EL MUNICIPIO DE SAN ONOFRE – DEPARTAMENTO DE SUCRE (ETAPA I) (BPIN: 20210214000126) (Meta del proyecto: 9,15) (Tipo de Banco: Banco de Aliados) (Estado en Portafolio: Acta Final)</t>
  </si>
  <si>
    <t>ELABORACION DE LOS INSTRUMENTOS ARCHIVISTICOS QUE CONTRIBUYAN A MEJORAR EL FUNCIONAMIENTO DE LA GESTION DOCUMENTAL EN LA GOBERNACIÓN DEL DEPARTAMENTO DE SUCRE (BPIN: 202600000012558) (Meta del proyecto: 1) (Tipo de Banco: Banco Territorial) (Estado en Portafolio: En Gestión de viabilidad sectorial)
FORTALECIMIENTO DE LA GESTION DOCUMENTAL Y CONSERVACION DEL ACERVO DOCUMENTAL EN LA GOBERNACIÓN DEL DEPARTAMENTO DE SUCRE (BPIN: 202600000012362) (Meta del proyecto: 1) (Tipo de Banco: Banco Territorial) (Estado en Portafolio: Registrado en banco)
FORTALECIMIENTO DE LA GESTION DOCUMENTAL Y CONSERVACION DEL ACERVO DOCUMENTAL EN LA GOBERNACION DEL DEPARTAMENTO DE SUCRE (BPIN: 202600000012362) (Meta del proyecto: 1) (Tipo de Banco: Banco Territorial) (Estado en Portafolio: Registrado en banco)
ELABORACIÓN DE LOS INSTRUMENTOS ARCHIVÍSTICOS QUE CONTRIBUYAN A MEJORAR EL FUNCIONAMIENTO DE LA GESTIÓN DOCUMENTAL EN LA GOBERNACION DEL DEPARTAMENTO DE SUCRE (BPIN: 2024002700073) (Meta del proyecto: 1)</t>
  </si>
  <si>
    <t>FORTALECIMIENTO DE LA CAPACIDAD TÉCNICA Y OPÉRATIVA PARA LA GESTIÓN DE ESTUDIOS BÁSICOS REQUERIDOS EN LA FORMULACIÓN DE PROYECTOS DE INVERSIÓN EN EL DEPARTAMENTO DE SUCRE. (BPIN: 20260000013680) (Meta del proyecto: 1) (Tipo de Banco: Banco Territorial)
ESTUDIOS Y DISEÑOS PARA EL MUNICIPIO DE SINCELEJO CAPITAL DE OPORTUNIDADES
ESTUDIOS Y DISEÑOS PARA REMODELACIÓN DEL EDIFICIO LA SABANERA (Meta Programada: 2) (Tipo de Banco: Banco de Gestiones)</t>
  </si>
  <si>
    <t>Adecuación y dotación de la estación de policía del municipio de Coveñas departamento de Sucre (BPIN: 202500000026747) (Meta del proyecto: 1) (Tipo de Banco: Banco Territorial) (Estado en Portafolio: En Ejecución)
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En Ejecución)</t>
  </si>
  <si>
    <t>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Ejecución)
FORO DE RECONCILIACIÒN (MUNICIPIO DE TOLUVIEJO) (Meta Programada: 1) (Tipo de Banco: Banco de Gestiones)</t>
  </si>
  <si>
    <t>Apoyo PARA LA REALIZACIÓN DE ACTIVIDADES RECREATIVAS, DE EMPRENDIMIENTO, JUEGO, CIENCIA Y TECNOLOGIA A NIÑOS Y NIÑAS DEL DEPARTAMENTO DE Sucre (BPIN: 202500000050596) (Meta del proyecto: 1358) (Tipo de Banco: Banco Territorial) (Estado en Portafolio: Acta Final)
APOYO PARA LA REALIZACIÓN DE ACTIVIDADES CULTURALES Y RECREATIVAS EN EL MARCO DEL MES DE LA NIÑEZ EN EL DEPARTAMENTO DE SUCRE (Tipo de Banco: Sin Tipo de Banco)
FORTALECIMIENTO NUTRICIONAL A NIÑOS MENORES DE 5 AÑOS EN RIESGO DE DESNUTRICIÓN EN EL DEPARTAMENTO DE SUCRE (Tipo de Banco: Sin Tipo de Banco)</t>
  </si>
  <si>
    <t>CONSOLIDACIÓN Y FORTALECIMIENTO DE LA RED DEPARTAMENTAL DE MUSEOS, ESPACIOS MUSEALES E INICIATIVAS DE MEMORIA DEL DEPARTAMENTO DE SUCRE. (BPIN: 202600000013525) (Meta del proyecto: 84) (Tipo de Banco: Banco Territorial) (Estado en Portafolio: Registrado en banco)
Fortalecimiento de espacios de conversatorios, talleres,  y participación de la comunidad Sucreña alrededor del Museo Arqueologico Manuel Huertas Vergara y otros espacio museales.</t>
  </si>
  <si>
    <t>Recursos propios ICDE</t>
  </si>
  <si>
    <t>Recursos propios ICLD</t>
  </si>
  <si>
    <t>Cofinanciación Municipio</t>
  </si>
  <si>
    <t>Cofinanciación Nación</t>
  </si>
  <si>
    <t>Otras Fuentes</t>
  </si>
  <si>
    <t>SGP APSB</t>
  </si>
  <si>
    <t>SGP Educación</t>
  </si>
  <si>
    <t>SGP Salud</t>
  </si>
  <si>
    <t>Regalías</t>
  </si>
  <si>
    <t>Crédito</t>
  </si>
  <si>
    <t>Recursos programados de la vigencia</t>
  </si>
  <si>
    <t>Recursos ejecutados de la vigencia</t>
  </si>
  <si>
    <t>Porcentaje de ejecución</t>
  </si>
  <si>
    <t>Ejecución cuatrienio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</si>
</sst>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1" formatCode="_-* #,##0_-;\-* #,##0_-;_-* &quot;-&quot;_-;_-@_-"/>
    <numFmt numFmtId="164" formatCode="0.0%"/>
    <numFmt numFmtId="165" formatCode="&quot;$&quot;#,##0.00"/>
    <numFmt numFmtId="166" formatCode="#,##0.000"/>
    <numFmt numFmtId="167" formatCode="#,##0.000;[Red]\-#,##0.000"/>
    <numFmt numFmtId="168" formatCode="_-&quot;$&quot;* #,##0.000000000000_-;\-&quot;$&quot;* #,##0.000000000000_-;_-&quot;$&quot;* &quot;-&quot;??_-;_-@_-"/>
    <numFmt numFmtId="169" formatCode="#,##0.00000"/>
    <numFmt numFmtId="170" formatCode="&quot;$&quot;\ #,##0.00"/>
  </numFmts>
  <fonts count="40" x14ac:knownFonts="1">
    <font>
      <sz val="11"/>
      <color theme="1"/>
      <name val="Aptos Narrow"/>
      <family val="2"/>
      <scheme val="minor"/>
    </font>
    <font>
      <sz val="8"/>
      <name val="Aptos Narrow"/>
      <family val="2"/>
      <scheme val="minor"/>
    </font>
    <font>
      <sz val="11"/>
      <color theme="1"/>
      <name val="Roboto"/>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name val="Roboto"/>
    </font>
    <font>
      <b/>
      <sz val="12"/>
      <color theme="1"/>
      <name val="Roboto"/>
    </font>
    <font>
      <b/>
      <sz val="11"/>
      <name val="Roboto"/>
    </font>
    <font>
      <sz val="11"/>
      <name val="Roboto"/>
    </font>
    <font>
      <sz val="14"/>
      <name val="Roboto"/>
    </font>
    <font>
      <b/>
      <sz val="14"/>
      <color rgb="FF000000"/>
      <name val="Roboto"/>
    </font>
    <font>
      <b/>
      <sz val="11"/>
      <color theme="0"/>
      <name val="Roboto"/>
    </font>
    <font>
      <sz val="11"/>
      <name val="Aptos Narrow"/>
      <family val="2"/>
      <scheme val="minor"/>
    </font>
    <font>
      <sz val="12"/>
      <color theme="0"/>
      <name val="Roboto Medium"/>
    </font>
    <font>
      <b/>
      <sz val="12"/>
      <color theme="1"/>
      <name val="Aptos"/>
      <family val="2"/>
    </font>
    <font>
      <b/>
      <sz val="11"/>
      <color theme="5"/>
      <name val="Aptos Narrow"/>
      <family val="2"/>
      <scheme val="minor"/>
    </font>
    <font>
      <sz val="10"/>
      <color theme="1"/>
      <name val="Aptos Narrow"/>
      <family val="2"/>
    </font>
    <font>
      <b/>
      <sz val="10"/>
      <color theme="1"/>
      <name val="Aptos Narrow"/>
      <family val="2"/>
    </font>
    <font>
      <b/>
      <sz val="10"/>
      <color rgb="FF000000"/>
      <name val="Aptos Narrow"/>
      <family val="2"/>
    </font>
    <font>
      <b/>
      <sz val="10"/>
      <color theme="0"/>
      <name val="Aptos Narrow"/>
      <family val="2"/>
    </font>
    <font>
      <b/>
      <sz val="10"/>
      <color rgb="FF000000"/>
      <name val="Aptos Narrow"/>
      <family val="2"/>
      <scheme val="minor"/>
    </font>
    <font>
      <b/>
      <sz val="10"/>
      <color theme="0"/>
      <name val="Aptos Narrow"/>
      <family val="2"/>
      <scheme val="minor"/>
    </font>
    <font>
      <b/>
      <sz val="10"/>
      <name val="Aptos Narrow"/>
      <family val="2"/>
      <scheme val="minor"/>
    </font>
    <font>
      <sz val="10"/>
      <name val="Aptos Narrow"/>
      <family val="2"/>
      <scheme val="minor"/>
    </font>
    <font>
      <b/>
      <sz val="9"/>
      <name val="Montserrat"/>
    </font>
    <font>
      <sz val="9"/>
      <color theme="1"/>
      <name val="Montserrat"/>
    </font>
    <font>
      <b/>
      <sz val="9"/>
      <color theme="0"/>
      <name val="Montserrat"/>
    </font>
    <font>
      <b/>
      <sz val="9"/>
      <color theme="1"/>
      <name val="Montserrat"/>
    </font>
    <font>
      <sz val="9"/>
      <name val="Montserrat"/>
    </font>
    <font>
      <b/>
      <sz val="9"/>
      <color rgb="FF000000"/>
      <name val="Montserrat"/>
    </font>
    <font>
      <sz val="9"/>
      <color theme="0"/>
      <name val="Montserrat"/>
    </font>
    <font>
      <b/>
      <sz val="9"/>
      <color theme="2"/>
      <name val="Montserrat"/>
    </font>
    <font>
      <b/>
      <sz val="14"/>
      <color theme="1"/>
      <name val="Aptos Narrow"/>
      <family val="2"/>
      <scheme val="minor"/>
    </font>
    <font>
      <b/>
      <sz val="14"/>
      <color theme="0"/>
      <name val="Aptos Narrow"/>
      <family val="2"/>
      <scheme val="minor"/>
    </font>
    <font>
      <b/>
      <sz val="14"/>
      <name val="Aptos Narrow"/>
      <family val="2"/>
      <scheme val="minor"/>
    </font>
    <font>
      <sz val="14"/>
      <color rgb="FFFF0000"/>
      <name val="Aptos Narrow"/>
      <family val="2"/>
      <scheme val="minor"/>
    </font>
    <font>
      <sz val="14"/>
      <name val="Aptos Narrow"/>
      <family val="2"/>
      <scheme val="minor"/>
    </font>
    <font>
      <sz val="14"/>
      <color theme="1"/>
      <name val="Aptos Narrow"/>
      <family val="2"/>
      <scheme val="minor"/>
    </font>
    <font>
      <sz val="9"/>
      <color rgb="FF000000"/>
      <name val="Montserrat"/>
    </font>
  </fonts>
  <fills count="42">
    <fill>
      <patternFill patternType="none"/>
    </fill>
    <fill>
      <patternFill patternType="gray125"/>
    </fill>
    <fill>
      <patternFill patternType="solid">
        <fgColor rgb="FFE2EFDA"/>
        <bgColor rgb="FFE2EFDA"/>
      </patternFill>
    </fill>
    <fill>
      <patternFill patternType="solid">
        <fgColor rgb="FFFFD966"/>
        <bgColor rgb="FFFFD966"/>
      </patternFill>
    </fill>
    <fill>
      <patternFill patternType="solid">
        <fgColor rgb="FFA9D08E"/>
        <bgColor rgb="FFA9D08E"/>
      </patternFill>
    </fill>
    <fill>
      <patternFill patternType="solid">
        <fgColor theme="5" tint="-0.249977111117893"/>
        <bgColor rgb="FFFBE5D6"/>
      </patternFill>
    </fill>
    <fill>
      <patternFill patternType="solid">
        <fgColor rgb="FFF7F7F7"/>
        <bgColor rgb="FFF7F7F7"/>
      </patternFill>
    </fill>
    <fill>
      <patternFill patternType="solid">
        <fgColor rgb="FFFFFFFF"/>
        <bgColor rgb="FFFFFFFF"/>
      </patternFill>
    </fill>
    <fill>
      <patternFill patternType="solid">
        <fgColor rgb="FFED7D31"/>
        <bgColor rgb="FFED7D31"/>
      </patternFill>
    </fill>
    <fill>
      <patternFill patternType="solid">
        <fgColor rgb="FFF2F2F2"/>
        <bgColor rgb="FFF2F2F2"/>
      </patternFill>
    </fill>
    <fill>
      <patternFill patternType="solid">
        <fgColor rgb="FFFFC000"/>
        <bgColor indexed="64"/>
      </patternFill>
    </fill>
    <fill>
      <patternFill patternType="solid">
        <fgColor theme="0" tint="-4.9989318521683403E-2"/>
        <bgColor indexed="64"/>
      </patternFill>
    </fill>
    <fill>
      <patternFill patternType="solid">
        <fgColor theme="7" tint="-0.249977111117893"/>
        <bgColor rgb="FFED7D31"/>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4" tint="0.59999389629810485"/>
        <bgColor rgb="FFFFFFFF"/>
      </patternFill>
    </fill>
    <fill>
      <patternFill patternType="solid">
        <fgColor theme="4" tint="0.39997558519241921"/>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2"/>
        <bgColor indexed="64"/>
      </patternFill>
    </fill>
    <fill>
      <patternFill patternType="solid">
        <fgColor theme="3"/>
        <bgColor indexed="64"/>
      </patternFill>
    </fill>
    <fill>
      <patternFill patternType="solid">
        <fgColor theme="6"/>
        <bgColor indexed="64"/>
      </patternFill>
    </fill>
    <fill>
      <patternFill patternType="solid">
        <fgColor theme="6" tint="-0.249977111117893"/>
        <bgColor indexed="64"/>
      </patternFill>
    </fill>
    <fill>
      <patternFill patternType="solid">
        <fgColor theme="3" tint="0.249977111117893"/>
        <bgColor rgb="FF2F75B5"/>
      </patternFill>
    </fill>
    <fill>
      <patternFill patternType="solid">
        <fgColor theme="3" tint="0.249977111117893"/>
        <bgColor indexed="64"/>
      </patternFill>
    </fill>
    <fill>
      <patternFill patternType="solid">
        <fgColor theme="3" tint="0.749992370372631"/>
        <bgColor indexed="64"/>
      </patternFill>
    </fill>
    <fill>
      <patternFill patternType="solid">
        <fgColor rgb="FFFFEDB3"/>
        <bgColor indexed="64"/>
      </patternFill>
    </fill>
    <fill>
      <patternFill patternType="solid">
        <fgColor theme="7"/>
        <bgColor indexed="64"/>
      </patternFill>
    </fill>
  </fills>
  <borders count="2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medium">
        <color rgb="FFFFC000"/>
      </right>
      <top style="medium">
        <color rgb="FFFFC000"/>
      </top>
      <bottom style="medium">
        <color rgb="FFFFC000"/>
      </bottom>
      <diagonal/>
    </border>
    <border>
      <left/>
      <right/>
      <top style="thin">
        <color indexed="64"/>
      </top>
      <bottom style="thin">
        <color indexed="64"/>
      </bottom>
      <diagonal/>
    </border>
    <border>
      <left/>
      <right/>
      <top/>
      <bottom style="thin">
        <color indexed="64"/>
      </bottom>
      <diagonal/>
    </border>
    <border>
      <left style="medium">
        <color indexed="64"/>
      </left>
      <right style="medium">
        <color indexed="64"/>
      </right>
      <top/>
      <bottom/>
      <diagonal/>
    </border>
    <border>
      <left style="medium">
        <color indexed="64"/>
      </left>
      <right/>
      <top/>
      <bottom/>
      <diagonal/>
    </border>
    <border>
      <left style="thin">
        <color rgb="FF000000"/>
      </left>
      <right style="thin">
        <color rgb="FF000000"/>
      </right>
      <top style="thin">
        <color rgb="FF000000"/>
      </top>
      <bottom/>
      <diagonal/>
    </border>
  </borders>
  <cellStyleXfs count="3">
    <xf numFmtId="0" fontId="0" fillId="0" borderId="0"/>
    <xf numFmtId="41" fontId="3" fillId="0" borderId="0" applyFont="0" applyFill="0" applyBorder="0" applyAlignment="0" applyProtection="0"/>
    <xf numFmtId="9" fontId="3" fillId="0" borderId="0" applyFont="0" applyFill="0" applyBorder="0" applyAlignment="0" applyProtection="0"/>
  </cellStyleXfs>
  <cellXfs count="230">
    <xf numFmtId="0" fontId="0" fillId="0" borderId="0" xfId="0"/>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8" fillId="25" borderId="9" xfId="0" applyFont="1" applyFill="1" applyBorder="1" applyAlignment="1">
      <alignment horizontal="center" vertical="center" wrapText="1"/>
    </xf>
    <xf numFmtId="0" fontId="8" fillId="15" borderId="2" xfId="0" applyFont="1" applyFill="1" applyBorder="1" applyAlignment="1">
      <alignment horizontal="center" vertical="center" wrapText="1"/>
    </xf>
    <xf numFmtId="0" fontId="12" fillId="16" borderId="2" xfId="0" applyFont="1" applyFill="1" applyBorder="1" applyAlignment="1">
      <alignment horizontal="center" vertical="center" wrapText="1"/>
    </xf>
    <xf numFmtId="0" fontId="6" fillId="0" borderId="12"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0" xfId="0" applyFont="1" applyBorder="1" applyAlignment="1">
      <alignment horizontal="center" vertical="center"/>
    </xf>
    <xf numFmtId="0" fontId="9" fillId="0" borderId="10" xfId="0" applyFont="1" applyBorder="1" applyAlignment="1">
      <alignment horizontal="center" vertical="center" wrapText="1"/>
    </xf>
    <xf numFmtId="0" fontId="8" fillId="0" borderId="12" xfId="0" applyFont="1" applyBorder="1" applyAlignment="1">
      <alignment horizontal="center" vertical="center" wrapText="1"/>
    </xf>
    <xf numFmtId="0" fontId="9" fillId="0" borderId="10" xfId="0" applyFont="1" applyBorder="1" applyAlignment="1">
      <alignment horizontal="center" vertical="center"/>
    </xf>
    <xf numFmtId="0" fontId="13" fillId="0" borderId="0" xfId="0" applyFont="1"/>
    <xf numFmtId="0" fontId="9" fillId="0" borderId="13" xfId="0" applyFont="1" applyBorder="1" applyAlignment="1">
      <alignment horizontal="center" vertical="center" wrapText="1"/>
    </xf>
    <xf numFmtId="0" fontId="2" fillId="0" borderId="13" xfId="0" applyFont="1" applyBorder="1" applyAlignment="1">
      <alignment horizontal="center" vertical="center" wrapText="1"/>
    </xf>
    <xf numFmtId="0" fontId="8" fillId="0" borderId="14" xfId="0" applyFont="1" applyBorder="1" applyAlignment="1">
      <alignment horizontal="center" vertical="center" wrapText="1"/>
    </xf>
    <xf numFmtId="0" fontId="9" fillId="0" borderId="13" xfId="0" applyFont="1" applyBorder="1" applyAlignment="1">
      <alignment horizontal="center" vertical="center"/>
    </xf>
    <xf numFmtId="0" fontId="0" fillId="0" borderId="0" xfId="0" applyAlignment="1">
      <alignment horizontal="center" vertical="center"/>
    </xf>
    <xf numFmtId="0" fontId="5" fillId="26" borderId="0" xfId="0" applyFont="1" applyFill="1" applyAlignment="1">
      <alignment horizontal="center" vertical="center"/>
    </xf>
    <xf numFmtId="0" fontId="5" fillId="26" borderId="0" xfId="0" applyFont="1" applyFill="1" applyAlignment="1">
      <alignment horizontal="center" vertical="center" wrapText="1"/>
    </xf>
    <xf numFmtId="0" fontId="0" fillId="26" borderId="0" xfId="0" applyFill="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18" borderId="10" xfId="0" applyFont="1" applyFill="1" applyBorder="1" applyAlignment="1">
      <alignment horizontal="center" vertical="center" wrapText="1"/>
    </xf>
    <xf numFmtId="0" fontId="2" fillId="0" borderId="16" xfId="0" applyFont="1" applyBorder="1" applyAlignment="1">
      <alignment horizontal="center" vertical="center" wrapText="1"/>
    </xf>
    <xf numFmtId="0" fontId="6" fillId="17" borderId="16" xfId="0" applyFont="1" applyFill="1" applyBorder="1" applyAlignment="1">
      <alignment horizontal="center" vertical="center" wrapText="1"/>
    </xf>
    <xf numFmtId="0" fontId="2" fillId="17" borderId="10" xfId="0" applyFont="1" applyFill="1" applyBorder="1" applyAlignment="1">
      <alignment horizontal="center" vertical="center"/>
    </xf>
    <xf numFmtId="0" fontId="0" fillId="0" borderId="10" xfId="0" applyBorder="1"/>
    <xf numFmtId="0" fontId="15" fillId="17" borderId="0" xfId="0" applyFont="1" applyFill="1" applyAlignment="1">
      <alignment horizontal="center" vertical="center"/>
    </xf>
    <xf numFmtId="0" fontId="15" fillId="17" borderId="10" xfId="0" applyFont="1" applyFill="1" applyBorder="1" applyAlignment="1">
      <alignment horizontal="center" vertical="center"/>
    </xf>
    <xf numFmtId="0" fontId="6" fillId="17" borderId="10" xfId="0" applyFont="1" applyFill="1" applyBorder="1" applyAlignment="1">
      <alignment horizontal="center" vertical="center" wrapText="1"/>
    </xf>
    <xf numFmtId="0" fontId="6" fillId="17" borderId="10" xfId="0" applyFont="1" applyFill="1" applyBorder="1" applyAlignment="1">
      <alignment horizontal="center" vertical="center"/>
    </xf>
    <xf numFmtId="0" fontId="0" fillId="13" borderId="0" xfId="0" applyFill="1"/>
    <xf numFmtId="0" fontId="0" fillId="14" borderId="0" xfId="0" applyFill="1"/>
    <xf numFmtId="0" fontId="12" fillId="27" borderId="2" xfId="0" applyFont="1" applyFill="1" applyBorder="1" applyAlignment="1">
      <alignment horizontal="center" vertical="center" wrapText="1"/>
    </xf>
    <xf numFmtId="0" fontId="6" fillId="13" borderId="2" xfId="0" applyFont="1" applyFill="1" applyBorder="1" applyAlignment="1">
      <alignment horizontal="center" vertical="center" wrapText="1"/>
    </xf>
    <xf numFmtId="0" fontId="6" fillId="15" borderId="9" xfId="0" applyFont="1" applyFill="1" applyBorder="1" applyAlignment="1">
      <alignment horizontal="center" vertical="center" wrapText="1"/>
    </xf>
    <xf numFmtId="0" fontId="6" fillId="15" borderId="2" xfId="0" applyFont="1" applyFill="1" applyBorder="1" applyAlignment="1">
      <alignment horizontal="center" vertical="center" wrapText="1"/>
    </xf>
    <xf numFmtId="0" fontId="6" fillId="31" borderId="2" xfId="0" applyFont="1" applyFill="1" applyBorder="1" applyAlignment="1">
      <alignment horizontal="center" vertical="center" wrapText="1"/>
    </xf>
    <xf numFmtId="0" fontId="6" fillId="22" borderId="2" xfId="0" applyFont="1" applyFill="1" applyBorder="1" applyAlignment="1">
      <alignment horizontal="center" vertical="center" wrapText="1"/>
    </xf>
    <xf numFmtId="0" fontId="2" fillId="0" borderId="17" xfId="0" applyFont="1" applyBorder="1" applyAlignment="1">
      <alignment horizontal="center" vertical="center" wrapText="1"/>
    </xf>
    <xf numFmtId="167" fontId="2" fillId="0" borderId="16" xfId="0" applyNumberFormat="1" applyFont="1" applyBorder="1" applyAlignment="1">
      <alignment horizontal="center" vertical="center" wrapText="1"/>
    </xf>
    <xf numFmtId="38" fontId="2" fillId="0" borderId="16" xfId="0" applyNumberFormat="1" applyFont="1" applyBorder="1" applyAlignment="1">
      <alignment horizontal="center" vertical="center" wrapText="1"/>
    </xf>
    <xf numFmtId="0" fontId="2" fillId="0" borderId="18" xfId="0" applyFont="1" applyBorder="1" applyAlignment="1">
      <alignment horizontal="center" vertical="center" wrapText="1"/>
    </xf>
    <xf numFmtId="0" fontId="2" fillId="0" borderId="12" xfId="0" applyFont="1" applyBorder="1" applyAlignment="1">
      <alignment horizontal="center" vertical="center" wrapText="1"/>
    </xf>
    <xf numFmtId="167" fontId="2" fillId="0" borderId="10" xfId="0" applyNumberFormat="1" applyFont="1" applyBorder="1" applyAlignment="1">
      <alignment horizontal="center" vertical="center" wrapText="1"/>
    </xf>
    <xf numFmtId="38" fontId="2" fillId="0" borderId="10" xfId="0" applyNumberFormat="1" applyFont="1" applyBorder="1" applyAlignment="1">
      <alignment horizontal="center" vertical="center" wrapText="1"/>
    </xf>
    <xf numFmtId="0" fontId="2" fillId="0" borderId="11" xfId="0" applyFont="1" applyBorder="1" applyAlignment="1">
      <alignment horizontal="center" vertical="center" wrapText="1"/>
    </xf>
    <xf numFmtId="0" fontId="2" fillId="0" borderId="14" xfId="0" applyFont="1" applyBorder="1" applyAlignment="1">
      <alignment horizontal="center" vertical="center" wrapText="1"/>
    </xf>
    <xf numFmtId="167" fontId="2" fillId="0" borderId="13" xfId="0" applyNumberFormat="1" applyFont="1" applyBorder="1" applyAlignment="1">
      <alignment horizontal="center" vertical="center" wrapText="1"/>
    </xf>
    <xf numFmtId="38" fontId="2" fillId="0" borderId="13" xfId="0" applyNumberFormat="1" applyFont="1" applyBorder="1" applyAlignment="1">
      <alignment horizontal="center" vertical="center" wrapText="1"/>
    </xf>
    <xf numFmtId="0" fontId="2" fillId="0" borderId="15" xfId="0" applyFont="1" applyBorder="1" applyAlignment="1">
      <alignment horizontal="center" vertical="center" wrapText="1"/>
    </xf>
    <xf numFmtId="0" fontId="4" fillId="32" borderId="0" xfId="0" applyFont="1" applyFill="1" applyAlignment="1">
      <alignment horizontal="center" vertical="center"/>
    </xf>
    <xf numFmtId="0" fontId="16" fillId="33" borderId="0" xfId="0" applyFont="1" applyFill="1" applyAlignment="1">
      <alignment horizontal="center" vertical="center"/>
    </xf>
    <xf numFmtId="10" fontId="5" fillId="0" borderId="0" xfId="0" applyNumberFormat="1"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vertical="center"/>
    </xf>
    <xf numFmtId="10" fontId="0" fillId="0" borderId="0" xfId="2" applyNumberFormat="1" applyFont="1" applyAlignment="1">
      <alignment horizontal="center"/>
    </xf>
    <xf numFmtId="10" fontId="0" fillId="0" borderId="0" xfId="0" applyNumberFormat="1"/>
    <xf numFmtId="0" fontId="4" fillId="34" borderId="0" xfId="0" applyFont="1" applyFill="1" applyAlignment="1">
      <alignment horizontal="center" vertical="center"/>
    </xf>
    <xf numFmtId="0" fontId="0" fillId="0" borderId="0" xfId="0" applyAlignment="1">
      <alignment horizontal="left"/>
    </xf>
    <xf numFmtId="0" fontId="17" fillId="0" borderId="0" xfId="0" applyFont="1" applyAlignment="1">
      <alignment horizontal="center" vertical="center"/>
    </xf>
    <xf numFmtId="0" fontId="17" fillId="0" borderId="12" xfId="0" applyFont="1" applyBorder="1" applyAlignment="1">
      <alignment horizontal="center" vertical="center" wrapText="1"/>
    </xf>
    <xf numFmtId="0" fontId="17" fillId="0" borderId="10" xfId="0" applyFont="1" applyBorder="1" applyAlignment="1">
      <alignment horizontal="center" vertical="center" wrapText="1"/>
    </xf>
    <xf numFmtId="0" fontId="17" fillId="0" borderId="10" xfId="0" applyFont="1" applyBorder="1" applyAlignment="1">
      <alignment horizontal="center" vertical="center"/>
    </xf>
    <xf numFmtId="10" fontId="19" fillId="7" borderId="10" xfId="0" applyNumberFormat="1" applyFont="1" applyFill="1" applyBorder="1" applyAlignment="1">
      <alignment horizontal="center" vertical="center" wrapText="1"/>
    </xf>
    <xf numFmtId="169" fontId="17" fillId="0" borderId="16"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0" fontId="17" fillId="0" borderId="14" xfId="0" applyFont="1" applyBorder="1" applyAlignment="1">
      <alignment horizontal="center" vertical="center" wrapText="1"/>
    </xf>
    <xf numFmtId="0" fontId="17" fillId="0" borderId="13" xfId="0" applyFont="1" applyBorder="1" applyAlignment="1">
      <alignment horizontal="center" vertical="center" wrapText="1"/>
    </xf>
    <xf numFmtId="0" fontId="17" fillId="0" borderId="13" xfId="0" applyFont="1" applyBorder="1" applyAlignment="1">
      <alignment horizontal="center" vertical="center"/>
    </xf>
    <xf numFmtId="10" fontId="19" fillId="7" borderId="13" xfId="0" applyNumberFormat="1" applyFont="1" applyFill="1" applyBorder="1" applyAlignment="1">
      <alignment horizontal="center" vertical="center" wrapText="1"/>
    </xf>
    <xf numFmtId="169" fontId="17" fillId="0" borderId="13" xfId="0" applyNumberFormat="1" applyFont="1" applyBorder="1" applyAlignment="1">
      <alignment horizontal="center" vertical="center" wrapText="1"/>
    </xf>
    <xf numFmtId="0" fontId="18" fillId="0" borderId="10" xfId="0" applyFont="1" applyBorder="1" applyAlignment="1">
      <alignment horizontal="center" vertical="center" wrapText="1"/>
    </xf>
    <xf numFmtId="0" fontId="17" fillId="0" borderId="17" xfId="0" applyFont="1" applyBorder="1" applyAlignment="1">
      <alignment horizontal="center" vertical="center" wrapText="1"/>
    </xf>
    <xf numFmtId="0" fontId="17" fillId="0" borderId="16" xfId="0" applyFont="1" applyBorder="1" applyAlignment="1">
      <alignment horizontal="center" vertical="center" wrapText="1"/>
    </xf>
    <xf numFmtId="0" fontId="17" fillId="0" borderId="16" xfId="0" applyFont="1" applyBorder="1" applyAlignment="1">
      <alignment horizontal="center" vertical="center"/>
    </xf>
    <xf numFmtId="10" fontId="19" fillId="7" borderId="16" xfId="0" applyNumberFormat="1" applyFont="1" applyFill="1" applyBorder="1" applyAlignment="1">
      <alignment horizontal="center" vertical="center" wrapText="1"/>
    </xf>
    <xf numFmtId="0" fontId="17" fillId="0" borderId="0" xfId="0" applyFont="1"/>
    <xf numFmtId="0" fontId="20" fillId="35" borderId="1" xfId="0" applyFont="1" applyFill="1" applyBorder="1" applyAlignment="1">
      <alignment horizontal="center" vertical="center" wrapText="1"/>
    </xf>
    <xf numFmtId="0" fontId="21" fillId="2"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2" fillId="37" borderId="1" xfId="0" applyFont="1" applyFill="1" applyBorder="1" applyAlignment="1">
      <alignment horizontal="center" vertical="center" wrapText="1"/>
    </xf>
    <xf numFmtId="0" fontId="21" fillId="4" borderId="1" xfId="0" applyFont="1" applyFill="1" applyBorder="1" applyAlignment="1">
      <alignment horizontal="center" vertical="center" wrapText="1"/>
    </xf>
    <xf numFmtId="0" fontId="21" fillId="5" borderId="1" xfId="0" applyFont="1" applyFill="1" applyBorder="1" applyAlignment="1">
      <alignment horizontal="center" vertical="center" wrapText="1"/>
    </xf>
    <xf numFmtId="0" fontId="21" fillId="8" borderId="1" xfId="0" applyFont="1" applyFill="1" applyBorder="1" applyAlignment="1">
      <alignment horizontal="center" vertical="center" wrapText="1"/>
    </xf>
    <xf numFmtId="0" fontId="22" fillId="12" borderId="1" xfId="0" applyFont="1" applyFill="1" applyBorder="1" applyAlignment="1">
      <alignment horizontal="center" vertical="center" wrapText="1"/>
    </xf>
    <xf numFmtId="0" fontId="23" fillId="24" borderId="3" xfId="0" applyFont="1" applyFill="1" applyBorder="1" applyAlignment="1">
      <alignment horizontal="center" vertical="center" wrapText="1"/>
    </xf>
    <xf numFmtId="0" fontId="24" fillId="7" borderId="3" xfId="0" applyFont="1" applyFill="1" applyBorder="1" applyAlignment="1">
      <alignment horizontal="center" vertical="center" wrapText="1"/>
    </xf>
    <xf numFmtId="4" fontId="24" fillId="7" borderId="3" xfId="0" applyNumberFormat="1" applyFont="1" applyFill="1" applyBorder="1" applyAlignment="1">
      <alignment horizontal="center" vertical="center" wrapText="1"/>
    </xf>
    <xf numFmtId="2" fontId="24" fillId="7" borderId="3" xfId="0" applyNumberFormat="1" applyFont="1" applyFill="1" applyBorder="1" applyAlignment="1">
      <alignment horizontal="center" vertical="center" wrapText="1"/>
    </xf>
    <xf numFmtId="166" fontId="24" fillId="7" borderId="3" xfId="0" applyNumberFormat="1" applyFont="1" applyFill="1" applyBorder="1" applyAlignment="1">
      <alignment horizontal="center" vertical="center" wrapText="1"/>
    </xf>
    <xf numFmtId="164" fontId="24" fillId="7" borderId="3" xfId="0" applyNumberFormat="1" applyFont="1" applyFill="1" applyBorder="1" applyAlignment="1">
      <alignment horizontal="center" vertical="center" wrapText="1"/>
    </xf>
    <xf numFmtId="0" fontId="23" fillId="0" borderId="3" xfId="0" applyFont="1" applyBorder="1" applyAlignment="1">
      <alignment horizontal="center" vertical="center" wrapText="1"/>
    </xf>
    <xf numFmtId="10" fontId="24" fillId="7" borderId="3" xfId="0" applyNumberFormat="1" applyFont="1" applyFill="1" applyBorder="1" applyAlignment="1">
      <alignment horizontal="center" vertical="center" wrapText="1"/>
    </xf>
    <xf numFmtId="165" fontId="24" fillId="7" borderId="3" xfId="0" applyNumberFormat="1" applyFont="1" applyFill="1" applyBorder="1" applyAlignment="1">
      <alignment horizontal="center" vertical="center" wrapText="1"/>
    </xf>
    <xf numFmtId="0" fontId="23" fillId="24" borderId="4" xfId="0" applyFont="1" applyFill="1" applyBorder="1" applyAlignment="1">
      <alignment horizontal="center" vertical="center" wrapText="1"/>
    </xf>
    <xf numFmtId="0" fontId="24" fillId="7" borderId="4" xfId="0" applyFont="1" applyFill="1" applyBorder="1" applyAlignment="1">
      <alignment horizontal="center" vertical="center" wrapText="1"/>
    </xf>
    <xf numFmtId="4" fontId="24" fillId="7" borderId="4" xfId="0" applyNumberFormat="1" applyFont="1" applyFill="1" applyBorder="1" applyAlignment="1">
      <alignment horizontal="center" vertical="center" wrapText="1"/>
    </xf>
    <xf numFmtId="2" fontId="24" fillId="7" borderId="4" xfId="0" applyNumberFormat="1" applyFont="1" applyFill="1" applyBorder="1" applyAlignment="1">
      <alignment horizontal="center" vertical="center" wrapText="1"/>
    </xf>
    <xf numFmtId="166" fontId="24" fillId="7" borderId="4" xfId="0" applyNumberFormat="1" applyFont="1" applyFill="1" applyBorder="1" applyAlignment="1">
      <alignment horizontal="center" vertical="center" wrapText="1"/>
    </xf>
    <xf numFmtId="164" fontId="24" fillId="7" borderId="4" xfId="0" applyNumberFormat="1" applyFont="1" applyFill="1" applyBorder="1" applyAlignment="1">
      <alignment horizontal="center" vertical="center" wrapText="1"/>
    </xf>
    <xf numFmtId="0" fontId="23" fillId="0" borderId="4" xfId="0" applyFont="1" applyBorder="1" applyAlignment="1">
      <alignment horizontal="center" vertical="center" wrapText="1"/>
    </xf>
    <xf numFmtId="10" fontId="24" fillId="7" borderId="4" xfId="0" applyNumberFormat="1" applyFont="1" applyFill="1" applyBorder="1" applyAlignment="1">
      <alignment horizontal="center" vertical="center" wrapText="1"/>
    </xf>
    <xf numFmtId="165" fontId="24" fillId="7" borderId="4" xfId="0" applyNumberFormat="1" applyFont="1" applyFill="1" applyBorder="1" applyAlignment="1">
      <alignment horizontal="center" vertical="center" wrapText="1"/>
    </xf>
    <xf numFmtId="0" fontId="25" fillId="10" borderId="0" xfId="0" applyFont="1" applyFill="1" applyAlignment="1">
      <alignment horizontal="center" vertical="center"/>
    </xf>
    <xf numFmtId="0" fontId="25" fillId="40" borderId="19" xfId="0" applyFont="1" applyFill="1" applyBorder="1" applyAlignment="1">
      <alignment horizontal="center" vertical="center" wrapText="1"/>
    </xf>
    <xf numFmtId="0" fontId="26" fillId="0" borderId="0" xfId="0" applyFont="1"/>
    <xf numFmtId="0" fontId="27" fillId="36" borderId="16" xfId="0" applyFont="1" applyFill="1" applyBorder="1" applyAlignment="1">
      <alignment horizontal="center" vertical="center" wrapText="1"/>
    </xf>
    <xf numFmtId="0" fontId="27" fillId="35" borderId="17" xfId="0" applyFont="1" applyFill="1" applyBorder="1" applyAlignment="1">
      <alignment horizontal="center" vertical="center" wrapText="1"/>
    </xf>
    <xf numFmtId="0" fontId="27" fillId="35" borderId="16" xfId="0" applyFont="1" applyFill="1" applyBorder="1" applyAlignment="1">
      <alignment horizontal="center" vertical="center" wrapText="1"/>
    </xf>
    <xf numFmtId="0" fontId="27" fillId="35" borderId="18" xfId="0" applyFont="1" applyFill="1" applyBorder="1" applyAlignment="1">
      <alignment horizontal="center" vertical="center" wrapText="1"/>
    </xf>
    <xf numFmtId="0" fontId="27" fillId="35" borderId="1" xfId="0" applyFont="1" applyFill="1" applyBorder="1" applyAlignment="1">
      <alignment horizontal="center" vertical="center" wrapText="1"/>
    </xf>
    <xf numFmtId="10" fontId="28" fillId="0" borderId="10" xfId="2" applyNumberFormat="1" applyFont="1" applyBorder="1" applyAlignment="1">
      <alignment horizontal="center" vertical="center" wrapText="1"/>
    </xf>
    <xf numFmtId="0" fontId="26" fillId="0" borderId="12" xfId="0" applyFont="1" applyBorder="1" applyAlignment="1">
      <alignment horizontal="center" vertical="center" wrapText="1"/>
    </xf>
    <xf numFmtId="10" fontId="28" fillId="0" borderId="10" xfId="2" applyNumberFormat="1" applyFont="1" applyBorder="1" applyAlignment="1">
      <alignment horizontal="center" vertical="center"/>
    </xf>
    <xf numFmtId="0" fontId="26" fillId="0" borderId="10" xfId="0" applyFont="1" applyBorder="1" applyAlignment="1">
      <alignment horizontal="center" vertical="center"/>
    </xf>
    <xf numFmtId="10" fontId="26" fillId="0" borderId="10" xfId="0" applyNumberFormat="1" applyFont="1" applyBorder="1" applyAlignment="1">
      <alignment horizontal="center" vertical="center"/>
    </xf>
    <xf numFmtId="10" fontId="26" fillId="0" borderId="11" xfId="0" applyNumberFormat="1" applyFont="1" applyBorder="1" applyAlignment="1">
      <alignment horizontal="center" vertical="center"/>
    </xf>
    <xf numFmtId="0" fontId="29" fillId="7" borderId="3" xfId="0" applyFont="1" applyFill="1" applyBorder="1" applyAlignment="1">
      <alignment horizontal="center" vertical="center" wrapText="1"/>
    </xf>
    <xf numFmtId="0" fontId="26" fillId="0" borderId="17"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center" vertical="center"/>
    </xf>
    <xf numFmtId="10" fontId="30" fillId="7" borderId="16" xfId="0" applyNumberFormat="1" applyFont="1" applyFill="1" applyBorder="1" applyAlignment="1">
      <alignment horizontal="center" vertical="center" wrapText="1"/>
    </xf>
    <xf numFmtId="10" fontId="31" fillId="0" borderId="0" xfId="0" applyNumberFormat="1" applyFont="1"/>
    <xf numFmtId="0" fontId="29" fillId="7" borderId="4" xfId="0" applyFont="1" applyFill="1" applyBorder="1" applyAlignment="1">
      <alignment horizontal="center" vertical="center" wrapText="1"/>
    </xf>
    <xf numFmtId="0" fontId="26" fillId="0" borderId="10" xfId="0" applyFont="1" applyBorder="1" applyAlignment="1">
      <alignment horizontal="center" vertical="center" wrapText="1"/>
    </xf>
    <xf numFmtId="10" fontId="30" fillId="7" borderId="10" xfId="0" applyNumberFormat="1" applyFont="1" applyFill="1" applyBorder="1" applyAlignment="1">
      <alignment horizontal="center" vertical="center" wrapText="1"/>
    </xf>
    <xf numFmtId="0" fontId="26" fillId="0" borderId="0" xfId="0" applyFont="1" applyAlignment="1">
      <alignment horizontal="center" vertical="center"/>
    </xf>
    <xf numFmtId="0" fontId="26" fillId="0" borderId="14" xfId="0" applyFont="1" applyBorder="1" applyAlignment="1">
      <alignment horizontal="center" vertical="center" wrapText="1"/>
    </xf>
    <xf numFmtId="10" fontId="28" fillId="0" borderId="13" xfId="2" applyNumberFormat="1" applyFont="1" applyBorder="1" applyAlignment="1">
      <alignment horizontal="center" vertical="center"/>
    </xf>
    <xf numFmtId="0" fontId="26" fillId="0" borderId="13" xfId="0" applyFont="1" applyBorder="1" applyAlignment="1">
      <alignment horizontal="center" vertical="center"/>
    </xf>
    <xf numFmtId="10" fontId="26" fillId="0" borderId="13" xfId="0" applyNumberFormat="1" applyFont="1" applyBorder="1" applyAlignment="1">
      <alignment horizontal="center" vertical="center"/>
    </xf>
    <xf numFmtId="10" fontId="26" fillId="0" borderId="15" xfId="0" applyNumberFormat="1" applyFont="1" applyBorder="1" applyAlignment="1">
      <alignment horizontal="center" vertical="center"/>
    </xf>
    <xf numFmtId="0" fontId="28" fillId="0" borderId="10" xfId="0" applyFont="1" applyBorder="1" applyAlignment="1">
      <alignment horizontal="center" vertical="center" wrapText="1"/>
    </xf>
    <xf numFmtId="10" fontId="28" fillId="0" borderId="10" xfId="0" applyNumberFormat="1" applyFont="1" applyBorder="1" applyAlignment="1">
      <alignment horizontal="center" vertical="center"/>
    </xf>
    <xf numFmtId="10" fontId="26" fillId="0" borderId="0" xfId="0" applyNumberFormat="1" applyFont="1" applyAlignment="1">
      <alignment horizontal="center" vertical="center"/>
    </xf>
    <xf numFmtId="2" fontId="26" fillId="0" borderId="0" xfId="0" applyNumberFormat="1" applyFont="1" applyAlignment="1">
      <alignment horizontal="center" vertical="center"/>
    </xf>
    <xf numFmtId="0" fontId="28" fillId="0" borderId="10" xfId="0" applyFont="1" applyBorder="1" applyAlignment="1">
      <alignment horizontal="center" vertical="center"/>
    </xf>
    <xf numFmtId="0" fontId="26" fillId="0" borderId="13" xfId="0" applyFont="1" applyBorder="1" applyAlignment="1">
      <alignment horizontal="center" vertical="center" wrapText="1"/>
    </xf>
    <xf numFmtId="10" fontId="30" fillId="7" borderId="13" xfId="0" applyNumberFormat="1" applyFont="1" applyFill="1" applyBorder="1" applyAlignment="1">
      <alignment horizontal="center" vertical="center" wrapText="1"/>
    </xf>
    <xf numFmtId="0" fontId="0" fillId="0" borderId="0" xfId="0" pivotButton="1"/>
    <xf numFmtId="0" fontId="23" fillId="7" borderId="4" xfId="0" applyFont="1" applyFill="1" applyBorder="1" applyAlignment="1">
      <alignment horizontal="center" vertical="center" wrapText="1"/>
    </xf>
    <xf numFmtId="0" fontId="21" fillId="9" borderId="1" xfId="0" applyFont="1" applyFill="1" applyBorder="1" applyAlignment="1">
      <alignment horizontal="center" vertical="center"/>
    </xf>
    <xf numFmtId="0" fontId="26" fillId="0" borderId="10" xfId="0" applyFont="1" applyBorder="1" applyAlignment="1">
      <alignment vertical="center" wrapText="1"/>
    </xf>
    <xf numFmtId="0" fontId="17" fillId="0" borderId="0" xfId="0" applyFont="1" applyAlignment="1">
      <alignment horizontal="center" vertical="center" wrapText="1"/>
    </xf>
    <xf numFmtId="0" fontId="17" fillId="0" borderId="0" xfId="0" applyFont="1" applyAlignment="1">
      <alignment vertical="center" wrapText="1"/>
    </xf>
    <xf numFmtId="0" fontId="17" fillId="0" borderId="0" xfId="0" applyFont="1" applyAlignment="1">
      <alignment wrapText="1"/>
    </xf>
    <xf numFmtId="0" fontId="26" fillId="0" borderId="16" xfId="0" applyFont="1" applyBorder="1" applyAlignment="1">
      <alignment vertical="center" wrapText="1"/>
    </xf>
    <xf numFmtId="0" fontId="24" fillId="0" borderId="4" xfId="0" applyFont="1" applyBorder="1" applyAlignment="1">
      <alignment horizontal="center" vertical="center" wrapText="1"/>
    </xf>
    <xf numFmtId="0" fontId="26" fillId="0" borderId="0" xfId="0" applyFont="1" applyAlignment="1">
      <alignment vertical="center" wrapText="1"/>
    </xf>
    <xf numFmtId="0" fontId="32" fillId="41" borderId="0" xfId="0" applyFont="1" applyFill="1" applyAlignment="1">
      <alignment horizontal="center" vertical="center" wrapText="1"/>
    </xf>
    <xf numFmtId="2" fontId="23" fillId="7" borderId="4" xfId="0" applyNumberFormat="1" applyFont="1" applyFill="1" applyBorder="1" applyAlignment="1">
      <alignment horizontal="center" vertical="center" wrapText="1"/>
    </xf>
    <xf numFmtId="0" fontId="35" fillId="10" borderId="1" xfId="0" applyFont="1" applyFill="1" applyBorder="1" applyAlignment="1">
      <alignment horizontal="center" vertical="center"/>
    </xf>
    <xf numFmtId="41" fontId="35" fillId="14" borderId="1" xfId="1" applyFont="1" applyFill="1" applyBorder="1" applyAlignment="1">
      <alignment horizontal="center" vertical="center" wrapText="1"/>
    </xf>
    <xf numFmtId="0" fontId="37" fillId="19" borderId="1" xfId="0" applyFont="1" applyFill="1" applyBorder="1" applyAlignment="1">
      <alignment vertical="center"/>
    </xf>
    <xf numFmtId="0" fontId="38" fillId="11" borderId="1" xfId="0" applyFont="1" applyFill="1" applyBorder="1" applyAlignment="1">
      <alignment vertical="center"/>
    </xf>
    <xf numFmtId="0" fontId="27" fillId="35" borderId="10" xfId="0" applyFont="1" applyFill="1" applyBorder="1" applyAlignment="1">
      <alignment horizontal="center" vertical="center" wrapText="1"/>
    </xf>
    <xf numFmtId="170" fontId="26" fillId="0" borderId="10" xfId="0" applyNumberFormat="1" applyFont="1" applyBorder="1" applyAlignment="1">
      <alignment vertical="center" wrapText="1"/>
    </xf>
    <xf numFmtId="8" fontId="26" fillId="0" borderId="0" xfId="0" applyNumberFormat="1" applyFont="1"/>
    <xf numFmtId="1" fontId="26" fillId="0" borderId="10" xfId="0" applyNumberFormat="1" applyFont="1" applyBorder="1" applyAlignment="1">
      <alignment horizontal="center" vertical="center" wrapText="1"/>
    </xf>
    <xf numFmtId="170" fontId="26" fillId="0" borderId="10" xfId="2" applyNumberFormat="1" applyFont="1" applyBorder="1" applyAlignment="1">
      <alignment horizontal="center" vertical="center"/>
    </xf>
    <xf numFmtId="170" fontId="26" fillId="0" borderId="10" xfId="0" applyNumberFormat="1" applyFont="1" applyBorder="1" applyAlignment="1">
      <alignment horizontal="center" vertical="center"/>
    </xf>
    <xf numFmtId="170" fontId="26" fillId="0" borderId="16" xfId="0" applyNumberFormat="1" applyFont="1" applyBorder="1" applyAlignment="1">
      <alignment horizontal="center" vertical="center"/>
    </xf>
    <xf numFmtId="170" fontId="26" fillId="0" borderId="13" xfId="0" applyNumberFormat="1" applyFont="1" applyBorder="1" applyAlignment="1">
      <alignment horizontal="center" vertical="center"/>
    </xf>
    <xf numFmtId="0" fontId="27" fillId="35" borderId="22" xfId="0" applyFont="1" applyFill="1" applyBorder="1" applyAlignment="1">
      <alignment horizontal="center" vertical="center" wrapText="1"/>
    </xf>
    <xf numFmtId="10" fontId="26" fillId="0" borderId="10" xfId="0" applyNumberFormat="1" applyFont="1" applyBorder="1" applyAlignment="1">
      <alignment horizontal="center" vertical="center" wrapText="1"/>
    </xf>
    <xf numFmtId="0" fontId="27" fillId="35" borderId="13" xfId="0" applyFont="1" applyFill="1" applyBorder="1" applyAlignment="1">
      <alignment horizontal="center" vertical="center" wrapText="1"/>
    </xf>
    <xf numFmtId="170" fontId="0" fillId="0" borderId="0" xfId="0" applyNumberFormat="1" applyAlignment="1">
      <alignment horizontal="center" vertical="center"/>
    </xf>
    <xf numFmtId="170" fontId="0" fillId="0" borderId="0" xfId="0" applyNumberFormat="1" applyAlignment="1">
      <alignment horizontal="center"/>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12" xfId="0" applyBorder="1" applyAlignment="1">
      <alignment horizontal="center" vertical="center" wrapText="1"/>
    </xf>
    <xf numFmtId="0" fontId="0" fillId="0" borderId="11" xfId="0" applyBorder="1" applyAlignment="1">
      <alignment horizontal="center" vertical="center"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170" fontId="28" fillId="0" borderId="10" xfId="2" applyNumberFormat="1" applyFont="1" applyBorder="1" applyAlignment="1">
      <alignment horizontal="center" vertical="center" wrapText="1"/>
    </xf>
    <xf numFmtId="170" fontId="26" fillId="0" borderId="10" xfId="0" applyNumberFormat="1" applyFont="1" applyBorder="1" applyAlignment="1">
      <alignment horizontal="center" vertical="center" wrapText="1"/>
    </xf>
    <xf numFmtId="10" fontId="26" fillId="0" borderId="11" xfId="0" applyNumberFormat="1" applyFont="1" applyBorder="1" applyAlignment="1">
      <alignment horizontal="center" vertical="center" wrapText="1"/>
    </xf>
    <xf numFmtId="170" fontId="26" fillId="0" borderId="13" xfId="0" applyNumberFormat="1" applyFont="1" applyBorder="1" applyAlignment="1">
      <alignment horizontal="center" vertical="center" wrapText="1"/>
    </xf>
    <xf numFmtId="10" fontId="26" fillId="0" borderId="15" xfId="0" applyNumberFormat="1" applyFont="1" applyBorder="1" applyAlignment="1">
      <alignment horizontal="center" vertical="center" wrapText="1"/>
    </xf>
    <xf numFmtId="0" fontId="29" fillId="7" borderId="24" xfId="0" applyFont="1" applyFill="1" applyBorder="1" applyAlignment="1">
      <alignment horizontal="center" vertical="center" wrapText="1"/>
    </xf>
    <xf numFmtId="170" fontId="26" fillId="0" borderId="13" xfId="2" applyNumberFormat="1" applyFont="1" applyBorder="1" applyAlignment="1">
      <alignment horizontal="center" vertical="center"/>
    </xf>
    <xf numFmtId="0" fontId="25" fillId="7" borderId="10" xfId="0" applyFont="1" applyFill="1" applyBorder="1" applyAlignment="1">
      <alignment horizontal="center" vertical="center" wrapText="1"/>
    </xf>
    <xf numFmtId="170" fontId="28" fillId="0" borderId="10" xfId="0" applyNumberFormat="1" applyFont="1" applyBorder="1" applyAlignment="1">
      <alignment horizontal="center" vertical="center"/>
    </xf>
    <xf numFmtId="170" fontId="39" fillId="7" borderId="16" xfId="0" applyNumberFormat="1" applyFont="1" applyFill="1" applyBorder="1" applyAlignment="1">
      <alignment horizontal="center" vertical="center" wrapText="1"/>
    </xf>
    <xf numFmtId="170" fontId="39" fillId="7" borderId="10" xfId="0" applyNumberFormat="1" applyFont="1" applyFill="1" applyBorder="1" applyAlignment="1">
      <alignment horizontal="center" vertical="center" wrapText="1"/>
    </xf>
    <xf numFmtId="170" fontId="39" fillId="7" borderId="13" xfId="0" applyNumberFormat="1" applyFont="1" applyFill="1" applyBorder="1" applyAlignment="1">
      <alignment horizontal="center" vertical="center" wrapText="1"/>
    </xf>
    <xf numFmtId="0" fontId="27" fillId="36" borderId="18" xfId="0" applyFont="1" applyFill="1" applyBorder="1" applyAlignment="1">
      <alignment horizontal="center" vertical="center" wrapText="1"/>
    </xf>
    <xf numFmtId="0" fontId="27" fillId="36" borderId="21" xfId="0" applyFont="1" applyFill="1" applyBorder="1" applyAlignment="1">
      <alignment horizontal="center" vertical="center" wrapText="1"/>
    </xf>
    <xf numFmtId="0" fontId="27" fillId="36" borderId="11" xfId="0" applyFont="1" applyFill="1" applyBorder="1" applyAlignment="1">
      <alignment horizontal="center" vertical="center" wrapText="1"/>
    </xf>
    <xf numFmtId="0" fontId="27" fillId="36" borderId="20" xfId="0" applyFont="1" applyFill="1" applyBorder="1" applyAlignment="1">
      <alignment horizontal="center" vertical="center" wrapText="1"/>
    </xf>
    <xf numFmtId="0" fontId="27" fillId="36" borderId="10" xfId="0" applyFont="1" applyFill="1" applyBorder="1" applyAlignment="1">
      <alignment horizontal="center" vertical="center" wrapText="1"/>
    </xf>
    <xf numFmtId="0" fontId="27" fillId="36" borderId="23" xfId="0" applyFont="1" applyFill="1" applyBorder="1" applyAlignment="1">
      <alignment horizontal="center" vertical="center" wrapText="1"/>
    </xf>
    <xf numFmtId="0" fontId="27" fillId="36" borderId="0" xfId="0" applyFont="1" applyFill="1" applyAlignment="1">
      <alignment horizontal="center" vertical="center" wrapText="1"/>
    </xf>
    <xf numFmtId="0" fontId="33" fillId="17" borderId="1" xfId="0" applyFont="1" applyFill="1" applyBorder="1" applyAlignment="1">
      <alignment horizontal="center" vertical="center"/>
    </xf>
    <xf numFmtId="0" fontId="33" fillId="10" borderId="1" xfId="0" applyFont="1" applyFill="1" applyBorder="1" applyAlignment="1">
      <alignment horizontal="center" vertical="center" wrapText="1"/>
    </xf>
    <xf numFmtId="0" fontId="37" fillId="19" borderId="1" xfId="0" applyFont="1" applyFill="1" applyBorder="1" applyAlignment="1">
      <alignment horizontal="center" vertical="center"/>
    </xf>
    <xf numFmtId="0" fontId="36" fillId="21" borderId="1" xfId="0" applyFont="1" applyFill="1" applyBorder="1" applyAlignment="1">
      <alignment horizontal="center"/>
    </xf>
    <xf numFmtId="0" fontId="33" fillId="20" borderId="1" xfId="0" applyFont="1" applyFill="1" applyBorder="1" applyAlignment="1">
      <alignment horizontal="center" vertical="center"/>
    </xf>
    <xf numFmtId="0" fontId="36" fillId="21" borderId="1" xfId="0" applyFont="1" applyFill="1" applyBorder="1" applyAlignment="1">
      <alignment horizontal="center" vertical="center"/>
    </xf>
    <xf numFmtId="0" fontId="0" fillId="14" borderId="1" xfId="0" applyFill="1" applyBorder="1" applyAlignment="1">
      <alignment horizontal="center" vertical="center" wrapText="1"/>
    </xf>
    <xf numFmtId="0" fontId="33" fillId="10" borderId="1" xfId="0" applyFont="1" applyFill="1" applyBorder="1" applyAlignment="1">
      <alignment horizontal="center" vertical="center"/>
    </xf>
    <xf numFmtId="0" fontId="0" fillId="19" borderId="1" xfId="0" applyFill="1" applyBorder="1" applyAlignment="1">
      <alignment horizontal="center" vertical="center"/>
    </xf>
    <xf numFmtId="41" fontId="34" fillId="38" borderId="1" xfId="1" applyFont="1" applyFill="1" applyBorder="1" applyAlignment="1">
      <alignment horizontal="center" vertical="center" wrapText="1"/>
    </xf>
    <xf numFmtId="41" fontId="35" fillId="39" borderId="1" xfId="1" applyFont="1" applyFill="1" applyBorder="1" applyAlignment="1">
      <alignment horizontal="center" vertical="center" wrapText="1"/>
    </xf>
    <xf numFmtId="0" fontId="33" fillId="23" borderId="1" xfId="0" applyFont="1" applyFill="1" applyBorder="1" applyAlignment="1">
      <alignment horizontal="center" vertical="center" wrapText="1"/>
    </xf>
    <xf numFmtId="0" fontId="33" fillId="11" borderId="5" xfId="0" applyFont="1" applyFill="1" applyBorder="1" applyAlignment="1">
      <alignment horizontal="center" vertical="center"/>
    </xf>
    <xf numFmtId="0" fontId="33" fillId="11" borderId="6" xfId="0" applyFont="1" applyFill="1" applyBorder="1" applyAlignment="1">
      <alignment horizontal="center" vertical="center"/>
    </xf>
    <xf numFmtId="0" fontId="34" fillId="18" borderId="1" xfId="0" applyFont="1" applyFill="1" applyBorder="1" applyAlignment="1">
      <alignment horizontal="center" vertical="center"/>
    </xf>
    <xf numFmtId="0" fontId="33" fillId="23" borderId="1" xfId="0" applyFont="1" applyFill="1" applyBorder="1" applyAlignment="1">
      <alignment horizontal="center" vertical="center"/>
    </xf>
    <xf numFmtId="0" fontId="20" fillId="36" borderId="7" xfId="0" applyFont="1" applyFill="1" applyBorder="1" applyAlignment="1">
      <alignment horizontal="center" vertical="center" wrapText="1"/>
    </xf>
    <xf numFmtId="0" fontId="20" fillId="36" borderId="8" xfId="0" applyFont="1" applyFill="1" applyBorder="1" applyAlignment="1">
      <alignment horizontal="center" vertical="center" wrapText="1"/>
    </xf>
    <xf numFmtId="0" fontId="27" fillId="36" borderId="7" xfId="0" applyFont="1" applyFill="1" applyBorder="1" applyAlignment="1">
      <alignment horizontal="center" vertical="center" wrapText="1"/>
    </xf>
    <xf numFmtId="0" fontId="27" fillId="36" borderId="8" xfId="0" applyFont="1" applyFill="1" applyBorder="1" applyAlignment="1">
      <alignment horizontal="center" vertical="center" wrapText="1"/>
    </xf>
    <xf numFmtId="0" fontId="27" fillId="36" borderId="12" xfId="0" applyFont="1" applyFill="1" applyBorder="1" applyAlignment="1">
      <alignment horizontal="center" vertical="center" wrapText="1"/>
    </xf>
    <xf numFmtId="0" fontId="5" fillId="26" borderId="0" xfId="0" applyFont="1" applyFill="1" applyAlignment="1">
      <alignment horizontal="center" vertical="center"/>
    </xf>
    <xf numFmtId="0" fontId="7" fillId="13" borderId="10" xfId="0" applyFont="1" applyFill="1" applyBorder="1" applyAlignment="1">
      <alignment horizontal="center" vertical="center" wrapText="1"/>
    </xf>
    <xf numFmtId="0" fontId="0" fillId="15" borderId="10" xfId="0" applyFill="1" applyBorder="1" applyAlignment="1">
      <alignment horizontal="center" vertical="center" wrapText="1"/>
    </xf>
    <xf numFmtId="0" fontId="0" fillId="27" borderId="10" xfId="0" applyFill="1" applyBorder="1" applyAlignment="1">
      <alignment horizontal="center" vertical="center" wrapText="1"/>
    </xf>
    <xf numFmtId="0" fontId="0" fillId="28" borderId="10" xfId="0" applyFill="1" applyBorder="1" applyAlignment="1">
      <alignment horizontal="center" vertical="center" wrapText="1"/>
    </xf>
    <xf numFmtId="0" fontId="0" fillId="14" borderId="10" xfId="0" applyFill="1" applyBorder="1" applyAlignment="1">
      <alignment horizontal="center" vertical="center" wrapText="1"/>
    </xf>
    <xf numFmtId="0" fontId="0" fillId="29" borderId="10" xfId="0" applyFill="1" applyBorder="1" applyAlignment="1">
      <alignment horizontal="center" vertical="center" wrapText="1"/>
    </xf>
    <xf numFmtId="0" fontId="0" fillId="30" borderId="10" xfId="0" applyFill="1" applyBorder="1" applyAlignment="1">
      <alignment horizontal="center" vertical="center" wrapText="1"/>
    </xf>
    <xf numFmtId="0" fontId="4" fillId="18" borderId="0" xfId="0" applyFont="1" applyFill="1" applyAlignment="1">
      <alignment horizontal="center"/>
    </xf>
    <xf numFmtId="0" fontId="4" fillId="20" borderId="0" xfId="0" applyFont="1" applyFill="1" applyAlignment="1">
      <alignment horizontal="center"/>
    </xf>
  </cellXfs>
  <cellStyles count="3">
    <cellStyle name="Millares [0]" xfId="1" builtinId="6"/>
    <cellStyle name="Normal" xfId="0" builtinId="0"/>
    <cellStyle name="Porcentaje" xfId="2" builtinId="5"/>
  </cellStyles>
  <dxfs count="442">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ill>
        <patternFill>
          <bgColor rgb="FFFF0000"/>
        </patternFill>
      </fill>
    </dxf>
    <dxf>
      <fill>
        <patternFill>
          <bgColor rgb="FFFFC000"/>
        </patternFill>
      </fill>
    </dxf>
    <dxf>
      <fill>
        <patternFill>
          <bgColor rgb="FFFFFF00"/>
        </patternFill>
      </fill>
    </dxf>
    <dxf>
      <fill>
        <patternFill>
          <bgColor theme="9"/>
        </patternFill>
      </fill>
    </dxf>
    <dxf>
      <alignment horizontal="cent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alignment horizontal="center" vertical="center" textRotation="0" wrapText="0" indent="0" justifyLastLine="0" shrinkToFit="0" readingOrder="0"/>
    </dxf>
    <dxf>
      <font>
        <b/>
        <strike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center"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center"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center" textRotation="0" wrapText="0" indent="0" justifyLastLine="0" shrinkToFit="0" readingOrder="0"/>
    </dxf>
    <dxf>
      <numFmt numFmtId="170" formatCode="&quot;$&quot;\ #,##0.00"/>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alignment horizontal="center" vertical="center" textRotation="0" wrapText="0"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bottom style="medium">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left style="medium">
          <color indexed="64"/>
        </left>
        <right style="medium">
          <color indexed="64"/>
        </right>
        <top/>
        <bottom/>
        <vertical style="medium">
          <color indexed="64"/>
        </vertical>
        <horizontal style="medium">
          <color indexed="64"/>
        </horizontal>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center"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center" textRotation="0" wrapText="1" indent="0" justifyLastLine="0" shrinkToFit="0" readingOrder="0"/>
    </dxf>
    <dxf>
      <border>
        <bottom style="thin">
          <color indexed="64"/>
        </bottom>
      </border>
    </dxf>
    <dxf>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solid">
          <fgColor rgb="FFFFFFFF"/>
          <bgColor theme="4" tint="0.5999938962981048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alignment horizontal="center" vertical="center" textRotation="0" wrapText="1" indent="0" justifyLastLine="0" shrinkToFit="0" readingOrder="0"/>
    </dxf>
    <dxf>
      <border>
        <bottom style="medium">
          <color indexed="64"/>
        </bottom>
      </border>
    </dxf>
    <dxf>
      <font>
        <b/>
        <strike val="0"/>
        <outline val="0"/>
        <shadow val="0"/>
        <u val="none"/>
        <vertAlign val="baseline"/>
        <sz val="10"/>
        <color theme="1"/>
        <name val="Aptos Narrow"/>
        <family val="2"/>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alignment horizontal="general" vertical="center" textRotation="0" wrapText="1"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alignment horizontal="general" vertical="center" textRotation="0" wrapText="1"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000000"/>
        <name val="Montserrat"/>
        <scheme val="none"/>
      </font>
      <numFmt numFmtId="170" formatCode="&quot;$&quot;\ #,##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000000"/>
        <name val="Montserrat"/>
        <scheme val="none"/>
      </font>
      <numFmt numFmtId="170" formatCode="&quot;$&quot;\ #,##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left style="thin">
          <color indexed="64"/>
        </left>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top style="thin">
          <color rgb="FF000000"/>
        </top>
        <bottom style="thin">
          <color rgb="FF000000"/>
        </bottom>
      </border>
    </dxf>
    <dxf>
      <border>
        <top style="thin">
          <color indexed="64"/>
        </top>
      </border>
    </dxf>
    <dxf>
      <font>
        <b/>
      </font>
      <border diagonalUp="0" diagonalDown="0">
        <left style="thin">
          <color indexed="64"/>
        </left>
        <right style="thin">
          <color indexed="64"/>
        </right>
        <top/>
        <bottom/>
        <vertical style="thin">
          <color indexed="64"/>
        </vertical>
        <horizontal style="thin">
          <color indexed="64"/>
        </horizontal>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9"/>
        <color theme="1"/>
        <name val="Montserrat"/>
        <scheme val="none"/>
      </font>
      <alignment horizontal="center" vertical="center" textRotation="0" wrapText="0" indent="0" justifyLastLine="0" shrinkToFit="0" readingOrder="0"/>
      <border diagonalUp="0" diagonalDown="0">
        <left style="thin">
          <color indexed="64"/>
        </left>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top style="thin">
          <color rgb="FF000000"/>
        </top>
        <bottom style="thin">
          <color rgb="FF000000"/>
        </bottom>
      </border>
    </dxf>
    <dxf>
      <border>
        <top style="thin">
          <color indexed="64"/>
        </top>
      </border>
    </dxf>
    <dxf>
      <font>
        <b/>
      </font>
      <border diagonalUp="0" diagonalDown="0">
        <left style="thin">
          <color indexed="64"/>
        </left>
        <right style="thin">
          <color indexed="64"/>
        </right>
        <top/>
        <bottom/>
        <vertical style="thin">
          <color indexed="64"/>
        </vertical>
        <horizontal style="thin">
          <color indexed="64"/>
        </horizontal>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EDB3"/>
      <color rgb="FFD09E00"/>
      <color rgb="FFFFDB69"/>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Montserrat" panose="02000505000000020004" pitchFamily="2" charset="0"/>
              </a:rPr>
              <a:t>Porcentaje Avance Vigencia Lineas</a:t>
            </a:r>
          </a:p>
        </c:rich>
      </c:tx>
      <c:layout>
        <c:manualLayout>
          <c:xMode val="edge"/>
          <c:yMode val="edge"/>
          <c:x val="0.31199019487848995"/>
          <c:y val="2.8248493586189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'Ejecución Física'!$H$2</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'Ejecución Física'!$D$3:$D$7</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'Ejecución Física'!$H$3:$H$7</c:f>
              <c:numCache>
                <c:formatCode>0.00%</c:formatCode>
                <c:ptCount val="5"/>
                <c:pt idx="0">
                  <c:v>0.4548244206660132</c:v>
                </c:pt>
                <c:pt idx="1">
                  <c:v>0.21754999999999997</c:v>
                </c:pt>
                <c:pt idx="2">
                  <c:v>0.3171505336197491</c:v>
                </c:pt>
                <c:pt idx="3">
                  <c:v>0.36826086956521736</c:v>
                </c:pt>
                <c:pt idx="4">
                  <c:v>0.34731250000000002</c:v>
                </c:pt>
              </c:numCache>
            </c:numRef>
          </c:val>
          <c:extLst>
            <c:ext xmlns:c16="http://schemas.microsoft.com/office/drawing/2014/chart" uri="{C3380CC4-5D6E-409C-BE32-E72D297353CC}">
              <c16:uniqueId val="{00000000-ADBA-4C20-9174-A9FA0934A579}"/>
            </c:ext>
          </c:extLst>
        </c:ser>
        <c:dLbls>
          <c:dLblPos val="outEnd"/>
          <c:showLegendKey val="0"/>
          <c:showVal val="1"/>
          <c:showCatName val="0"/>
          <c:showSerName val="0"/>
          <c:showPercent val="0"/>
          <c:showBubbleSize val="0"/>
        </c:dLbls>
        <c:gapWidth val="182"/>
        <c:axId val="2031108719"/>
        <c:axId val="2031106319"/>
      </c:barChart>
      <c:catAx>
        <c:axId val="2031108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6319"/>
        <c:crosses val="autoZero"/>
        <c:auto val="1"/>
        <c:lblAlgn val="ctr"/>
        <c:lblOffset val="100"/>
        <c:noMultiLvlLbl val="0"/>
      </c:catAx>
      <c:valAx>
        <c:axId val="2031106319"/>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87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mn-lt"/>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layout>
        <c:manualLayout>
          <c:xMode val="edge"/>
          <c:yMode val="edge"/>
          <c:x val="0.17875461541883536"/>
          <c:y val="3.38753387533875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42A-4818-A58A-67DFC93BFA1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0D8-413C-9A15-B9FE4096A70B}"/>
              </c:ext>
            </c:extLst>
          </c:dPt>
          <c:dLbls>
            <c:delete val="1"/>
          </c:dLbls>
          <c:val>
            <c:numRef>
              <c:f>'Ejecución Física'!$A$3:$A$4</c:f>
              <c:numCache>
                <c:formatCode>0.00%</c:formatCode>
                <c:ptCount val="2"/>
                <c:pt idx="0">
                  <c:v>0.37103155288246131</c:v>
                </c:pt>
                <c:pt idx="1">
                  <c:v>0.62896844711753874</c:v>
                </c:pt>
              </c:numCache>
            </c:numRef>
          </c:val>
          <c:extLst>
            <c:ext xmlns:c16="http://schemas.microsoft.com/office/drawing/2014/chart" uri="{C3380CC4-5D6E-409C-BE32-E72D297353CC}">
              <c16:uniqueId val="{00000004-C42A-4818-A58A-67DFC93BFA19}"/>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2E19-4697-A608-20E64B6D4D3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C-4D52-BCF6-B5A6EFC58AAE}"/>
              </c:ext>
            </c:extLst>
          </c:dPt>
          <c:dLbls>
            <c:delete val="1"/>
          </c:dLbls>
          <c:val>
            <c:numRef>
              <c:f>'Ejecución Física'!$B$3:$B$4</c:f>
              <c:numCache>
                <c:formatCode>0.00%</c:formatCode>
                <c:ptCount val="2"/>
                <c:pt idx="0">
                  <c:v>0.54780367382714323</c:v>
                </c:pt>
                <c:pt idx="1">
                  <c:v>0.45219632617285677</c:v>
                </c:pt>
              </c:numCache>
            </c:numRef>
          </c:val>
          <c:extLst>
            <c:ext xmlns:c16="http://schemas.microsoft.com/office/drawing/2014/chart" uri="{C3380CC4-5D6E-409C-BE32-E72D297353CC}">
              <c16:uniqueId val="{00000004-2E19-4697-A608-20E64B6D4D3D}"/>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Avance Cuatrienio Lineas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endParaRPr lang="es-CO"/>
        </a:p>
      </c:txPr>
    </c:title>
    <c:autoTitleDeleted val="0"/>
    <c:plotArea>
      <c:layout/>
      <c:barChart>
        <c:barDir val="bar"/>
        <c:grouping val="clustered"/>
        <c:varyColors val="0"/>
        <c:ser>
          <c:idx val="0"/>
          <c:order val="0"/>
          <c:tx>
            <c:strRef>
              <c:f>'Ejecución Física'!$H$11</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'Ejecución Física'!$D$12:$D$16</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'Ejecución Física'!$H$12:$H$16</c:f>
              <c:numCache>
                <c:formatCode>0.00%</c:formatCode>
                <c:ptCount val="5"/>
                <c:pt idx="0">
                  <c:v>0.60892224706042142</c:v>
                </c:pt>
                <c:pt idx="1">
                  <c:v>0.49943382983235313</c:v>
                </c:pt>
                <c:pt idx="2">
                  <c:v>0.49179519254222498</c:v>
                </c:pt>
                <c:pt idx="3">
                  <c:v>0.54818203509197982</c:v>
                </c:pt>
                <c:pt idx="4">
                  <c:v>0.49695131453911939</c:v>
                </c:pt>
              </c:numCache>
            </c:numRef>
          </c:val>
          <c:extLst>
            <c:ext xmlns:c16="http://schemas.microsoft.com/office/drawing/2014/chart" uri="{C3380CC4-5D6E-409C-BE32-E72D297353CC}">
              <c16:uniqueId val="{00000000-1940-4677-8CB2-F070D31C1B39}"/>
            </c:ext>
          </c:extLst>
        </c:ser>
        <c:dLbls>
          <c:showLegendKey val="0"/>
          <c:showVal val="0"/>
          <c:showCatName val="0"/>
          <c:showSerName val="0"/>
          <c:showPercent val="0"/>
          <c:showBubbleSize val="0"/>
        </c:dLbls>
        <c:gapWidth val="182"/>
        <c:axId val="488694943"/>
        <c:axId val="488695903"/>
      </c:barChart>
      <c:catAx>
        <c:axId val="48869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5903"/>
        <c:crosses val="autoZero"/>
        <c:auto val="1"/>
        <c:lblAlgn val="ctr"/>
        <c:lblOffset val="100"/>
        <c:noMultiLvlLbl val="0"/>
      </c:catAx>
      <c:valAx>
        <c:axId val="488695903"/>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49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latin typeface="Montserrat" panose="02000505000000020004" pitchFamily="2" charset="0"/>
              </a:rPr>
              <a:t>Porcentaje Avance Vigencia Sectores PDD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'Ejecución Física'!$N$2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'Ejecución Física'!$J$3:$J$25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'Ejecución Física'!$N$3:$N$25</c:f>
              <c:numCache>
                <c:formatCode>0.00%</c:formatCode>
                <c:ptCount val="23"/>
                <c:pt idx="0">
                  <c:v>0.55127445128881702</c:v>
                </c:pt>
                <c:pt idx="1">
                  <c:v>0.47271967622769834</c:v>
                </c:pt>
                <c:pt idx="2">
                  <c:v>0.30940170940170941</c:v>
                </c:pt>
                <c:pt idx="3">
                  <c:v>0.7912087912087914</c:v>
                </c:pt>
                <c:pt idx="4">
                  <c:v>0.27586206896551724</c:v>
                </c:pt>
                <c:pt idx="5">
                  <c:v>0.33333333333333331</c:v>
                </c:pt>
                <c:pt idx="6">
                  <c:v>0</c:v>
                </c:pt>
                <c:pt idx="7">
                  <c:v>0.47222222222222221</c:v>
                </c:pt>
                <c:pt idx="8">
                  <c:v>0.33250000000000002</c:v>
                </c:pt>
                <c:pt idx="9">
                  <c:v>0</c:v>
                </c:pt>
                <c:pt idx="10">
                  <c:v>0.19512499999999997</c:v>
                </c:pt>
                <c:pt idx="11">
                  <c:v>6.2499999999999993E-2</c:v>
                </c:pt>
                <c:pt idx="12">
                  <c:v>0.50000000000000011</c:v>
                </c:pt>
                <c:pt idx="13">
                  <c:v>0.57142857142857151</c:v>
                </c:pt>
                <c:pt idx="14">
                  <c:v>0.16411672511885278</c:v>
                </c:pt>
                <c:pt idx="15">
                  <c:v>0.45454545454545453</c:v>
                </c:pt>
                <c:pt idx="16">
                  <c:v>0.24684210526315792</c:v>
                </c:pt>
                <c:pt idx="17">
                  <c:v>0.52272727272727271</c:v>
                </c:pt>
                <c:pt idx="18">
                  <c:v>0.5</c:v>
                </c:pt>
                <c:pt idx="19">
                  <c:v>0.2</c:v>
                </c:pt>
                <c:pt idx="20">
                  <c:v>0.12377777777777779</c:v>
                </c:pt>
                <c:pt idx="21">
                  <c:v>0.46666666666666667</c:v>
                </c:pt>
                <c:pt idx="22">
                  <c:v>0.4</c:v>
                </c:pt>
              </c:numCache>
            </c:numRef>
          </c:val>
          <c:extLst>
            <c:ext xmlns:c16="http://schemas.microsoft.com/office/drawing/2014/chart" uri="{C3380CC4-5D6E-409C-BE32-E72D297353CC}">
              <c16:uniqueId val="{00000000-3BA4-4E73-8619-3DDFF762FD13}"/>
            </c:ext>
          </c:extLst>
        </c:ser>
        <c:dLbls>
          <c:dLblPos val="outEnd"/>
          <c:showLegendKey val="0"/>
          <c:showVal val="1"/>
          <c:showCatName val="0"/>
          <c:showSerName val="0"/>
          <c:showPercent val="0"/>
          <c:showBubbleSize val="0"/>
        </c:dLbls>
        <c:gapWidth val="182"/>
        <c:axId val="459754735"/>
        <c:axId val="459755215"/>
      </c:barChart>
      <c:catAx>
        <c:axId val="459754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5215"/>
        <c:crosses val="autoZero"/>
        <c:auto val="1"/>
        <c:lblAlgn val="ctr"/>
        <c:lblOffset val="100"/>
        <c:noMultiLvlLbl val="0"/>
      </c:catAx>
      <c:valAx>
        <c:axId val="459755215"/>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47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de Avance</a:t>
            </a:r>
            <a:r>
              <a:rPr lang="en-US" b="1" baseline="0">
                <a:latin typeface="Montserrat" panose="02000505000000020004" pitchFamily="2" charset="0"/>
              </a:rPr>
              <a:t> Cuatrienio Sectores PDD</a:t>
            </a:r>
            <a:endParaRPr lang="en-US"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endParaRPr lang="en-US"/>
        </a:p>
      </c:txPr>
    </c:title>
    <c:autoTitleDeleted val="0"/>
    <c:plotArea>
      <c:layout/>
      <c:barChart>
        <c:barDir val="bar"/>
        <c:grouping val="clustered"/>
        <c:varyColors val="0"/>
        <c:ser>
          <c:idx val="0"/>
          <c:order val="0"/>
          <c:tx>
            <c:strRef>
              <c:f>'Ejecución Física'!$T$2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'Ejecución Física'!$P$3:$P$25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'Ejecución Física'!$T$3:$T$25</c:f>
              <c:numCache>
                <c:formatCode>0.00%</c:formatCode>
                <c:ptCount val="23"/>
                <c:pt idx="0">
                  <c:v>0.71826416391371106</c:v>
                </c:pt>
                <c:pt idx="1">
                  <c:v>0.62661644595278587</c:v>
                </c:pt>
                <c:pt idx="2">
                  <c:v>0.5847045529990843</c:v>
                </c:pt>
                <c:pt idx="3">
                  <c:v>0.78514739229024944</c:v>
                </c:pt>
                <c:pt idx="4">
                  <c:v>0.36092314850885165</c:v>
                </c:pt>
                <c:pt idx="5">
                  <c:v>0.91611111111111099</c:v>
                </c:pt>
                <c:pt idx="6">
                  <c:v>0.6036111111111111</c:v>
                </c:pt>
                <c:pt idx="7">
                  <c:v>0.53333333333333333</c:v>
                </c:pt>
                <c:pt idx="8">
                  <c:v>0.6455333333333334</c:v>
                </c:pt>
                <c:pt idx="9">
                  <c:v>0.49173333333333341</c:v>
                </c:pt>
                <c:pt idx="10">
                  <c:v>0.39987695422507796</c:v>
                </c:pt>
                <c:pt idx="11">
                  <c:v>0.36732783882783887</c:v>
                </c:pt>
                <c:pt idx="12">
                  <c:v>0.44637362637362638</c:v>
                </c:pt>
                <c:pt idx="13">
                  <c:v>0.77451327823947247</c:v>
                </c:pt>
                <c:pt idx="14">
                  <c:v>0.42044661708526748</c:v>
                </c:pt>
                <c:pt idx="15">
                  <c:v>0.62742084530853759</c:v>
                </c:pt>
                <c:pt idx="16">
                  <c:v>0.51793677271163463</c:v>
                </c:pt>
                <c:pt idx="17">
                  <c:v>0.59333333333333338</c:v>
                </c:pt>
                <c:pt idx="18">
                  <c:v>0.39940476190476198</c:v>
                </c:pt>
                <c:pt idx="19">
                  <c:v>0.85937499999999989</c:v>
                </c:pt>
                <c:pt idx="20">
                  <c:v>0.43210844277673549</c:v>
                </c:pt>
                <c:pt idx="21">
                  <c:v>0.56602870813397133</c:v>
                </c:pt>
                <c:pt idx="22">
                  <c:v>0.41666666666666663</c:v>
                </c:pt>
              </c:numCache>
            </c:numRef>
          </c:val>
          <c:extLst>
            <c:ext xmlns:c16="http://schemas.microsoft.com/office/drawing/2014/chart" uri="{C3380CC4-5D6E-409C-BE32-E72D297353CC}">
              <c16:uniqueId val="{00000000-5BBA-4095-AC90-47B33CCAA47B}"/>
            </c:ext>
          </c:extLst>
        </c:ser>
        <c:dLbls>
          <c:dLblPos val="outEnd"/>
          <c:showLegendKey val="0"/>
          <c:showVal val="1"/>
          <c:showCatName val="0"/>
          <c:showSerName val="0"/>
          <c:showPercent val="0"/>
          <c:showBubbleSize val="0"/>
        </c:dLbls>
        <c:gapWidth val="182"/>
        <c:axId val="380189327"/>
        <c:axId val="380192207"/>
      </c:barChart>
      <c:catAx>
        <c:axId val="380189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92207"/>
        <c:crosses val="autoZero"/>
        <c:auto val="1"/>
        <c:lblAlgn val="ctr"/>
        <c:lblOffset val="100"/>
        <c:noMultiLvlLbl val="0"/>
      </c:catAx>
      <c:valAx>
        <c:axId val="380192207"/>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89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647700</xdr:colOff>
      <xdr:row>0</xdr:row>
      <xdr:rowOff>175260</xdr:rowOff>
    </xdr:from>
    <xdr:to>
      <xdr:col>11</xdr:col>
      <xdr:colOff>190500</xdr:colOff>
      <xdr:row>15</xdr:row>
      <xdr:rowOff>137160</xdr:rowOff>
    </xdr:to>
    <xdr:graphicFrame macro="">
      <xdr:nvGraphicFramePr>
        <xdr:cNvPr id="2" name="Gráfico 1">
          <a:extLst>
            <a:ext uri="{FF2B5EF4-FFF2-40B4-BE49-F238E27FC236}">
              <a16:creationId xmlns:a16="http://schemas.microsoft.com/office/drawing/2014/main" id="{DE7EFD45-EEF0-4DA3-8748-12530012B9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160020</xdr:colOff>
      <xdr:row>1</xdr:row>
      <xdr:rowOff>7620</xdr:rowOff>
    </xdr:from>
    <xdr:to>
      <xdr:col>3</xdr:col>
      <xdr:colOff>480060</xdr:colOff>
      <xdr:row>11</xdr:row>
      <xdr:rowOff>53340</xdr:rowOff>
    </xdr:to>
    <xdr:graphicFrame macro="">
      <xdr:nvGraphicFramePr>
        <xdr:cNvPr id="3" name="Gráfico 2">
          <a:extLst>
            <a:ext uri="{FF2B5EF4-FFF2-40B4-BE49-F238E27FC236}">
              <a16:creationId xmlns:a16="http://schemas.microsoft.com/office/drawing/2014/main" id="{2E128096-1155-4DD0-BA79-EE9E102E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167640</xdr:colOff>
      <xdr:row>11</xdr:row>
      <xdr:rowOff>144780</xdr:rowOff>
    </xdr:from>
    <xdr:to>
      <xdr:col>3</xdr:col>
      <xdr:colOff>487680</xdr:colOff>
      <xdr:row>22</xdr:row>
      <xdr:rowOff>7620</xdr:rowOff>
    </xdr:to>
    <xdr:graphicFrame macro="">
      <xdr:nvGraphicFramePr>
        <xdr:cNvPr id="4" name="Gráfico 3">
          <a:extLst>
            <a:ext uri="{FF2B5EF4-FFF2-40B4-BE49-F238E27FC236}">
              <a16:creationId xmlns:a16="http://schemas.microsoft.com/office/drawing/2014/main" id="{1EBB9DD9-C6AC-4232-8B09-F216264BB6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624840</xdr:colOff>
      <xdr:row>16</xdr:row>
      <xdr:rowOff>76200</xdr:rowOff>
    </xdr:from>
    <xdr:to>
      <xdr:col>11</xdr:col>
      <xdr:colOff>190500</xdr:colOff>
      <xdr:row>31</xdr:row>
      <xdr:rowOff>76200</xdr:rowOff>
    </xdr:to>
    <xdr:graphicFrame macro="">
      <xdr:nvGraphicFramePr>
        <xdr:cNvPr id="5" name="Gráfico 4">
          <a:extLst>
            <a:ext uri="{FF2B5EF4-FFF2-40B4-BE49-F238E27FC236}">
              <a16:creationId xmlns:a16="http://schemas.microsoft.com/office/drawing/2014/main" id="{05EB7B47-9817-42EE-9CB7-486FEB63BF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457200</xdr:colOff>
      <xdr:row>0</xdr:row>
      <xdr:rowOff>137160</xdr:rowOff>
    </xdr:from>
    <xdr:to>
      <xdr:col>22</xdr:col>
      <xdr:colOff>175260</xdr:colOff>
      <xdr:row>35</xdr:row>
      <xdr:rowOff>7620</xdr:rowOff>
    </xdr:to>
    <xdr:graphicFrame macro="">
      <xdr:nvGraphicFramePr>
        <xdr:cNvPr id="6" name="Gráfico 5">
          <a:extLst>
            <a:ext uri="{FF2B5EF4-FFF2-40B4-BE49-F238E27FC236}">
              <a16:creationId xmlns:a16="http://schemas.microsoft.com/office/drawing/2014/main" id="{6107A35F-2062-4744-BA73-6110404C3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342900</xdr:colOff>
      <xdr:row>0</xdr:row>
      <xdr:rowOff>129540</xdr:rowOff>
    </xdr:from>
    <xdr:to>
      <xdr:col>33</xdr:col>
      <xdr:colOff>548640</xdr:colOff>
      <xdr:row>35</xdr:row>
      <xdr:rowOff>76200</xdr:rowOff>
    </xdr:to>
    <xdr:graphicFrame macro="">
      <xdr:nvGraphicFramePr>
        <xdr:cNvPr id="7" name="Gráfico 6">
          <a:extLst>
            <a:ext uri="{FF2B5EF4-FFF2-40B4-BE49-F238E27FC236}">
              <a16:creationId xmlns:a16="http://schemas.microsoft.com/office/drawing/2014/main" id="{D6FC8C45-4B4C-4659-8422-2A5A21799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0.39831</cdr:x>
      <cdr:y>0.5122</cdr:y>
    </cdr:from>
    <cdr:to>
      <cdr:x>0.68927</cdr:x>
      <cdr:y>0.69106</cdr:y>
    </cdr:to>
    <cdr:sp macro="" textlink="'Ejecución Física'!$A$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74420" y="960120"/>
          <a:ext cx="784860" cy="3352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FF17DD10-FA2F-4C8E-ADE5-399C4F826658}" type="TxLink">
            <a:rPr lang="en-US" sz="1400" b="1" i="0" u="none" strike="noStrike" kern="1200">
              <a:solidFill>
                <a:srgbClr val="000000"/>
              </a:solidFill>
              <a:latin typeface="Aptos Narrow"/>
            </a:rPr>
            <a:pPr/>
            <a:t>37,10%</a:t>
          </a:fld>
          <a:endParaRPr lang="es-CO" sz="2800" kern="1200"/>
        </a:p>
      </cdr:txBody>
    </cdr:sp>
  </cdr:relSizeAnchor>
</c:userShapes>
</file>

<file path=xl/drawings/drawing3.xml><?xml version="1.0" encoding="utf-8"?>
<c:userShapes xmlns:c="http://schemas.openxmlformats.org/drawingml/2006/chart">
  <cdr:relSizeAnchor xmlns:cdr="http://schemas.openxmlformats.org/drawingml/2006/chartDrawing">
    <cdr:from>
      <cdr:x>0.40113</cdr:x>
      <cdr:y>0.5122</cdr:y>
    </cdr:from>
    <cdr:to>
      <cdr:x>0.70056</cdr:x>
      <cdr:y>0.69106</cdr:y>
    </cdr:to>
    <cdr:sp macro="" textlink="'Ejecución Física'!$B$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82053" y="960129"/>
          <a:ext cx="807707" cy="3352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5894BE20-4098-43CD-9E99-05DE2CFF5AD0}" type="TxLink">
            <a:rPr lang="en-US" sz="1400" b="1" i="0" u="none" strike="noStrike" kern="1200">
              <a:solidFill>
                <a:srgbClr val="000000"/>
              </a:solidFill>
              <a:latin typeface="Aptos Narrow"/>
            </a:rPr>
            <a:pPr/>
            <a:t>54,78%</a:t>
          </a:fld>
          <a:endParaRPr lang="es-CO" sz="14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62.821870601852" createdVersion="8" refreshedVersion="8" minRefreshableVersion="3" recordCount="439" xr:uid="{A70C44FE-5067-4476-A56D-46AD070CFB83}">
  <cacheSource type="worksheet">
    <worksheetSource name="tblPlanIndicativo_2"/>
  </cacheSource>
  <cacheFields count="98">
    <cacheField name="Codigo Meta" numFmtId="0">
      <sharedItems/>
    </cacheField>
    <cacheField name="Codigo de Meta Agrupado" numFmtId="0">
      <sharedItems containsBlank="1"/>
    </cacheField>
    <cacheField name="Serie Numero" numFmtId="0">
      <sharedItems/>
    </cacheField>
    <cacheField name="Línea Estratégica" numFmtId="0">
      <sharedItems/>
    </cacheField>
    <cacheField name="Indicador de resultado" numFmtId="0">
      <sharedItems longText="1"/>
    </cacheField>
    <cacheField name="Línea base" numFmtId="4">
      <sharedItems/>
    </cacheField>
    <cacheField name="Unidad de medida del indicador de resultado" numFmtId="0">
      <sharedItems containsBlank="1"/>
    </cacheField>
    <cacheField name="Año base" numFmtId="0">
      <sharedItems/>
    </cacheField>
    <cacheField name="Fuente" numFmtId="0">
      <sharedItems longText="1"/>
    </cacheField>
    <cacheField name="Meta de cuatrienio del indicador de resultado" numFmtId="0">
      <sharedItems/>
    </cacheField>
    <cacheField name="ODS" numFmtId="0">
      <sharedItems/>
    </cacheField>
    <cacheField name="Sector PDD" numFmtId="0">
      <sharedItems/>
    </cacheField>
    <cacheField name="Numero Programa PDD" numFmtId="0">
      <sharedItems containsSemiMixedTypes="0" containsString="0" containsNumber="1" containsInteger="1" minValue="1" maxValue="90"/>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l indicador principal" numFmtId="0">
      <sharedItems containsMixedTypes="1" containsNumber="1" containsInteger="1" minValue="410205200" maxValue="410205200"/>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 del indicador de producto" numFmtId="0">
      <sharedItems/>
    </cacheField>
    <cacheField name="Meta de cuatrienio" numFmtId="0">
      <sharedItems containsSemiMixedTypes="0" containsString="0" containsNumber="1" minValue="0.2" maxValue="32000000"/>
    </cacheField>
    <cacheField name="Tipo de acumulación" numFmtId="0">
      <sharedItems/>
    </cacheField>
    <cacheField name="Responsable" numFmtId="0">
      <sharedItems count="38">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Oficina de Innovación, Tecnología y Competitividad"/>
        <s v="Secretaría de Infraestructura"/>
        <s v="Secretaría de Planeación"/>
        <s v="EMPRESA AGUAS DE SUCRE S.A E.S"/>
        <s v="Minas y energía"/>
        <s v="Secretaría de Tránsito"/>
        <s v="Oficina TI"/>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s v="Secretaría de Hacienda"/>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 v="Secretaría General y Secretaría Privada " u="1"/>
        <s v="Secretaría de Planeación y Secretaría General " u="1"/>
        <s v="Secretaría de Hacienda " u="1"/>
      </sharedItems>
    </cacheField>
    <cacheField name="Meta Física Esperada 2024" numFmtId="0">
      <sharedItems containsSemiMixedTypes="0" containsString="0" containsNumber="1" minValue="0" maxValue="8000000"/>
    </cacheField>
    <cacheField name="Meta Física Esperada 2025" numFmtId="0">
      <sharedItems containsSemiMixedTypes="0" containsString="0" containsNumber="1" minValue="0" maxValue="10000000"/>
    </cacheField>
    <cacheField name="Meta Física Esperada 2026" numFmtId="0">
      <sharedItems containsSemiMixedTypes="0" containsString="0" containsNumber="1" minValue="0" maxValue="8000000"/>
    </cacheField>
    <cacheField name="Meta Física Esperada 2027" numFmtId="0">
      <sharedItems containsSemiMixedTypes="0" containsString="0" containsNumber="1" minValue="0" maxValue="8000000"/>
    </cacheField>
    <cacheField name="PROYECTOS 2024" numFmtId="166">
      <sharedItems containsBlank="1" longText="1"/>
    </cacheField>
    <cacheField name="PROYECTOS Y/O GESTIONES PROGRAMADOS 2025" numFmtId="166">
      <sharedItems containsBlank="1" longText="1"/>
    </cacheField>
    <cacheField name="PROYECTOS 2025" numFmtId="166">
      <sharedItems containsBlank="1" longText="1"/>
    </cacheField>
    <cacheField name="PROYECTOS/GESTIONES PROGRAMADAS 2026"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164">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4">
      <sharedItems containsString="0" containsBlank="1" containsNumber="1" minValue="0" maxValue="1"/>
    </cacheField>
    <cacheField name="CATEGORÍA DE EJECUCIÓN FÍSICA 2025" numFmtId="0">
      <sharedItems containsBlank="1"/>
    </cacheField>
    <cacheField name="EJECUCIÓN 2026" numFmtId="4">
      <sharedItems containsString="0" containsBlank="1" containsNumber="1" minValue="0" maxValue="5699253"/>
    </cacheField>
    <cacheField name="PORCENTAJE DE EJECUCIÓN 2026" numFmtId="10">
      <sharedItems containsString="0" containsBlank="1" containsNumber="1" minValue="0" maxValue="1"/>
    </cacheField>
    <cacheField name="CATEGORÍA DE EJECUCIÓN FÍSICA 2026" numFmtId="0">
      <sharedItems containsBlank="1"/>
    </cacheField>
    <cacheField name="EJECUCIÓN ACUMULADA" numFmtId="2">
      <sharedItems containsSemiMixedTypes="0" containsString="0" containsNumber="1" minValue="0" maxValue="339917175.5"/>
    </cacheField>
    <cacheField name="PORCENTAJE DE EJECUCIÓN ACUMULADA" numFmtId="10">
      <sharedItems containsSemiMixedTypes="0" containsString="0" containsNumber="1" minValue="0" maxValue="1"/>
    </cacheField>
    <cacheField name="CATEGORÍA DE EJECUCIÓN ACUMULADA" numFmtId="0">
      <sharedItems/>
    </cacheField>
    <cacheField name="Programación Recursos propios ICLD24" numFmtId="165">
      <sharedItems containsString="0" containsBlank="1" containsNumber="1" minValue="0" maxValue="4576892716.4342003"/>
    </cacheField>
    <cacheField name="Programación Recursos propios ICDE24" numFmtId="165">
      <sharedItems containsString="0" containsBlank="1" containsNumber="1" minValue="0" maxValue="23958558755"/>
    </cacheField>
    <cacheField name="Programación SGP Educación24" numFmtId="165">
      <sharedItems containsString="0" containsBlank="1" containsNumber="1" containsInteger="1" minValue="0" maxValue="641187920000"/>
    </cacheField>
    <cacheField name="Programación SGP Salud24" numFmtId="165">
      <sharedItems containsString="0" containsBlank="1" containsNumber="1" minValue="0" maxValue="6934459061.1499996"/>
    </cacheField>
    <cacheField name="Programación SGP APSB24" numFmtId="165">
      <sharedItems containsString="0" containsBlank="1" containsNumber="1" minValue="0" maxValue="7260745075"/>
    </cacheField>
    <cacheField name="Programación Cofinanciación Municipio24" numFmtId="165">
      <sharedItems containsString="0" containsBlank="1" containsNumber="1" minValue="0" maxValue="4674224545.9523001"/>
    </cacheField>
    <cacheField name="Programación Cofinanciación Nación24" numFmtId="165">
      <sharedItems containsString="0" containsBlank="1" containsNumber="1" minValue="0" maxValue="29500000000"/>
    </cacheField>
    <cacheField name="Programación Crédito24" numFmtId="165">
      <sharedItems containsString="0" containsBlank="1" containsNumber="1" containsInteger="1" minValue="0" maxValue="32000000000"/>
    </cacheField>
    <cacheField name="Programación Regalías24" numFmtId="165">
      <sharedItems containsString="0" containsBlank="1" containsNumber="1" minValue="0" maxValue="24682200000"/>
    </cacheField>
    <cacheField name="Programación Otras Fuentes24" numFmtId="165">
      <sharedItems containsString="0" containsBlank="1" containsNumber="1" minValue="0" maxValue="10000000000"/>
    </cacheField>
    <cacheField name="Programación TOTAL24" numFmtId="165">
      <sharedItems containsSemiMixedTypes="0" containsString="0" containsNumber="1" minValue="0" maxValue="641187920000"/>
    </cacheField>
    <cacheField name="Programación Recursos propios ICLD25" numFmtId="165">
      <sharedItems containsSemiMixedTypes="0" containsString="0" containsNumber="1" minValue="0" maxValue="4925960113.1987"/>
    </cacheField>
    <cacheField name="Programación Recursos propios ICDE25" numFmtId="165">
      <sharedItems containsSemiMixedTypes="0" containsString="0" containsNumber="1" minValue="0" maxValue="25875243455.400002"/>
    </cacheField>
    <cacheField name="Programación SGP Educación25" numFmtId="165">
      <sharedItems containsSemiMixedTypes="0" containsString="0" containsNumber="1" minValue="0" maxValue="673247316000"/>
    </cacheField>
    <cacheField name="Programación SGP Salud25" numFmtId="165">
      <sharedItems containsSemiMixedTypes="0" containsString="0" containsNumber="1" minValue="0" maxValue="7142492832.9844999"/>
    </cacheField>
    <cacheField name="Programación SGP APSB25" numFmtId="165">
      <sharedItems containsSemiMixedTypes="0" containsString="0" containsNumber="1" minValue="0" maxValue="7260745075"/>
    </cacheField>
    <cacheField name="Programación Cofinanciación Municipio25" numFmtId="165">
      <sharedItems containsSemiMixedTypes="0" containsString="0" containsNumber="1" minValue="0" maxValue="1736255867.5050001"/>
    </cacheField>
    <cacheField name="Programación Cofinanciación Nación25" numFmtId="165">
      <sharedItems containsSemiMixedTypes="0" containsString="0" containsNumber="1" minValue="0" maxValue="35840000000"/>
    </cacheField>
    <cacheField name="Programación Crédito25" numFmtId="165">
      <sharedItems containsSemiMixedTypes="0" containsString="0" containsNumber="1" containsInteger="1" minValue="0" maxValue="0"/>
    </cacheField>
    <cacheField name="Programación Regalías25" numFmtId="165">
      <sharedItems containsSemiMixedTypes="0" containsString="0" containsNumber="1" minValue="0" maxValue="37832000000"/>
    </cacheField>
    <cacheField name="Programación Otras Fuentes25" numFmtId="165">
      <sharedItems containsSemiMixedTypes="0" containsString="0" containsNumber="1" containsInteger="1" minValue="0" maxValue="76000000000"/>
    </cacheField>
    <cacheField name="Programación TOTAL25" numFmtId="165">
      <sharedItems containsSemiMixedTypes="0" containsString="0" containsNumber="1" minValue="0" maxValue="673247316000"/>
    </cacheField>
    <cacheField name="Programación Recursos propios ICLD26" numFmtId="165">
      <sharedItems containsSemiMixedTypes="0" containsString="0" containsNumber="1" minValue="0" maxValue="5223721489.5396996"/>
    </cacheField>
    <cacheField name="Programación Recursos propios ICDE26" numFmtId="165">
      <sharedItems containsSemiMixedTypes="0" containsString="0" containsNumber="1" minValue="0" maxValue="27686510497.278"/>
    </cacheField>
    <cacheField name="Programación SGP Educación26" numFmtId="165">
      <sharedItems containsSemiMixedTypes="0" containsString="0" containsNumber="1" minValue="0" maxValue="706909681800"/>
    </cacheField>
    <cacheField name="Programación SGP Salud26" numFmtId="165">
      <sharedItems containsSemiMixedTypes="0" containsString="0" containsNumber="1" minValue="0" maxValue="7356767617.9740305"/>
    </cacheField>
    <cacheField name="Programación SGP APSB26" numFmtId="165">
      <sharedItems containsSemiMixedTypes="0" containsString="0" containsNumber="1" minValue="0" maxValue="7260745075"/>
    </cacheField>
    <cacheField name="Programación Cofinanciación Municipio26" numFmtId="165">
      <sharedItems containsSemiMixedTypes="0" containsString="0" containsNumber="1" containsInteger="1" minValue="0" maxValue="900000000"/>
    </cacheField>
    <cacheField name="Programación Cofinanciación Nación26" numFmtId="165">
      <sharedItems containsSemiMixedTypes="0" containsString="0" containsNumber="1" containsInteger="1" minValue="0" maxValue="20509250000"/>
    </cacheField>
    <cacheField name="Programación Crédito26" numFmtId="165">
      <sharedItems containsSemiMixedTypes="0" containsString="0" containsNumber="1" containsInteger="1" minValue="0" maxValue="0"/>
    </cacheField>
    <cacheField name="Programación Regalías26" numFmtId="165">
      <sharedItems containsSemiMixedTypes="0" containsString="0" containsNumber="1" minValue="0" maxValue="64907668551.375"/>
    </cacheField>
    <cacheField name="Programación Otras Fuentes26" numFmtId="165">
      <sharedItems containsSemiMixedTypes="0" containsString="0" containsNumber="1" containsInteger="1" minValue="0" maxValue="25000000000"/>
    </cacheField>
    <cacheField name="Programación TOTAL26" numFmtId="165">
      <sharedItems containsSemiMixedTypes="0" containsString="0" containsNumber="1" minValue="0" maxValue="706909681800"/>
    </cacheField>
    <cacheField name="Programación Recursos propios ICLD27" numFmtId="165">
      <sharedItems containsSemiMixedTypes="0" containsString="0" containsNumber="1" minValue="0" maxValue="5537322205.8142004"/>
    </cacheField>
    <cacheField name="Programación Recursos propios ICDE27" numFmtId="165">
      <sharedItems containsSemiMixedTypes="0" containsString="0" containsNumber="1" minValue="0" maxValue="29624566232.087502"/>
    </cacheField>
    <cacheField name="Programación SGP Educación27" numFmtId="165">
      <sharedItems containsSemiMixedTypes="0" containsString="0" containsNumber="1" minValue="0" maxValue="742255165890"/>
    </cacheField>
    <cacheField name="Programación SGP Salud27" numFmtId="165">
      <sharedItems containsSemiMixedTypes="0" containsString="0" containsNumber="1" minValue="0" maxValue="7628285652.8842001"/>
    </cacheField>
    <cacheField name="Programación SGP APSB27" numFmtId="165">
      <sharedItems containsSemiMixedTypes="0" containsString="0" containsNumber="1" minValue="0" maxValue="7260745075"/>
    </cacheField>
    <cacheField name="Programación Cofinanciación Municipio27" numFmtId="165">
      <sharedItems containsSemiMixedTypes="0" containsString="0" containsNumber="1" containsInteger="1" minValue="0" maxValue="11200000000"/>
    </cacheField>
    <cacheField name="Programación Cofinanciación Nación27" numFmtId="165">
      <sharedItems containsSemiMixedTypes="0" containsString="0" containsNumber="1" containsInteger="1" minValue="0" maxValue="67087000000"/>
    </cacheField>
    <cacheField name="Programación Crédito27" numFmtId="165">
      <sharedItems containsSemiMixedTypes="0" containsString="0" containsNumber="1" containsInteger="1" minValue="0" maxValue="0"/>
    </cacheField>
    <cacheField name="Programación Regalías27" numFmtId="165">
      <sharedItems containsSemiMixedTypes="0" containsString="0" containsNumber="1" minValue="0" maxValue="64907668551.375"/>
    </cacheField>
    <cacheField name="Programación Otras Fuentes27" numFmtId="165">
      <sharedItems containsSemiMixedTypes="0" containsString="0" containsNumber="1" containsInteger="1" minValue="0" maxValue="10000000000"/>
    </cacheField>
    <cacheField name="Programación TOTAL27" numFmtId="165">
      <sharedItems containsSemiMixedTypes="0" containsString="0" containsNumber="1" minValue="0" maxValue="742255165890"/>
    </cacheField>
    <cacheField name="GRAN TOTAL" numFmtId="165">
      <sharedItems containsSemiMixedTypes="0" containsString="0" containsNumber="1" minValue="0" maxValue="2763600083690"/>
    </cacheField>
    <cacheField name="OBSERVACIONES SEGUIMIENTO" numFmtId="0">
      <sharedItems containsBlank="1" longText="1"/>
    </cacheField>
    <cacheField name="OBSERVACION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9">
  <r>
    <s v="MT001"/>
    <m/>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n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n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_x000a__x000a_Implementación DE ACCIONES DE APOYO PSICOSOCIAL COMO ESTRATEGIA FRENTE A LAS PROBLEMÁTICAS DE SALUD MENTAL EN EL DEPARTAMENTO DE Sucre (BPIN: 202500000050658) (Meta del proyecto: 1040) (Tipo de Banco: Banco Territorial)_x000a__x000a_Desarrollo de talleres para la prevención de la violencia - campaña mi territorio sin violencia. (Meta Programada: 450) (Tipo de Banco: Banco de Gestiones)"/>
    <s v="Desarrollo de talleres para la prevención de la violencia - campaña mi territorio sin violencia. (Meta programada: 450) (Ejecución: 246) (Tipo de banco: Banco de Gestiones)"/>
    <s v="FORTALECIMIENTO DE LA INICIATIVA PRESENTADA EN LAS MESAS SUBREGIONALES DE PARTICIPACIÓN DE NIÑOS, NIÑAS Y ADOLESCENTES (Bpin: ) (Tipo de banco: )"/>
    <n v="1050"/>
    <n v="1"/>
    <s v="Superior"/>
    <n v="669"/>
    <n v="1"/>
    <s v="Superior"/>
    <n v="246"/>
    <n v="1"/>
    <s v="Superior"/>
    <n v="1965"/>
    <n v="1"/>
    <s v="Superior"/>
    <n v="60000000"/>
    <n v="0"/>
    <n v="0"/>
    <n v="0"/>
    <n v="0"/>
    <n v="0"/>
    <n v="0"/>
    <n v="0"/>
    <n v="0"/>
    <n v="0"/>
    <n v="60000000"/>
    <n v="63000000"/>
    <n v="0"/>
    <n v="0"/>
    <n v="0"/>
    <n v="0"/>
    <n v="0"/>
    <n v="0"/>
    <n v="0"/>
    <n v="0"/>
    <n v="0"/>
    <n v="63000000"/>
    <n v="66150000"/>
    <n v="0"/>
    <n v="0"/>
    <n v="0"/>
    <n v="0"/>
    <n v="0"/>
    <n v="0"/>
    <n v="0"/>
    <n v="0"/>
    <n v="0"/>
    <n v="66150000"/>
    <n v="69457500"/>
    <n v="0"/>
    <n v="0"/>
    <n v="0"/>
    <n v="0"/>
    <n v="0"/>
    <n v="0"/>
    <n v="0"/>
    <n v="0"/>
    <n v="0"/>
    <n v="69457500"/>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m/>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n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_x000a__x000a_CAPACITACIÓN A NIÑOS, NIÑAS Y ADOLESCENTES (BPIN: Por Gestión)_x000a__x000a_Jornada de sencibilización sobre cuidado ambiental en articulación con interaseo (Meta Programada: 50) (Tipo de Banco: Banco de Gestiones)"/>
    <s v="Jornada de sencibilización sobre cuidado ambiental en articulación con interaseo (Meta programada: 50) (Ejecución: 53) (Tipo de banco: Banco de Gestiones)"/>
    <s v="IMPLEMENTACIÓN DE LA ESTRETEGIA MI TERRITORIO SIN VIOLENCIA (Bpin: Por Gestión) (Tipo de banco: )_x000a__x000a_CAPACITACIÓN A NIÑOS, NIÑAS Y ADOLESCENTES (Bpin: Por Gestión) (Tipo de banco: )"/>
    <n v="330"/>
    <n v="1"/>
    <s v="Superior"/>
    <n v="0"/>
    <n v="1"/>
    <s v="Superior"/>
    <n v="53"/>
    <n v="1"/>
    <s v="Superior"/>
    <n v="383"/>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m/>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m/>
    <n v="32"/>
    <n v="0.8"/>
    <s v="Alto"/>
    <m/>
    <m/>
    <m/>
    <m/>
    <n v="0"/>
    <s v="Minimo"/>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m/>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Tipo de Banco: Sin Tipo de Banco)"/>
    <m/>
    <s v="FORTALECIMIENTO A LOS SISTEMAS DE PARTICIPACIÓN JUVENIL MUNICIPALES (Bpin: Por Gestión) (Tipo de banco: )"/>
    <n v="24"/>
    <n v="0.92307692307692324"/>
    <s v="Alto"/>
    <n v="26"/>
    <n v="1"/>
    <s v="Superior"/>
    <m/>
    <n v="0"/>
    <s v="Minimo"/>
    <n v="50"/>
    <n v="1"/>
    <s v="Superior"/>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m/>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Tipo de Banco: Sin Tipo de Banco)_x000a__x000a_Implementación DE ACCIONES DE APOYO PSICOSOCIAL COMO ESTRATEGIA FRENTE A LAS PROBLEMÁTICAS DE SALUD MENTAL EN EL DEPARTAMENTO DE Sucre (BPIN: 202500000050658) (Meta del proyecto: 26) (Tipo de Banco: Banco Territorial)_x000a__x000a_Asistencia técnica virtual a los observatorios municipales de familia del Departamento de Sucre, en lo relacionado en la implementación de la politica pública de familia y al plan de desarrollo. (Meta Programada: 26) (Tipo de Banco: Banco de Gestiones)"/>
    <s v="Asistencia técnica virtual a los observatorios municipales de familia del Departamento de Sucre, en lo relacionado en la implementación de la politica pública de familia y al plan de desarrollo. (Meta programada: 26) (Ejecución: 19) (Tipo de banco: Banco de Gestiones)"/>
    <s v="ASISTENCIA TÉCNICA A LOS 26 OBSERVATORIOS MUNICIPALES DE SUCRE (Bpin: ) (Tipo de banco: Sin Tipo de Banco)"/>
    <n v="26"/>
    <n v="1"/>
    <s v="Superior"/>
    <n v="26"/>
    <n v="1"/>
    <s v="Superior"/>
    <n v="19"/>
    <n v="0.73076923076923073"/>
    <s v="Alto"/>
    <n v="71"/>
    <n v="1"/>
    <s v="Superior"/>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s v="El año 2024 se va a hacer por gestión"/>
    <s v="Fortalecer y hacer seguimiento a la Ruta Integral de Atenciones -RIA del Departamento.y observatorios de familia operando en el departamento de Sucre "/>
  </r>
  <r>
    <s v="MT006"/>
    <m/>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n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RECREATIVAS, DE EMPRENDIMIENTO, JUEGO, CIENCIA Y TECNOLOGIA A NIÑOS Y NIÑAS DEL DEPARTAMENTO DE Sucre (BPIN: 202500000050596) (Meta del proyecto: 1358) (Tipo de Banco: Banco Territorial) (Estado en Portafolio: En Ejecución)_x000a__x000a_APOYO PARA LA REALIZACIÓN DE ACTIVIDADES CULTURALES Y RECREATIVAS EN EL MARCO DEL MES DE LA NIÑEZ EN EL DEPARTAMENTO DE SUCRE (Tipo de Banco: Sin Tipo de Banco)_x000a__x000a_FORTALECIMIENTO NUTRICIONAL A NIÑOS MENORES DE 5 AÑOS EN RIESGO DE DESNUTRICIÓN EN EL DEPARTAMENTO DE SUCRE (Tipo de Banco: Sin Tipo de Banco)"/>
    <m/>
    <s v="APOYO PARA LA REALIZACIÓN DE ACTIVIDADES CULTURALES Y RECREATIVAS EN EL MARCO DEL MES DE LA NIÑEZ EN EL DEPARTAMENTO DE SUCRE (Pendiente por formular) (Bpin: ) (Tipo de banco: Sin Tipo de Banco)_x000a__x000a_FORTALECIMIENTO NUTRICIONAL A NIÑOS MENORES DE 5 AÑOS EN RIESGO DE DESNUTRICIÓN EN EL DEPARTAMENTO DE SUCRE (Bpin: ) (Tipo de banco: Sin Tipo de Banco)"/>
    <n v="1769"/>
    <n v="1"/>
    <s v="Superior"/>
    <n v="71401"/>
    <n v="1"/>
    <s v="Superior"/>
    <n v="0"/>
    <n v="0"/>
    <s v="Minimo"/>
    <n v="73170"/>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m/>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AL FORTALECIMIENTO DEL SISTEMA DE PARTICIPACIÓN  JUVENIL DURANTE LAS VIGENCIAS 2025 - 2026 EN EL DEPARTAMENTO DE SUCRE (BPIN: 202500000028900) (Meta del proyecto: 27) (Tipo de Banco: Banco Territorial) (Estado en Portafolio: En gestión de recursos)_x000a__x000a_APOYO AL FORTALECIMIENTO DEL SISTEMA DE PARTICIPACIÓN  JUVENIL DURANTE LAS VIGENCIAS 2025 - 2026 EN EL DEPARTAMENTO DE SUCRE (BPIN: 202500000028900) (Meta del proyecto: 27) (Tipo de Banco: Banco Territorial) (Estado en Portafolio: Cancelado)_x000a__x000a_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LOGÍSTICO PARA LA CONMEMORACIÓN DEL MES DE LA JUVENTUD EN EL DEPARTAMENTO DE SUCRE_x000a__x000a_APOYO A LA ENTREGA DE ESTÍMULOS DE CARÁCTER EDUCATIVO, CULTURAL Y RECREATIVO PARA LOS CONSEJEROS Y PLATAFORMADOS DEPARTAMENTALES DE JUVENTUD Y SUMINISTRO DE ELEMENTOS DE APOYO AL SISTEMA DE PARTICIPACIÓN JUVENIL DEL DEPARTAMENTO DE SUCRE_x000a__x000a_APOYO A LA PRIMERA CUMBRE REGIONAL DE JOVENES CARIBE 2024 EN EL DEPARTAMENTO DE SUCRE_x000a__x000a_Poseción del Consejo Departamental de Juventudes 2026-2027._x000a_Elección del Consejo Departamental de Juventudes 2026-2027._x000a_Espacio de socialización con la junta directiva y Comite de Concertación y Desición del Consejo Departamentalde Juventudes.  (Meta Programada: 3) (Tipo de Banco: Banco de Gestiones)"/>
    <s v="Poseción del Consejo Departamental de Juventudes 2026-2027._x000a_Elección del Consejo Departamental de Juventudes 2026-2027._x000a_Espacio de socialización con la junta directiva y Comite de Concertación y Desición del Consejo Departamentalde Juventudes.  (Meta programada: 3) (Ejecución: 3) (Tipo de banco: Banco de Gestiones)"/>
    <s v="APOYO A LA PRIMERA CUMBRE REGIONAL DE JOVENES CARIBE 2024 EN EL DEPARTAMENTO DE SUCRE. (Bpin: ) (Tipo de banco: Sin Tipo de Banco)_x000a__x000a_APOYO LOGÍSTICO PARA LA CONMEMORACIÓN DEL MES DE LA JUVENTUD EN EL DEPARTAMENTO DE SUCRE (Bpin: ) (Tipo de banco: )_x000a__x000a_APOYO A LA ENTREGA DE ESTÍMULOS DE CARÁCTER EDUCATIVO, CULTURAL Y RECREATIVO PARA LOS CONSEJEROS Y PLATAFORMADOS DEPARTAMENTALES DE JUVENTUD Y SUMINISTRO DE ELEMENTOS DE APOYO AL SISTEMA DE PARTICIPACIÓN JUVENIL DEL DEPARTAMENTO DE SUCRE (Bpin: ) (Tipo de banco: )_x000a__x000a_APOYO AL FORTALECIMIENTO DEL SISTEMA DE PARTICIPACIÓN JUVENIL EN EL DEPARTAMENTO DE SUCRE (Bpin: ) (Tipo de banco: )"/>
    <n v="10"/>
    <n v="0.625"/>
    <s v="Alto"/>
    <n v="37"/>
    <n v="1"/>
    <s v="Superior"/>
    <n v="3"/>
    <n v="9.6774193548387094E-2"/>
    <s v="Minimo"/>
    <n v="50"/>
    <n v="0.4629629629629629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m/>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Trabajo"/>
    <s v="36"/>
    <s v="Fomento de la investigación, desarrollo tecnológico e innovación del sector trabajo"/>
    <s v="3605"/>
    <s v="Servicios de información implementados"/>
    <s v="3605011"/>
    <s v="Sistemas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s v="CONVENIO CON LA CAJA DE COMPENSACIÓN DE COMFASUCRE PARA IMPLEMENTACIÓN DE LA ORDENANZA 028 DE 2022.  (Meta Programada: 1) (Tipo de Banco: Banco de Gestiones)"/>
    <s v="CONVENIO CON LA CAJA DE COMPENSACIÓN DE COMFASUCRE PARA IMPLEMENTACIÓN DE LA ORDENANZA 028 DE 2022.  (Meta programada: 1) (Ejecución: 1) (Tipo de banco: Banco de Gestiones)"/>
    <m/>
    <m/>
    <m/>
    <m/>
    <m/>
    <m/>
    <m/>
    <n v="1"/>
    <n v="1"/>
    <s v="Superior"/>
    <n v="1"/>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m/>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Tipo de Banco: Banco de Gestiones)"/>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Ejecución: 693) (Tipo de banco: Banco de Gestiones)"/>
    <m/>
    <m/>
    <m/>
    <m/>
    <n v="280"/>
    <n v="1"/>
    <s v="Superior"/>
    <n v="693"/>
    <n v="1"/>
    <s v="Superior"/>
    <n v="973"/>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m/>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_x000a__x000a_Implementación DE ACCIONES DE APOYO PSICOSOCIAL COMO ESTRATEGIA FRENTE A LAS PROBLEMÁTICAS DE SALUD MENTAL EN EL DEPARTAMENTO DE Sucre (BPIN: 202500000050658) (Meta del proyecto: 1040) (Tipo de Banco: Banco Territorial)"/>
    <m/>
    <s v="CAPACITAR A 50 FAMILIAS POR AÑO EN EL RESCATE DE LOS VALORES Y EL FORTALECIMIENTO FAMILIAR EN EL MARCO DEL MES DE LA FAMILIA (Bpin: ) (Tipo de banco: )"/>
    <n v="174"/>
    <n v="1"/>
    <s v="Superior"/>
    <n v="50"/>
    <n v="1"/>
    <s v="Superior"/>
    <n v="0"/>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m/>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_x000a__x000a_SUCRE ESCUCHA FAMILIA_x000a__x000a_Fortalecimiento DE CAPACIDADES PSICOSOCIALES, PRODUCTIVAS Y PARTICIPATIVAS DE LAS FAMILAS VULNERABLES DEL DEPARTAMENTO DE Sucre (BPIN: 202600000005053) (Meta del proyecto: 297) (Tipo de Banco: Banco Territorial)_x000a__x000a_Jornada de sensibilización a los padres de familia de la Institución Educativa La Unión (Meta Programada: 820) (Tipo de Banco: Banco de Gestiones)"/>
    <s v="Jornada de sensibilización a los padres de familia de la Institución Educativa La Unión (Meta programada: 820) (Ejecución: 620) (Tipo de banco: Banco de Gestiones)"/>
    <s v="INICIATIVA DE IMPLEMENTACIÓN DE ACTIVIDADES DE LA POLÍTICA PÚBLICA DE FAMILIA (Bpin: ) (Tipo de banco: )"/>
    <n v="2601"/>
    <n v="1"/>
    <s v="Superior"/>
    <n v="820"/>
    <n v="1"/>
    <s v="Superior"/>
    <n v="620"/>
    <n v="0.75609756097560976"/>
    <s v="Alto"/>
    <n v="4041"/>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m/>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BANCO DE ALIMENTOS (BPIN: Por Gestión)"/>
    <m/>
    <m/>
    <m/>
    <m/>
    <m/>
    <n v="0"/>
    <m/>
    <m/>
    <m/>
    <n v="0"/>
    <s v="Minimo"/>
    <n v="0"/>
    <n v="0"/>
    <s v="Minim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m/>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n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
    <s v="Apoyo AL CENTRO DE BIENESTAR PARA LA ATENCIÓN INTEGRAL DE LAS PERSONAS MAYORES DURANTE EL AÑO 2025 EN EL MUNICIPIO DE SAN ONOFRE, EN EL DEPARTAMENTO DE Sucre (BPIN: 202500000034941) (Meta del proyecto: 22) (Tipo de Banco: Banco Territorial) (Estado en Portafolio: En Ejecución)_x000a__x000a_FORTALECIMIENTO DEL PROGRAMA DE ATENCIÓN INTEGRAL PARA LA PROTECCIÓN Y LOS DERECHOS DE LAS PERSONAS MAYORES DURANTE EL AÑO 2026 EN LOS CENTROS DE VIDA DEL DEPARTAMENTO DE SUCRE_x000a__x000a_APOYO A LOS CENTROS DE BIENESTAR PARA LA ATENCIÓN INTEGRAL DE LAS PERSONAS MAYORES DURANTE EL AÑO 2026 EN LOS MUNICIPIOS DE SAN MARCOS, SAN ONOFRE Y SINCELEJO EN EL DEPARTAMENTO DE SUCRE_x000a__x000a_FORTALECIMIENTO DE LOS ESPACIOS DE PARTICIPACIÓN DE LA PERSONA MAYOR EN EL MARCO DE LA ESTRATEGIA NACIONAL “NUEVO COMIENZO OTRO MOTIVO PARA VIVIR DEL DEPARTAMENTO DE  SUCRE_x000a__x000a_FORTALECIMIENTO DE EMPRENDIMIENTOS DE LAS PERSONAS MAYORES EN ETAPA PRODUCTIVA EN EL DEPARTAMENTO DE SUCRE_x000a__x000a_FASES MUNICIPALES PROGRAMA NUEVO COMIENZO (BPIN: Por Gestión)"/>
    <m/>
    <s v="FASES MUNICIPALES PROGRAMA NUEVO COMIENZO (Bpin: Por Gestión) (Tipo de banco: )_x000a__x000a_FORTALECIMIENTO DE LOS ESPACIOS DE PARTICIPACIÓN DE LA PERSONA MAYOR EN EL MARCO DE LA ESTRATEGIA NACIONAL “NUEVO COMIENZO OTRO MOTIVO PARA VIVIR  DEL DEPARTAMENTO DE  SUCRE (Bpin: ) (Tipo de banco: )_x000a__x000a_APOYO A LOS CENTROS DE BIENESTAR PARA LA ATENCIÓN INTEGRAL DE LAS PERSONAS MAYORES DURANTE EL AÑO 2027 EN LOS MUNICIPIOS DE SAN MARCOS, SAN ONOFRE Y SINCELEJO EN EL DEPARTAMENTO DE SUCRE (Bpin: ) (Tipo de banco: )_x000a__x000a_FORTALECIMIENTO DEL PROGRAMA DE ATENCIÓN INTEGRAL PARA LA PROTECCIÓN Y LOS DERECHOS DE LAS PERSONAS MAYORES DURANTE EL AÑO 2027 EN LOS CENTROS DE VIDA DEL DEPARTAMENTO DE SUCRE (Bpin: ) (Tipo de banco: )"/>
    <n v="3768"/>
    <n v="1"/>
    <s v="Superior"/>
    <n v="2517"/>
    <n v="1"/>
    <s v="Superior"/>
    <n v="0"/>
    <n v="1"/>
    <s v="Superior"/>
    <n v="6285"/>
    <n v="0.87291666666666667"/>
    <s v="Alto"/>
    <n v="0"/>
    <n v="5806752907.4990997"/>
    <n v="0"/>
    <n v="0"/>
    <n v="0"/>
    <n v="0"/>
    <n v="0"/>
    <n v="0"/>
    <n v="0"/>
    <n v="0"/>
    <n v="5806752907.4990997"/>
    <n v="0"/>
    <n v="7766532013.7800999"/>
    <n v="0"/>
    <n v="0"/>
    <n v="0"/>
    <n v="0"/>
    <n v="0"/>
    <n v="0"/>
    <n v="0"/>
    <n v="0"/>
    <n v="7766532013.7800999"/>
    <n v="0"/>
    <n v="8232523934.6069002"/>
    <n v="0"/>
    <n v="0"/>
    <n v="0"/>
    <n v="0"/>
    <n v="0"/>
    <n v="0"/>
    <n v="0"/>
    <n v="0"/>
    <n v="8232523934.6069002"/>
    <n v="0"/>
    <n v="8726475370.6833"/>
    <n v="0"/>
    <n v="0"/>
    <n v="0"/>
    <n v="0"/>
    <n v="0"/>
    <n v="0"/>
    <n v="0"/>
    <n v="0"/>
    <n v="8726475370.6833"/>
    <n v="30532284226.569401"/>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m/>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n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_x000a__x000a_FORMACIÓN EN EMPRENDIMIENTO A CUIDADORAS DE PERSONAS MAYORES"/>
    <m/>
    <s v="FORMACIÓN EN EMPRENDIMIENTO A CUIDADORAS DE PERSONAS MAYORES (Bpin: ) (Tipo de banco: )"/>
    <m/>
    <m/>
    <m/>
    <n v="271"/>
    <n v="1"/>
    <s v="Superior"/>
    <m/>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m/>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n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m/>
    <m/>
    <n v="0"/>
    <s v="Minimo"/>
    <n v="0"/>
    <n v="0"/>
    <s v="Minimo"/>
    <n v="0"/>
    <n v="3214069874.9994998"/>
    <n v="0"/>
    <n v="0"/>
    <n v="0"/>
    <n v="0"/>
    <n v="0"/>
    <n v="0"/>
    <n v="0"/>
    <n v="0"/>
    <n v="3214069874.9994998"/>
    <n v="0"/>
    <n v="4298818457.8119001"/>
    <n v="0"/>
    <n v="0"/>
    <n v="0"/>
    <n v="0"/>
    <n v="0"/>
    <n v="0"/>
    <n v="0"/>
    <n v="0"/>
    <n v="4298818457.8119001"/>
    <n v="0"/>
    <n v="4556747565.2805996"/>
    <n v="0"/>
    <n v="0"/>
    <n v="0"/>
    <n v="0"/>
    <n v="0"/>
    <n v="0"/>
    <n v="0"/>
    <n v="0"/>
    <n v="4556747565.2805996"/>
    <n v="0"/>
    <n v="4830152419.1974001"/>
    <n v="0"/>
    <n v="0"/>
    <n v="0"/>
    <n v="0"/>
    <n v="0"/>
    <n v="0"/>
    <n v="0"/>
    <n v="0"/>
    <n v="4830152419.1974001"/>
    <n v="16899788317.289398"/>
    <s v="GESTIÓN DE TATIANA CON LA SAE"/>
    <s v="Adecuacion locativa para los adultos mayores "/>
  </r>
  <r>
    <s v="MT016"/>
    <m/>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n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dquisición DE SILLAS DE RUEDA PARA PERSONAS EN CONDICIÓN DE DISCAPACIDAD VIGENCIA 2026 EN EL DEPARTAMENTO DE Sucre (BPIN: 202500000042332) (Meta del proyecto: 109) (Tipo de Banco: Banco Territorial) (Estado en Portafolio: Acta Final)_x000a__x000a_APOYO AL PRIMER FESTIVAL LÚDICO CULTURAL Y DEPORTE DE LAS PERSONAS CON DISCAPACIDAD DEL DEPARTAMENTO DE SUCRE_x000a__x000a_DESARROLLO DE UNA ESTRATEGIA PARA EL FORTALECIMIENTO DEL EMPRENDIMIENTO Y EL TALENTO DE PERSONAS CON DISCAPACIDAD, COMO MECANISMO PARA LA SUPERACIÓN DE BARRERAS SOCIALES, EN EL MARCO DEL PROGRAMA SOY CAPAZ EN EL DEPARTAMENTO DE SUCRE_x000a__x000a_FORMULACIÓN DE UN PROYECTO QUE PERMITA ATENDER A LA POBLACIÓN CON DISCAPACIDAD DE MANERA INTEGRAL EN TODO EL CICLO VITAL, EN EL CUAL SE REALICE LA ENTREGA DE COMPLEMENTO ALIMENTARIO, JORNADAS INTEGRALES DE ATENCIÓN Y UN EJERCICIO DE SENSIBILIZACIÓN CON CU_x000a__x000a_ADQUISICIÓN DE PRODUCTOS DE APOYO PARA PERSONAS EN CONDICIÓN DE DISCAPACIDAD DEL DEPAETAMENTO DE SUCRE"/>
    <s v="Adquisición DE SILLAS DE RUEDA PARA PERSONAS EN CONDICIÓN DE DISCAPACIDAD VIGENCIA 2026 EN EL DEPARTAMENTO DE  Sucre (Bpin: 202500000042332) (Meta de la vigencia: 109) (Ejecucion: 109) (Tipo de banco: Banco Territorial) (Estado en portafolio: Acta Final)"/>
    <s v="APOYO AL PRIMER FESTIVAL LÚDICO CULTURAL Y DEPORTE DE LAS PERSONAS CON DISCAPACIDAD DEL DEPARTAMENTO DE SUCRE (Bpin: ) (Tipo de banco: )_x000a__x000a_DESARROLLO DE UNA ESTRATEGIA PARA EL FORTALECIMIENTO DEL EMPRENDIMIENTO Y EL TALENTO DE PERSONAS CON DISCAPACIDAD, COMO MECANISMO PARA LA SUPERACIÓN DE BARRERAS SOCIALES, EN EL MARCO DEL PROGRAMA SOY CAPAZ EN EL DEPARTAMENTO DE SUCRE (Bpin: ) (Tipo de banco: )_x000a__x000a_FORMULACIÓN DE UN PROYECTO QUE PERMITA ATENDER A LA POBLACIÓN CON DISCAPACIDAD DE MANERA INTEGRAL EN TODO EL CICLO VITAL, EN EL CUAL SE REALICE LA ENTREGA DE COMPLEMENTO ALIMENTARIO, JORNADAS INTEGRALES DE ATENCIÓN Y UN EJERCICIO DE SENSIBILIZACIÓN CON CU (Bpin: ) (Tipo de banco: )_x000a__x000a_ADQUISICIÓN DE PRODUCTOS DE APOYO PARA PERSONAS EN CONDICIÓN DE DISCAPACIDAD DEL DEPAETAMENTO DE SUCRE (Bpin: ) (Tipo de banco: )"/>
    <n v="72"/>
    <n v="0.45"/>
    <s v="Medio"/>
    <n v="144"/>
    <n v="0.9"/>
    <s v="Alto"/>
    <n v="109"/>
    <n v="0.68125000000000002"/>
    <s v="Alto"/>
    <n v="325"/>
    <n v="1"/>
    <s v="Superior"/>
    <n v="60000000"/>
    <n v="0"/>
    <n v="0"/>
    <n v="0"/>
    <n v="0"/>
    <n v="0"/>
    <n v="0"/>
    <n v="0"/>
    <n v="0"/>
    <n v="0"/>
    <n v="60000000"/>
    <n v="63000000"/>
    <n v="0"/>
    <n v="0"/>
    <n v="0"/>
    <n v="0"/>
    <n v="0"/>
    <n v="0"/>
    <n v="0"/>
    <n v="0"/>
    <n v="0"/>
    <n v="63000000"/>
    <n v="66150000"/>
    <n v="0"/>
    <n v="0"/>
    <n v="0"/>
    <n v="0"/>
    <n v="0"/>
    <n v="0"/>
    <n v="0"/>
    <n v="0"/>
    <n v="0"/>
    <n v="66150000"/>
    <n v="69457500"/>
    <n v="0"/>
    <n v="0"/>
    <n v="0"/>
    <n v="0"/>
    <n v="0"/>
    <n v="0"/>
    <n v="0"/>
    <n v="0"/>
    <n v="0"/>
    <n v="69457500"/>
    <n v="258607500"/>
    <s v="03/10/2024: Se realizo la adquisición de sillas de ruedas neurologicas, la Gobernación es la encargada de realizar la entrega de las mismas."/>
    <s v="Feria Sucre sin limites y entrega de ayudas tecnicas a personas con discapacidad "/>
  </r>
  <r>
    <s v="MT017"/>
    <m/>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n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m/>
    <s v="PROCESO FORMATIVO A CUIDADORES DE PERSONAS CON DISCAPACIDAD QUE PERMITA ADEMÁS LA ENTREGA DE UN CAPITAL SEMILLA AL FINAL DEL PROCESO PARA PROPICIAR CONDICIONES  DE GENERACIÓN DE INGRESO Y SOSTENIBILIDAD A LAS FAMILIAS (Bpin: ) (Tipo de banco: )"/>
    <m/>
    <m/>
    <m/>
    <n v="572"/>
    <n v="1"/>
    <s v="Superior"/>
    <m/>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m/>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n v="5"/>
    <s v="Soy Capaz"/>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m/>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_x000a__x000a_CURSO SOBRE MANIPULACIÓN DE ALIMENTOS DIRIGIDO A MUJERES RURALES (Meta Programada: 1) (Tipo de Banco: Banco de Gestiones)"/>
    <s v="CURSO SOBRE MANIPULACIÓN DE ALIMENTOS DIRIGIDO A MUJERES RURALES (Meta programada: 1) (Ejecución: 1) (Tipo de banco: Banco de Gestiones)"/>
    <s v="Meta alcanzada por gestión (Bpin: Por Gestión) (Tipo de banco: )"/>
    <n v="41"/>
    <n v="1"/>
    <s v="Superior"/>
    <n v="11"/>
    <n v="1"/>
    <s v="Superior"/>
    <n v="1"/>
    <n v="1"/>
    <s v="Superior"/>
    <n v="53"/>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m/>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_x000a__x000a_Fortalecimiento DE CAPACIDADES PSICOSOCIALES, PRODUCTIVAS Y PARTICIPATIVAS DE LAS MUJERES DEL DEPARTAMENTO DE Sucre (BPIN: 202600000000479) (Meta del proyecto: 1) (Tipo de Banco: Banco Territorial) (Estado en Portafolio: En proceso de contratación)_x000a__x000a_PROYECTO APOYO A LAS MEDIDAS DE ATENCIÓN TEMPORAL PARA CASOS DE TRATA DE PERSONAS Y OTRAS FORMAS DE VIOLENCIAS REPORTADAS EN LA VIGENCIA 2026 EN EL DEPARTAMENTO DE SUCRE"/>
    <m/>
    <s v="PROYECTO APOYO A LAS MEDIDAS DE ATENCIÓN TEMPORAL PARA CASOS DE TRATA DE PERSONAS Y OTRAS FORMAS DE VIOLENCIAS REPORTADAS EN LA VIGENCIA 2027 EN EL DEPARTAMENTO DE SUCRE (Bpin: ) (Tipo de banco: )"/>
    <n v="1"/>
    <n v="0.5"/>
    <s v="Medio"/>
    <n v="1"/>
    <n v="0.5"/>
    <s v="Medio"/>
    <n v="0"/>
    <n v="0"/>
    <s v="Minimo"/>
    <n v="2"/>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m/>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_x000a__x000a_Fortalecimiento DE CAPACIDADES PSICOSOCIALES, PRODUCTIVAS Y PARTICIPATIVAS DE LAS MUJERES DEL DEPARTAMENTO DE Sucre (BPIN: 202600000000479) (Meta del proyecto: 36) (Tipo de Banco: Banco Territorial)_x000a__x000a_ENTREGA DE ALEVINOS A MUJERES RURALES DEL MUNICIPIO DE SAN MARCOS._x000a_ENTREGA DE TELAS A MUJERES AFRO.  (Meta Programada: 265) (Tipo de Banco: Banco de Gestiones)"/>
    <s v="ENTREGA DE ALEVINOS A MUJERES RURALES DEL MUNICIPIO DE SAN MARCOS._x000a_ENTREGA DE TELAS A MUJERES AFRO.  (Meta programada: 265) (Ejecución: 117) (Tipo de banco: Banco de Gestiones)"/>
    <s v="Fortalecimiento de la economía arcoíris y promoción del ejercicio y goce pleno de los derechos del sector poblacional LGBTIQ+ en el departamento de Sucre ( Proyecto Arcoiris)-  Fortalecimiento de la capacidad productiva de mujeres vulnerables de los munic (Bpin: ) (Tipo de banco: )"/>
    <m/>
    <m/>
    <m/>
    <n v="730"/>
    <n v="1"/>
    <s v="Superior"/>
    <n v="117"/>
    <n v="1"/>
    <s v="Superior"/>
    <n v="847"/>
    <n v="0.91075268817204302"/>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m/>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1.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Fortalecimiento de Liderazgos políticos de mujeres Comunales y Lideresas del Departamento de  Sucre (Bpin: 202500000028833) (Tipo de Banco: Banco Territorial) (Meta total del indicador: 1.0) (Meta total de la vigencia: 1.0) (Ejecutado: 1.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Apoyo a la creación del banco de alimentos del departamento de Sucre (BPIN: 202500000024121) (Meta del proyecto: 1) (Tipo de Banco: Banco Territorial) (Estado en Portafolio: En Ejecución)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_x000a__x000a_Apoyo a la creación del banco de alimentos del departamento de Sucre (BPIN: 202500000024121) (Meta del proyecto: 1) (Tipo de Banco: Banco Territorial) (Estado en Portafolio: En estudios previos)_x000a__x000a_FORTALECIMIENTO DE LA ECONOMÍA ARCOÍRIS Y PROMOCIÓN DEL EJERCICIO Y GOCE PLENO DE LOS DERECHOS DEL SECTOR POBLACIONAL LGBTIQ+ EN EL DEPARTAMENTO DE SUCRE (PROYECTO ARCOIRIS)_x000a__x000a_APOYO LOGÍSTICO PARA LA CREACIÓN, EL FORTALECIMIENTO  Y LA CONSOLIDACIÓN DE LA RED MUJER ESCUCHA DEL DEPARTAMENTO DE SUCRE Y EL I ENCUENTRO POLÍTICO DE MUJERES DEL DEPARTAMENTO DE SUCRE._x000a__x000a_PROYECTO APOYO A LAS MEDIDAS DE ATENCIÓN TEMPORAL PARA CASOS DE TRATA DE PERSONAS Y OTRAS FORMAS DE VIOLENCIAS REPORTADAS EN LA VIGENCIA 2024 EN EL DEPARTAMENTO DE SUCRE_x000a__x000a_PROYECTO FORTALECIMIENTO A LA SALUD Y NUTRICIÓN A PERSONAS VIVIENDO CON VIH/SIDA PARA EL MEJORAMIENTO DE SUS CONDICIONES DE VIDA EN LOS MUNICIPIOS DE SINCELEJO, COROZAL, SAN MARCOS, TOLUVIEJO, TOLU, SAN ONOFRE, SAMPUÉS, MAJAGUAL, SINCÉ Y LOS PALMITOS EN E_x000a__x000a_CASA PARA LA DIGNIDAD DE LA MUJER (339 DE LA LEY 2294 DE 2023 PND)_x000a__x000a_Apoyo AL FORTALECIMIENTO DEL BANCO DE ALIMENTOS DEL DEPARTAMENTO DE Sucre (BPIN: 202500000048057) (Meta del proyecto: 1) (Tipo de Banco: Banco Territorial)_x000a__x000a_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Tipo de Banco: Banco de Gestiones)"/>
    <s v="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Ejecución: 9) (Tipo de banco: Banco de Gestiones)_x000a__x000a_Fortalecimiento a la salud y nutrición a personas viviendo con vih/sida para el mejoramiento de sus condiciones de vida en los municipios de Sincelejo, Corozal, San Marcos, Toluviejo, Sampués y Sincé, en el departamento de  Sucre (Bpin: 202500000028388) (Meta de la vigencia: 1) (Ejecucion: 1) (Tipo de banco: Banco Territorial) (Estado en portafolio: En proceso de liquidación)"/>
    <s v="APOYO LOGÍSTICO PARA LA CREACIÓN, EL FORTALECIMIENTO  Y LA CONSOLIDACIÓN DE LA RED MUJER ESCUCHA DEL DEPARTAMENTO DE SUCRE Y EL I ENCUENTRO POLÍTICO DE MUJERES DEL DEPARTAMENTO DE SUCRE. (Bpin: ) (Tipo de banco: )_x000a__x000a_CASA PARA LA DIGNIDAD DE LA MUJER (339 DE LA LEY 2294 DE 2023 PND) (Bpin: ) (Tipo de banco: )_x000a__x000a_FORTALECIMIENTO DE LA ECONOMÍA ARCOÍRIS Y PROMOCIÓN DEL EJERCICIO Y GOCE PLENO DE LOS DERECHOS DEL SECTOR POBLACIONAL LGBTIQ+ EN EL DEPARTAMENTO DE SUCRE (PROYECTO ARCOIRIS) (Bpin: ) (Tipo de banco: )_x000a__x000a_PROYECTO FORTALECIMIENTO A LA SALUD Y NUTRICIÓN A PERSONAS VIVIENDO CON VIH/SIDA PARA EL MEJORAMIENTO DE SUS CONDICIONES DE VIDA EN LOS MUNICIPIOS DE SINCELEJO, COROZAL, SAN MARCOS, TOLUVIEJO, TOLU, SAN ONOFRE, SAMPUÉS, MAJAGUAL, SINCÉ Y LOS PALMITOS EN E (Bpin: ) (Tipo de banco: )_x000a__x000a_PROYECTO APOYO A LAS MEDIDAS DE ATENCIÓN TEMPORAL PARA CASOS DE TRATA DE PERSONAS Y OTRAS FORMAS DE VIOLENCIAS REPORTADAS EN LA VIGENCIA 2024 EN EL DEPARTAMENTO DE SUCRE (Bpin: ) (Tipo de banco: )"/>
    <n v="14"/>
    <n v="1"/>
    <s v="Superior"/>
    <n v="18"/>
    <n v="1"/>
    <s v="Superior"/>
    <n v="10"/>
    <n v="0.66666666666666663"/>
    <s v="Alto"/>
    <n v="42"/>
    <n v="0.71186440677966101"/>
    <s v="Alt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m/>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_x000a__x000a_Apoyo a la creación del banco de alimentos del departamento de Sucre (BPIN: 202500000024121) (Meta del proyecto: 300) (Tipo de Banco: Banco Territorial)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_x000a__x000a_Apoyo AL FORTALECIMIENTO DEL BANCO DE ALIMENTOS DEL DEPARTAMENTO DE Sucre (BPIN: 202500000048057) (Meta del proyecto: 200) (Tipo de Banco: Banco Territorial)"/>
    <s v="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 (Ejecucion: 150) (Tipo de banco: Banco Territorial) (Estado en portafolio: )"/>
    <s v="CAPACITACIÓN A MUEJRES VULNERABLES PARA EL FORTALECIMIENTO DE SU ACTIVIDAD ECONOMICA (Bpin: ) (Tipo de banco: )"/>
    <n v="600"/>
    <n v="1"/>
    <s v="Superior"/>
    <n v="676"/>
    <n v="1"/>
    <s v="Superior"/>
    <n v="150"/>
    <n v="1"/>
    <s v="Superior"/>
    <n v="142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m/>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_x000a__x000a_Fortalecimiento DE CAPACIDADES PSICOSOCIALES, PRODUCTIVAS Y PARTICIPATIVAS DE LAS MUJERES DEL DEPARTAMENTO DE Sucre (BPIN: 202600000000479) (Meta del proyecto: 2) (Tipo de Banco: Banco Territorial)_x000a__x000a_2 SOCIALIZACIONES CONVOCATORIA FONDO MUJER._x000a_OFERTA INSTITUCIONAL BARRIO LAS MARGARITAS._x000a__x000a_ (Meta Programada: 3) (Tipo de Banco: Banco de Gestiones)"/>
    <s v="2 SOCIALIZACIONES CONVOCATORIA FONDO MUJER._x000a_OFERTA INSTITUCIONAL BARRIO LAS MARGARITAS._x000a__x000a_ (Meta programada: 3) (Ejecución: 3)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Tipo de banco: )"/>
    <n v="10"/>
    <n v="1"/>
    <s v="Superior"/>
    <n v="8"/>
    <n v="1"/>
    <s v="Superior"/>
    <n v="3"/>
    <n v="0.42857142857142855"/>
    <s v="Medio"/>
    <n v="21"/>
    <n v="0.77777777777777779"/>
    <s v="Alto"/>
    <n v="42000000"/>
    <n v="0"/>
    <n v="0"/>
    <n v="0"/>
    <n v="0"/>
    <n v="0"/>
    <n v="0"/>
    <n v="0"/>
    <n v="0"/>
    <n v="0"/>
    <n v="42000000"/>
    <n v="44100000"/>
    <n v="0"/>
    <n v="0"/>
    <n v="0"/>
    <n v="0"/>
    <n v="0"/>
    <n v="0"/>
    <n v="0"/>
    <n v="0"/>
    <n v="0"/>
    <n v="44100000"/>
    <n v="46305000"/>
    <n v="0"/>
    <n v="0"/>
    <n v="0"/>
    <n v="0"/>
    <n v="0"/>
    <n v="0"/>
    <n v="0"/>
    <n v="0"/>
    <n v="0"/>
    <n v="46305000"/>
    <n v="48620250"/>
    <n v="0"/>
    <n v="0"/>
    <n v="0"/>
    <n v="0"/>
    <n v="0"/>
    <n v="0"/>
    <n v="0"/>
    <n v="0"/>
    <n v="0"/>
    <n v="48620250"/>
    <n v="181025250"/>
    <s v="Proyecto en proceso de contratación "/>
    <s v="Sesiones Consejo Departamental de Juventudes y asiistencias tecnicas a las alcaldias municipales para el fortalecimiento del Subsistema de participaciòn juvenil"/>
  </r>
  <r>
    <s v="MT025"/>
    <m/>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_x000a__x000a_PREVENCIÓN DE EMBARAZO ADOLESCENTE._x000a_VIOLENCIAS BASADAS EN GENERO Y SALUD SEXUAL._x000a_  (Meta Programada: 2) (Tipo de Banco: Banco de Gestiones)"/>
    <s v="PREVENCIÓN DE EMBARAZO ADOLESCENTE._x000a_VIOLENCIAS BASADAS EN GENERO Y SALUD SEXUAL._x000a_  (Meta programada: 2) (Ejecución: 2) (Tipo de banco: Banco de Gestiones)"/>
    <s v="Campañas para promover la salud sexual y reproductiva (Bpin: ) (Tipo de banco: )"/>
    <n v="8"/>
    <n v="0.26666666666666672"/>
    <s v="Minimo"/>
    <n v="0"/>
    <n v="0"/>
    <s v="Minimo"/>
    <n v="2"/>
    <n v="2.2222222222222223E-2"/>
    <s v="Minimo"/>
    <n v="10"/>
    <n v="3.3333333333333333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m/>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Deporte y Recreación"/>
    <s v="43"/>
    <s v="Fomento a la recreación, la actividad física y el deporte para desarrollar entornos de convivencia y paz"/>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_x000a__x000a_CURSO DE DEFENSA PERSONAL (Meta Programada: 16) (Tipo de Banco: Banco de Gestiones)"/>
    <s v="CURSO DE DEFENSA PERSONAL (Meta programada: 16) (Ejecución: 16) (Tipo de banco: Banco de Gestiones)"/>
    <s v="FOMENTO DE LA CULTURA DEPORTIVA PARA MUEJERES DEL DEPARTAMENTO DE SUCRE (Bpin: ) (Tipo de banco: )"/>
    <m/>
    <m/>
    <m/>
    <m/>
    <m/>
    <m/>
    <n v="16"/>
    <n v="5.3333333333333337E-2"/>
    <s v="Minimo"/>
    <n v="16"/>
    <n v="2.6666666666666668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m/>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m/>
    <s v="Fortalecimiento de la capacidad productiva de mujeres vulnerables de los municipios de Corozal, Sincelejo, Coveñas, Majagual, Los Palmitos, Ovejas, Morroa, San Marcos, El Roble, Sincé y Sampués en el departamento de Sucre (Bpin: ) (Tipo de banco: )"/>
    <n v="519"/>
    <n v="1"/>
    <s v="Superior"/>
    <n v="0"/>
    <n v="9.5000000000000001E-2"/>
    <s v="Minimo"/>
    <m/>
    <n v="0"/>
    <s v="Minimo"/>
    <n v="519"/>
    <n v="0.4718181818181818"/>
    <s v="Medio"/>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m/>
    <s v="Mujeres, jovenes, niños, niñas y adolescentes y familias capacitados con formaciones para su crecimiento academico y autonomia economica "/>
  </r>
  <r>
    <s v="MT028"/>
    <m/>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s v="CAMPAÑA HOMOFOBIA, BIFOBIA Y TRANSFOBIA (Meta Programada: 40) (Tipo de Banco: Banco de Gestiones)"/>
    <s v="CAMPAÑA HOMOFOBIA, BIFOBIA Y TRANSFOBIA (Meta programada: 40) (Ejecución: 40) (Tipo de banco: Banco de Gestiones)"/>
    <m/>
    <n v="100"/>
    <n v="1"/>
    <s v="Superior"/>
    <n v="63"/>
    <n v="1"/>
    <s v="Superior"/>
    <n v="40"/>
    <m/>
    <m/>
    <n v="20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m/>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_x000a__x000a_Apoyo PARA LA REALIZACIÓN DE ACTIVIDADES CULTURALES Y ORGANIZATIVAS ENFOCADAS EN LA POBLACIÓN LGBTIQ+ DURANTE EL AÑO 2026 EN EL DEPARTAMENTO DE Sucre (BPIN: 202600000001100) (Meta del proyecto: 34) (Tipo de Banco: Banco Territorial)"/>
    <m/>
    <m/>
    <n v="2"/>
    <n v="1"/>
    <s v="Superior"/>
    <n v="18"/>
    <n v="1"/>
    <s v="Superior"/>
    <m/>
    <n v="0"/>
    <s v="Minimo"/>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m/>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PARA LA REALIZACIÓN DE ACTIVIDADES CULTURALES Y ORGANIZATIVAS ENFOCADAS EN LA POBLACIÓN LGBTIQ+ DURANTE EL AÑO 2026 EN EL DEPARTAMENTO DE Sucre (BPIN: 202600000001100) (Meta del proyecto: 3) (Tipo de Banco: Banco Territorial) (Estado en Portafolio: En proceso de contratación)_x000a__x000a_Apoyo logístico para la Creación y el Fortalecimiento de los Consejos Consultivos Municipales de (municipios priorizados) Población LGBTIQ+ y del Fortalecimiento del Consejo Consultivo Departamental  Y  el I ENCUENTRO Departamental de Consejeros lgbtiq+_x000a__x000a_ASISTENCIA TECNICA A CONSEJO CONSULTIVOS DE LOS PALMITOS, SAMPUES, SUCRE Y LA UNIÓN  (Meta Programada: 1) (Tipo de Banco: Banco de Gestiones)"/>
    <s v="ASISTENCIA TECNICA A CONSEJO CONSULTIVOS DE LOS PALMITOS, SAMPUES, SUCRE Y LA UNIÓN  (Meta programada: 1) (Ejecución: 1)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Tipo de banco: )"/>
    <n v="1"/>
    <n v="7.6923076923076927E-2"/>
    <s v="Minimo"/>
    <n v="22"/>
    <n v="1"/>
    <s v="Superior"/>
    <n v="1"/>
    <n v="1"/>
    <s v="Superior"/>
    <n v="24"/>
    <n v="0.88888888888888884"/>
    <s v="Alto"/>
    <n v="42000000"/>
    <n v="0"/>
    <n v="0"/>
    <n v="0"/>
    <n v="0"/>
    <n v="0"/>
    <n v="0"/>
    <n v="0"/>
    <n v="0"/>
    <n v="0"/>
    <n v="42000000"/>
    <n v="44100000"/>
    <n v="0"/>
    <n v="0"/>
    <n v="0"/>
    <n v="0"/>
    <n v="0"/>
    <n v="0"/>
    <n v="0"/>
    <n v="0"/>
    <n v="0"/>
    <n v="44100000"/>
    <n v="46305000"/>
    <n v="0"/>
    <n v="0"/>
    <n v="0"/>
    <n v="0"/>
    <n v="0"/>
    <n v="0"/>
    <n v="0"/>
    <n v="0"/>
    <n v="0"/>
    <n v="46305000"/>
    <n v="48620250"/>
    <n v="0"/>
    <n v="0"/>
    <n v="0"/>
    <n v="0"/>
    <n v="0"/>
    <n v="0"/>
    <n v="0"/>
    <n v="0"/>
    <n v="0"/>
    <n v="48620250"/>
    <n v="181025250"/>
    <m/>
    <s v="Sesiones y espacios del consejo consultivo LGTBIQ+"/>
  </r>
  <r>
    <s v="MT031"/>
    <m/>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m/>
    <s v="APOYO LOGÍSTICO PARA LA REALIZACIÓN DE ACTIVIDADES CULTURALES Y ORGANIZATIVAS EN EL MES DE LA DIVERSIDAD ENFOCADAS EN LA POBLACION LGTBIQ+ DEL DEPARTAMENTO 2027 (Bpin: ) (Tipo de banco: )"/>
    <n v="150"/>
    <n v="1"/>
    <s v="Superior"/>
    <m/>
    <m/>
    <m/>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m/>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n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m/>
    <m/>
    <m/>
    <m/>
    <n v="0"/>
    <n v="0"/>
    <s v="Minimo"/>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m/>
    <s v="Formulaciòn de la politica publica para la atenciòn integral de la poblaciòn habitante de calle. Caracterizacion de la poblaciòn habitante de calle "/>
  </r>
  <r>
    <s v="MT033"/>
    <m/>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n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m/>
    <m/>
    <m/>
    <m/>
    <n v="0"/>
    <n v="0"/>
    <s v="Minimo"/>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m/>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n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m/>
    <n v="200"/>
    <n v="1"/>
    <s v="Superior"/>
    <m/>
    <m/>
    <m/>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
    <s v="Se espera hacer una brigada dirigida a habitantes de calle, por gestión"/>
    <s v="Proyecto para atenciòn de la poblaciòn habitante de calle "/>
  </r>
  <r>
    <s v="MT035"/>
    <m/>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m/>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m/>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
    <s v="Gestión - Campañas de socialización normativa realizadas por la Secretaría de Educación (Bpin: Por Gestión) (Tipo de banco: )"/>
    <n v="13"/>
    <n v="1"/>
    <s v="Superior"/>
    <n v="20"/>
    <n v="1"/>
    <s v="Superior"/>
    <m/>
    <n v="0"/>
    <s v="Minimo"/>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m/>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m/>
    <n v="1"/>
    <n v="1"/>
    <s v="Superior"/>
    <n v="1"/>
    <n v="1"/>
    <s v="Superior"/>
    <m/>
    <n v="0"/>
    <s v="Minimo"/>
    <n v="2"/>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m/>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m/>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_x000a__x000a_Gestión - Acompañamiento para la caracterización de la población perteneciente a grupos étnicos en los establecimientos educativos para su registro en el Sistema integrado de matrícula_x000a__x000a_Gestión - Servicio de asistencia técnica en educación inicial Decreto 1411 y Ampliación del grado jardín._x000a__x000a_Gestión - Asistencia técnica proyecto educativo institucional - PEI_x000a__x000a_Apoyo a la Realización del Foro Educativo y los Diferentes Encuentros Pedagógicos e Interactivos Vigencia 2026, de la Secretaria de Educación Departamental de Sucre (BPIN: 202500000038748) (Meta del proyecto: 1200) (Tipo de Banco: Banco Territorial)_x000a__x000a_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
    <s v="Apoyo al Programa de Fondos Educativos Fose para el Seguimiento, Control y Consolidación Financiera de Recursos de Gratuidad Educativa Vigencia 2026, para los Establecimientos Educativos del Departamento de  Sucre (Bpin: 202500000039332) (Meta de la vigencia: 259) (Ejecucion: 259) (Tipo de banco: Banco Territorial) (Estado en portafolio: )"/>
    <s v="Proyecto de apoyo en recurso humano especializado (Contadores) al Programa de Fondos Educativos (Fose) para el Seguimiento, Control Y Consolidacion Financiera de Recursos de Gratuidad Educativa para los Establecimientos Educativos del departamento de Sucr (Bpin: ) (Tipo de banco: )_x000a__x000a_Gestión - Asistencia técnica proyecto educativo institucional - PEI (Bpin: ) (Tipo de banco: )_x000a__x000a_Gestión - Servicio de asistencia técnica en educación inicial Decreto 1411 y Ampliación del grado jardín. (Bpin: ) (Tipo de banco: )_x000a__x000a_Gestión - Acompañamiento para la caracterización de la población perteneciente a grupos étnicos en los establecimientos educativos para su registro en el Sistema integrado de matrícula (Bpin: ) (Tipo de banco: )"/>
    <n v="336"/>
    <n v="1"/>
    <s v="Superior"/>
    <n v="371"/>
    <n v="1"/>
    <s v="Superior"/>
    <n v="259"/>
    <n v="0.84640522875816993"/>
    <s v="Alto"/>
    <n v="966"/>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50"/>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m/>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m/>
    <s v="Por Gestión - Documento sobre evaluación de permanencia elaborado por la Secretaría de Educación (Bpin: Por Gestión)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m/>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_x000a__x000a_Gestión - sistema integrado de matricula - SIMAT_x000a__x000a_Sistema integrado de matricula - SIMAT (Meta Programada: 1) (Tipo de Banco: Banco de Gestiones)"/>
    <s v="Sistema integrado de matricula - SIMAT (Meta programada: 1) (Ejecución: 1) (Tipo de banco: Banco de Gestiones)"/>
    <s v="Gestión - sistema integrado de matricula - SIMAT (Bpin: ) (Tipo de banco: )"/>
    <n v="1"/>
    <n v="1"/>
    <s v="Superior"/>
    <n v="2"/>
    <n v="1"/>
    <s v="Superior"/>
    <n v="1"/>
    <n v="1"/>
    <s v="Superior"/>
    <n v="4"/>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m/>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m/>
    <s v="Elaboración del foro bilingüismo 2027 (Bpin: ) (Tipo de banco: )"/>
    <n v="6239"/>
    <n v="1"/>
    <s v="Superior"/>
    <n v="2535"/>
    <n v="1"/>
    <s v="Superior"/>
    <m/>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m/>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_x000a__x000a_Convenio Doble Titulación con SENA, programas productivos en las IETAS adscritas a la ETC Sucre. 2025 (Banco de Gestiones) (Meta Programada: 20) (Meta Ejecutada: 20)"/>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_x000a__x000a_Convenio Doble Titulación con SENA, programas productivos en las IETAS adscritas a la ETC Sucre. 2025 (Banco de Gestiones) (Meta Programada: 20) (Meta Ejecutada: 20)"/>
    <s v="Convenio Sena Doble Titulación 2026_x000a__x000a_Convenio Doble Titulación con SENA, programas productivos en las IETAS adscritas a la ETC Sucre. 2025 (Meta Programada: 20) (Tipo de Banco: Banco de Gestiones)"/>
    <s v="Convenio Doble Titulación con SENA, programas productivos en las IETAS adscritas a la ETC Sucre. 2025 (Meta programada: 20) (Ejecución: 20) (Tipo de banco: Banco de Gestiones)"/>
    <s v="Convenio Sena Doble Titulación 2027 (Bpin: ) (Tipo de banco: )"/>
    <n v="20"/>
    <n v="1"/>
    <s v="Superior"/>
    <n v="21"/>
    <n v="1"/>
    <s v="Superior"/>
    <n v="20"/>
    <n v="1"/>
    <s v="Superior"/>
    <n v="61"/>
    <n v="1"/>
    <s v="Superior"/>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m/>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m/>
    <s v="Convenio de entendimiento con Tommy INC (Bpin: ) (Tipo de banco: )"/>
    <n v="5"/>
    <n v="1"/>
    <s v="Superior"/>
    <m/>
    <m/>
    <m/>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m/>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
    <m/>
    <n v="220"/>
    <n v="1"/>
    <s v="Superior"/>
    <n v="236"/>
    <n v="1"/>
    <s v="Superior"/>
    <m/>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m/>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
    <s v="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En Ejecución)_x000a__x000a_APOYO A LA REALIZACIÓN DEL FORO EDUCATIVO Y LOS DIFERENTES ENCUENTROS PEDAGÓGICOS E INTERACTIVOS VIGENCIA 2026 DE LA SECRETARIA DE EDUCACIÓN DEPARTAMENTAL DE SUCRE. (BPIN: 202500000038748) (Meta del proyecto: 1200) (Tipo de Banco: Banco Territorial) (Estado en Portafolio: Registrado en banco)_x000a__x000a_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En proceso de contratación)_x000a__x000a_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En proceso de contratación)_x000a__x000a_APOYO A LA IMPLEMENTACIÓN DEL PROGRAMA PRENSA ESCUELA PARA EL FORTALECIMIENTO DE COMPETENCIAS INTEGRALES EN LOS ESTUDIANTES DE LOS ESTABLECIMIENTOS OFICIALES DE LOS MUNICIPIOS NO CERTIFICADOS DEL DEPARTAMENTO DE SUCRE"/>
    <m/>
    <s v="APOYO A LA IMPLEMENTACIÓN DEL PROGRAMA PRENSA ESCUELA PARA EL FORTALECIMIENTO DE COMPETENCIAS INTEGRALES EN LOS ESTUDIANTES DE LOS ESTABLECIMIENTOS OFICIALES DE LOS MUNICIPIOS NO CERTIFICADOS DEL DEPARTAMENTO DE SUCRE (Bpin: ) (Tipo de banco: )_x000a__x000a_APOYO A LOS FOROS EDUCATIVOS PARA LA VIGENCIA 2027 EN EL DEPARTAMENTO DE SUCRE (Bpin: ) (Tipo de banco: )"/>
    <n v="3776"/>
    <n v="1"/>
    <s v="Superior"/>
    <n v="4910"/>
    <n v="1"/>
    <s v="Superior"/>
    <n v="0"/>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m/>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En subsanaciones por secretaría sectorial)_x000a__x000a_FORTALECIMIENTO A DOCENTES Y DIRECTIVOS DOCENTES EN COMPETENCIAS BÁSICAS, ESPECIFICAS, CIUDADANAS Y SOCIOEMOCIONALES DURANTE LA VIGENCIA 2026 EN EL DEPARTAMENTO DE SUCRE"/>
    <m/>
    <s v="FORTALECIMIENTO A DOCENTES Y DIRECTIVOS DOCENTES EN COMPETENCIAS BÁSICAS, ESPECIFICAS, CIUDADANAS Y SOCIOEMOCIONALES DURANTE LA VIGENCIA 2027 EN EL DEPARTAMENTO DE SUCRE (Bpin: ) (Tipo de banco: )"/>
    <n v="444"/>
    <n v="1"/>
    <s v="Superior"/>
    <n v="529"/>
    <n v="1"/>
    <s v="Superior"/>
    <m/>
    <n v="0"/>
    <s v="Minimo"/>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m/>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m/>
    <s v="Proyecto preicfes (Bpin: ) (Tipo de banco: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m/>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Estado en Portafolio: En proceso de contratación)"/>
    <m/>
    <s v="IMPLEMENTACIÓN DE LA ESTRATEGIA DE CONECTIVIDAD ESCOLAR – CONEXIÓN TOTAL – DEL MINISTERIO DE EDUCACIÓN NACIONAL VIGENCIA 2027 EN ESTABLECIMIENTOS Y/O SEDES EDUCATIVAS OFICIALES DE LOS MUNICIPIOS NO CERTIFICADOS DEL DEPARTAMENTO DE SUCRE. (Bpin: ) (Tipo de banco: )"/>
    <n v="55558"/>
    <n v="1"/>
    <s v="Superior"/>
    <n v="66087"/>
    <n v="1"/>
    <s v="Superior"/>
    <m/>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4001"/>
    <n v="0"/>
    <n v="0"/>
    <n v="0"/>
    <n v="0"/>
    <n v="0"/>
    <n v="0"/>
    <n v="0"/>
    <n v="2080572943.4044001"/>
    <n v="7746489111.4918995"/>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m/>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m/>
    <s v="Acompañamiento para la implementación de un modelo educativo intercultural (Bpin: ) (Tipo de banco: )"/>
    <m/>
    <m/>
    <m/>
    <n v="5"/>
    <n v="1"/>
    <s v="Superior"/>
    <m/>
    <m/>
    <m/>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m/>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m/>
    <s v="Formación bilingüe para docentes (Bpin: ) (Tipo de banco: )"/>
    <n v="363"/>
    <n v="1"/>
    <s v="Superior"/>
    <n v="102"/>
    <n v="1"/>
    <s v="Superior"/>
    <m/>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m/>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m/>
    <s v="Gestionar los recursos económicos mediante el acceso a las convocatorias del orden internacional, nacional y regional para el fortalecimiento de los proyectos pedagógicos y productivos sostenibles en las IETAS del departamento. Incluye el desarrollo de es (Bpin: ) (Tipo de banco: )"/>
    <m/>
    <m/>
    <m/>
    <n v="20"/>
    <n v="1"/>
    <s v="Superior"/>
    <m/>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m/>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m/>
    <s v="La meta fue incluida para financiar la preinversión de proyectos de infraestructura que cumplan con las metas del plan de desarrollo. Actualmente no se tiene proyecto en formulación (Bpin: ) (Tipo de banco: )"/>
    <m/>
    <m/>
    <m/>
    <m/>
    <m/>
    <m/>
    <m/>
    <n v="0"/>
    <s v="Minimo"/>
    <n v="0"/>
    <n v="0"/>
    <s v="Minimo"/>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m/>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m/>
    <s v="Gestión - Evaluación anual realizada a docentes y directivos docente (Bpin: ) (Tipo de banco: )"/>
    <n v="1750"/>
    <n v="0.92105263157894723"/>
    <s v="Alto"/>
    <n v="1931"/>
    <n v="1"/>
    <s v="Superior"/>
    <m/>
    <n v="0"/>
    <s v="Minimo"/>
    <n v="3681"/>
    <n v="1"/>
    <s v="Superior"/>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m/>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m/>
    <s v="Gestión - apoyo a las escuelas de padres realizadas en los establecimientos educativos (Bpin: ) (Tipo de banco: )"/>
    <n v="206"/>
    <n v="1"/>
    <s v="Superior"/>
    <n v="207"/>
    <n v="1"/>
    <s v="Superior"/>
    <m/>
    <n v="0"/>
    <s v="Minimo"/>
    <n v="413"/>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m/>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m/>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m/>
    <s v="Personal para apoyo a la atención integral para la convivencia escolar (Bpin: ) (Tipo de banco: )"/>
    <n v="38"/>
    <n v="1"/>
    <s v="Superior"/>
    <n v="259"/>
    <n v="1"/>
    <s v="Superior"/>
    <m/>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m/>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m/>
    <s v="Gestión - orientación socio ocupacional orientada a los jovenes de los establecimientos educativos (Bpin: ) (Tipo de banco: )"/>
    <n v="8986"/>
    <n v="1"/>
    <s v="Superior"/>
    <n v="7261"/>
    <n v="1"/>
    <s v="Superior"/>
    <m/>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m/>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s v="Aula Amiga IE San Pedro Claver (Tipo Banco: Banco de Gestiones) (Meta de la gestión: 0)"/>
    <s v="Aula Amiga IE San Pedro Claver (Tipo de banco: Banco de Gestiones) (Meta de la gestión: 0) (Ejecutado: 1)"/>
    <m/>
    <m/>
    <m/>
    <n v="5"/>
    <n v="1"/>
    <s v="Superior"/>
    <n v="1"/>
    <n v="1"/>
    <s v="Superior"/>
    <m/>
    <n v="0"/>
    <s v="Minimo"/>
    <n v="6"/>
    <n v="0.6"/>
    <s v="Alt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m/>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m/>
    <s v="Gestión - Asistencia técnica en procesos de formación integral, pedagógica y curricular para los docentes de los establecimientos educativos oficiales en la ampliación del tiempo escolar, en los establecimientos educativos de jornada única existentes. (Bpin: ) (Tipo de banco: )"/>
    <n v="12"/>
    <n v="1"/>
    <s v="Superior"/>
    <n v="12"/>
    <n v="1"/>
    <s v="Superior"/>
    <m/>
    <n v="0"/>
    <s v="Minimo"/>
    <n v="24"/>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m/>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En proceso de contratación)_x000a__x000a_PROYECTO FORTALECIMIENTO DE LOS ESTABLECIMIENTOS EDUCATIVOS MEDIANTE EL PROGRAMA DE EDUCACION INCLUSIVA CON CALIDAD Y EQUIDAD PARA LA ATENCIÓN A LA DIVERSIDAD, DURANTE LA VIGENCIA 2026 EN EL DEPARTAMENTO DE SUCRE"/>
    <m/>
    <s v="PROYECTO FORTALECIMIENTO DE LOS ESTABLECIMIENTOS EDUCATIVOS MEDIANTE EL PROGRAMA DE EDUCACION INCLUSIVA CON CALIDAD Y EQUIDAD PARA LA ATENCIÓN A LA DIVERSIDAD, DURANTE LA VIGENCIA 2027 EN EL DEPARTAMENTO DE SUCRE (Bpin: ) (Tipo de banco: )"/>
    <n v="0"/>
    <n v="0"/>
    <s v="Minimo"/>
    <n v="0"/>
    <n v="0"/>
    <s v="Minimo"/>
    <m/>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199999"/>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m/>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m/>
    <s v="Gestión - Apoyo a establecimientos educativos en la implementación de nivel preescolar (Bpin: ) (Tipo de banco: )"/>
    <n v="24"/>
    <n v="1"/>
    <s v="Superior"/>
    <m/>
    <m/>
    <m/>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m/>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m/>
    <s v="modelos educativos flexibles para estudiantes de los establecimientos educativos (Misional) (Bpin: ) (Tipo de banco: )"/>
    <n v="11"/>
    <n v="1"/>
    <s v="Superior"/>
    <n v="17617"/>
    <n v="1"/>
    <s v="Superior"/>
    <m/>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m/>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m/>
    <s v="Gestión - Zonas de orientación escolar (Bpin: ) (Tipo de banco: )"/>
    <n v="1703"/>
    <n v="1"/>
    <s v="Superior"/>
    <n v="50000"/>
    <n v="1"/>
    <s v="Superior"/>
    <m/>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m/>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2025000020019)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_x000a__x000a_APOYO AL PROGRAMA DE ALIMENTACIÓN ESCOLAR -PAE REGULAR- EN LAS  INSTITUCIONES EDUCATIVAS OFICIALES DEL DEPARTAMENTO DE  SUCRE VIGENCIA 2025 (BPIN: 2025000020019) (Tipo de banco: Banco de Regalías) (Meta total del proyecto: 1101975) (Ejecutado: 1101975.0)"/>
    <s v="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_x000a__x000a_Implementación del programa de alimentación escolar PAE para la vigencia 2026 en el Departamento de Sucre (BPIN: 202500000042419) (Meta del proyecto: 4382933) (Tipo de Banco: Banco Territorial) (Estado en Portafolio: En Ejecución)_x000a__x000a_APOYO AL PROGRAMA DE ALIMENTACIÓN ESCOLAR -PAE REGULAR- EN LAS  INSTITUCIONES EDUCATIVAS OFICIALES DEL DEPARTAMENTO DE  SUCRE VIGENCIA 2026_x000a__x000a_APOYO AL PROGRAMA DE ALIMENTACIÓN ESCOLAR PARA PUEBLOS INDÍGENAS (PAIP) PARA LA VIGENCIA 2026 EN EL DEPARTAMENTO DE SUCRE"/>
    <s v="Implementación del programa de alimentación escolar PAE para la vigencia 2026 en el Departamento de   Sucre (Bpin: 202500000042419) (Meta de la vigencia: 4382933) (Ejecucion: 1740449) (Tipo de banco: Banco Territorial) (Estado en portafolio: En Ejecución)"/>
    <s v="APOYO AL PROGRAMA DE ALIMENTACIÓN ESCOLAR -PAE REGULAR- EN LAS  INSTITUCIONES EDUCATIVAS OFICIALES DEL DEPARTAMENTO DE  SUCRE VIGENCIA 2027 (Bpin: ) (Tipo de banco: )_x000a__x000a_APOYO AL PROGRAMA DE ALIMENTACIÓN ESCOLAR PARA PUEBLOS INDÍGENAS (PAIP) PARA LA VIGENCIA 2027 EN EL DEPARTAMENTO DE SUCRE (Bpin: ) (Tipo de banco: )"/>
    <n v="6319080"/>
    <n v="0.78988499999999995"/>
    <s v="Alto"/>
    <n v="4797090"/>
    <n v="0.59963624999999998"/>
    <s v="Medio"/>
    <n v="1740449"/>
    <n v="0.21755612499999999"/>
    <s v="Minimo"/>
    <n v="12856619"/>
    <n v="0.40176934375000001"/>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m/>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m/>
    <s v="CONSTRUCCIÓN DE LA INSTITUCIÓN EDUCATIVA TÉCNICO AGROPECUARIA DE CHINULITO EN EL MUNICIPIO DE COLOSÓ (Bpin: 20211301011982) (Meta del proyecto: 1) (Tipo de banco: Banco de Aliados)"/>
    <m/>
    <m/>
    <m/>
    <m/>
    <m/>
    <m/>
    <m/>
    <m/>
    <m/>
    <n v="0"/>
    <n v="0"/>
    <s v="Minimo"/>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m/>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CONSTRUCCIÓN DE CERRAMIENTO DE LA INSTITUCIÓN EDUCATIVA MARISCAL SUCRE EN EL MUNICIPIO DE SAMPUES SUCRE (BPIN: 2022002700134) (Meta del proyecto: 1) (Tipo de Banco: Banco Territorial) (Estado en Portafolio: Suspendido)_x000a__x000a_MEJORAMIENTO DE LA INSTITUCIÓN EDUCATIVA EL MAMÓN, SEDE PRINCIPAL, EN EL MUNICIPIO DE COROZAL, DEPARTAMENTO DE SUCRE (BPIN: 2025002700019) (Meta del proyecto: 1) (Tipo de Banco: Banco Territorial) (Estado en Portafolio: En proceso de contratación)_x000a__x000a_FORTALECIMIENTO DE LA INFRAESTRUCTURA EN IE DEL MUNICIPIO DE SAN ONOFRE, SUCRE. (TOROBÉ- BARRANCAS- HIGUERÓN-PALO ALTO) (20211301011396) :4 (BPIN: 20211301011396) (Tipo de Banco: Banco de Aliados) (Estado en Portafolio: No aplica liquidación)_x000a__x000a_CONSTRUCCIÓN DE LA INSTITUCIÓN EDUCATIVA TÉCNICA AGROPECUARIA SAN ONOFRE DE TOROBÉ: (2022002700003) (BPIN: 2022002700003) (Tipo de Banco: Banco de Aliados)_x000a__x000a_Proyecto de mejoramiento y adecuación de infraestructura educativa en 25 instituciones educativas:8"/>
    <m/>
    <s v="Proyecto de mejoramiento y adecuación de infraestructura educativa en 25 instituciones educativas (Bpin: ) (Tipo de banco: )"/>
    <n v="25"/>
    <n v="1"/>
    <s v="Superior"/>
    <n v="16"/>
    <n v="1"/>
    <s v="Superior"/>
    <m/>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m/>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_x000a__x000a_DOTACIÓN TECNOLÓGICA PARA LAS INSTITUCIONES Y SEDES EDUCATIVAS EN SUCRE (Pendiente BPIN)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s v="DOTACIÓN DE MOBILIARIO ESCOLAR PARA LOS ESTABLECIMIENTOS EDUCATIVOS DE LOS MUNICIPIOS NO CERTIFICADOS DEL DEPARTAMENTO DE SUCRE (Bpin: ) (Tipo de banco: )_x000a__x000a_DOTACIÓN TECNOLÓGICA PARA LAS INSTITUCIONES Y SEDES EDUCATIVAS EN SUCRE (Pendiente BPIN) (Bpin: ) (Tipo de banco: )_x000a__x000a_DOTACIÓN DE MOBILIARIO Y MENAJE DE COMEDORES ESCOLARES EN IE DE LOS MUNICIPIOS PDET DEL DEPARTAMENTO DE SUCRE (2022002700037) (Bpin: 2022002700037) (Tipo de banco: )_x000a__x000a_DOTACIÓN DE MOBILIARIO ESCOLAR Y ADMINISTRATIVO EN INSTITUCIONES EDUCATIVAS RURALES DE LOS MUNICIPIOS PDET DEL DEPARTAMENTO DE SUCRE (2022002700038) (Bpin: 2022002700038) (Tipo de banco: )"/>
    <m/>
    <m/>
    <m/>
    <m/>
    <m/>
    <m/>
    <m/>
    <n v="0"/>
    <s v="Minimo"/>
    <n v="0"/>
    <n v="0"/>
    <s v="Minimo"/>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m/>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m/>
    <s v="La ejecución de la meta depende de la ocurrencia de incidentes o desastres naturales que ponen en riesgo la prestación del servicio educativo en los establecimientos educativos (Bpin: ) (Tipo de banco: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m/>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_x000a__x000a_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
    <s v="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_x000a__x000a_SUMINISTRO DE LA PRIMERA, SEGUNDA Y TERCERA DOTACION DE VESTUARIOS Y CALZADOS DE LABOR VIGENCIA 2026, A LOS DOCENTES Y ADMINISTRATIVOS DE LAS INSTITUCIONES EDUCATIVAS DEL DEPARTAMENTO DE SUCRE_x000a__x000a_Suministro de la primera, segunda y tercera dotación de vestuario y calzado de labor a los docentes y administrativos de los establecimientos educativos para la vigencia 2026 del departamento de Sucre (BPIN: 202600000012869) (Meta del proyecto: 259) (Tipo de Banco: Banco Territorial)"/>
    <m/>
    <s v="SUMINISTRO DE LA PRIMERA, SEGUNDA Y TERCERA DOTACION DE VESTUARIOS Y CALZADOS DE LABOR VIGENCIA 2027, A LOS DOCENTES Y ADMINISTRATIVOS DE LAS INSTITUCIONES EDUCATIVAS DEL DEPARTAMENTO DE SUCRE (Bpin: ) (Tipo de banco: )"/>
    <n v="261"/>
    <n v="0.98490566037735838"/>
    <s v="Alto"/>
    <n v="259"/>
    <n v="0.97735849056603763"/>
    <s v="Alto"/>
    <n v="0"/>
    <n v="0"/>
    <s v="Minimo"/>
    <n v="520"/>
    <n v="1"/>
    <s v="Superior"/>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m/>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_x000a__x000a_APOYO AL PROGRAMA DE FONDOS EDUCATIVOS (FOSE) PARA EL SEGUIMIENTO, CONTROL Y CONSOLIDACION FINANCIERA DE RECURSOS DE GRATUIDAD EDUCATIVA VIGENCIA 2026, PARA LOS ESTABLECIMIENTOS EDUCATIVOS DEL DEPARTAMENTO DE SUCRE"/>
    <m/>
    <s v="APOYO AL PROGRAMA DE FONDOS EDUCATIVOS (FOSE) PARA EL SEGUIMIENTO, CONTROL Y CONSOLIDACION FINANCIERA DE RECURSOS DE GRATUIDAD EDUCATIVA VIGENCIA 2027, PARA LOS ESTABLECIMIENTOS EDUCATIVOS DEL DEPARTAMENTO DE SUCRE (Bpin: ) (Tipo de banco: )"/>
    <n v="1"/>
    <n v="1"/>
    <s v="Superior"/>
    <n v="259"/>
    <n v="1"/>
    <s v="Superior"/>
    <n v="0"/>
    <n v="0"/>
    <s v="Minimo"/>
    <n v="26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m/>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m/>
    <s v="266 establecimientos educativos con inspección vigilancia y control (Misional) (Bpin: ) (Tipo de banco: )"/>
    <n v="243"/>
    <n v="0.9135338345864662"/>
    <s v="Alto"/>
    <n v="251"/>
    <n v="0.94360902255639101"/>
    <s v="Alto"/>
    <m/>
    <n v="0"/>
    <s v="Minimo"/>
    <n v="494"/>
    <n v="1"/>
    <s v="Superior"/>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m/>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m/>
    <s v="Proyecto de gestión documental para mejorar el almacenamiento de las historias laborales de la Secretaria de Educación departamental (Bpin: ) (Tipo de banco: )"/>
    <m/>
    <m/>
    <m/>
    <m/>
    <m/>
    <m/>
    <m/>
    <m/>
    <m/>
    <n v="0"/>
    <n v="0"/>
    <s v="Minim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m/>
    <s v="40"/>
    <s v="Transformación del Ser Humano"/>
    <s v="Tasa de Analfabetismo"/>
    <s v="10,38%"/>
    <s v="Tasa"/>
    <s v="2022"/>
    <s v="MEN - OAPF La cobertura se estimó con proyección censo DANE 2018"/>
    <s v="10,27%"/>
    <s v="4. Educación de calidad"/>
    <s v="Educación"/>
    <n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m/>
    <s v="Proyecto de alfbetización (Por Formular) (Bpin: ) (Tipo de banco: )"/>
    <m/>
    <m/>
    <m/>
    <m/>
    <m/>
    <m/>
    <m/>
    <n v="0"/>
    <s v="Minimo"/>
    <n v="0"/>
    <n v="0"/>
    <s v="Minimo"/>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m/>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n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m/>
    <s v="Gestión - Asistencia técnica a Entidades o instituciones de educación para el Trabajo y Desarrollo Humano- ETDH (Bpin: ) (Tipo de banco: )"/>
    <m/>
    <m/>
    <m/>
    <n v="10"/>
    <n v="1"/>
    <s v="Superior"/>
    <m/>
    <n v="0"/>
    <s v="Minimo"/>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m/>
    <s v="2"/>
    <s v="Transformación del Ser Humano"/>
    <s v="Tasa de cobertura bruta en educación superior"/>
    <s v="0,29580000000000001"/>
    <s v="Tasa"/>
    <s v="2022"/>
    <s v="Ministerio de Educación Nacional"/>
    <s v="32%, 31%, 9,63%"/>
    <s v="4 Educación de calidad"/>
    <s v="Educación"/>
    <n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m/>
    <s v="Documento de estudios técnicos para la educación superior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m/>
  </r>
  <r>
    <s v="MT077"/>
    <m/>
    <s v="3"/>
    <s v="Transformación del Ser Humano"/>
    <s v="Tasa de cobertura bruta en educación superior"/>
    <s v="0,29580000000000001"/>
    <s v="Tasa"/>
    <s v="2022"/>
    <s v="Ministerio de Educación Nacional"/>
    <s v="32%, 31%, 9,63%"/>
    <s v="5 Educación de calidad"/>
    <s v="Educación"/>
    <n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m/>
    <s v="Gestionar alianzas y proyectos para proveer becas (Bpin: ) (Tipo de banco: )"/>
    <n v="1710"/>
    <n v="1"/>
    <s v="Superior"/>
    <n v="0"/>
    <n v="1"/>
    <s v="Superior"/>
    <m/>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m/>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n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m/>
    <s v="Gestión de espacios de fomento sd e Educación Superior (Bpin: ) (Tipo de banco: )"/>
    <m/>
    <m/>
    <m/>
    <n v="2464"/>
    <n v="1"/>
    <s v="Superior"/>
    <m/>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m/>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n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
    <s v="Gestionar alianzas y proyectos para proveer becas (Bpin: ) (Tipo de banco: )"/>
    <n v="130"/>
    <n v="1"/>
    <s v="Superior"/>
    <n v="0"/>
    <n v="0.33333333333333331"/>
    <s v="Medio"/>
    <n v="64"/>
    <n v="0.42666666666666669"/>
    <s v="Medio"/>
    <n v="194"/>
    <n v="0.30793650793650795"/>
    <s v="Medio"/>
    <n v="100000000"/>
    <n v="0"/>
    <n v="0"/>
    <n v="0"/>
    <n v="0"/>
    <n v="0"/>
    <n v="0"/>
    <n v="0"/>
    <n v="2100000000"/>
    <n v="214285714.28569999"/>
    <n v="2414285714.2856998"/>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6998"/>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m/>
    <s v="6"/>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081"/>
    <m/>
    <s v="7"/>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m/>
    <s v="Documento normativo si surge la necesidad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m/>
  </r>
  <r>
    <s v="MT082"/>
    <m/>
    <s v="8"/>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m/>
    <m/>
    <s v="Proyecto Adquisición de equipos para los laboratorios de la Universidad de Sucre. - UNISUCRE"/>
    <m/>
    <m/>
    <m/>
    <m/>
    <m/>
    <m/>
    <m/>
    <m/>
    <m/>
    <n v="0"/>
    <s v="Minimo"/>
    <n v="0"/>
    <n v="0"/>
    <s v="Minimo"/>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m/>
    <s v="9"/>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m/>
    <s v="Proyecto Mejoramiento accesibilidad al campus Puerta Roja de la Universidad de Sucre - UNISUCRE (Bpin: ) (Tipo de banco: )"/>
    <m/>
    <m/>
    <m/>
    <m/>
    <m/>
    <m/>
    <m/>
    <m/>
    <m/>
    <n v="0"/>
    <n v="0"/>
    <s v="Minimo"/>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m/>
    <s v="1"/>
    <s v="Transformación del Ser Humano"/>
    <s v="Número de objetos de inspección, vigilancia y control controlados"/>
    <s v="6289"/>
    <s v="Número"/>
    <s v="2023"/>
    <s v="Ministerio de Salud y Protección Social"/>
    <s v="10000"/>
    <s v="3 Salud y bienestar"/>
    <s v="Salud"/>
    <n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Apoyo financiero para el funcionamiento de la nómina general de la Secretaría de Salud Departamental de   Sucre (Bpin: 202500000042537) (Tipo de Banco: Banco Territorial) (Meta total del indicador: 100.0) (Meta total de la vigencia: 100.0) (Ejecutado: 1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Realizar visitas de IVC ambiente, Sustancias Químicos,  medicamentos , Habilitacion  (Tipo de banco: Banco de Gestiones) (Meta de la gestión:  ) (Ejecutado: 3207)"/>
    <s v="Apoyo FINANCIERO PARA EL FUNCIONAMIENTO DE LA NÓMINA GENERAL DE LA SECRETARÍA DE SALUD DEPARTAMENTAL DE Sucre (BPIN: 202500000048147) (Meta del proyecto: 900) (Tipo de Banco: Banco Territorial) (Estado en Portafolio: Registrado en banco)_x000a__x000a_Fortalecimiento DEL SISTEMA INTEGRAL DEPARTAMENTAL DE EVALUACIÓN SANITARIA Y DE LA PRESTACIÓN DE SERVICIOS DE SALUD - SIDEVASS EN EL DEPARTAMENTO DE Sucre (BPIN: 202500000045890) (Meta del proyecto: 800) (Tipo de Banco: Banco Territorial)_x000a__x000a_Visitas realizadas en el marco del proyecto: Fortalecimiento de la Gobernanza y Gobernabilidad para el desarrollo de acciones del plan terrritorial de salud vigencia 2026 en el departamento de Sucre (BPIN: 202500000047955)  (Tipo de Banco: Banco de Gestiones)"/>
    <s v="Visitas realizadas en el marco del proyecto: Fortalecimiento de la Gobernanza y Gobernabilidad para el desarrollo de acciones del plan terrritorial de salud vigencia 2026 en el departamento de Sucre (BPIN: 202500000047955)  (Ejecución: 1300) (Tipo de banco: Banco de Gestiones)_x000a__x000a_Fortalecimiento DEL SISTEMA INTEGRAL DEPARTAMENTAL DE EVALUACIÓN SANITARIA Y DE LA PRESTACIÓN DE SERVICIOS DE SALUD  - SIDEVASS EN EL DEPARTAMENTO DE   Sucre (Bpin: 202500000045890) (Meta de la vigencia: 800) (Ejecucion: 500) (Tipo de banco: Banco Territorial) (Estado en portafolio: )"/>
    <s v="FORTALECIMIENTO INSTITUCIONAL PARA  LA INSPECCIÓN, VIGILANCIA Y CONTROL A LOS PRESTADORES DE SERVICIOS DE SALUD VIGENCIA 2027 DEL DEPARTAMENTO DE SUCRE (Por Formular) (Bpin: ) (Tipo de banco: )"/>
    <n v="1500"/>
    <n v="1"/>
    <s v="Superior"/>
    <n v="4407"/>
    <n v="1"/>
    <s v="Superior"/>
    <n v="1800"/>
    <n v="1"/>
    <s v="Superior"/>
    <n v="7707"/>
    <n v="0.77070000000000005"/>
    <s v="Alto"/>
    <n v="0"/>
    <n v="92875816"/>
    <n v="0"/>
    <n v="0"/>
    <n v="0"/>
    <n v="0"/>
    <n v="0"/>
    <n v="0"/>
    <n v="0"/>
    <n v="0"/>
    <n v="92875816"/>
    <n v="0"/>
    <n v="100305881.28"/>
    <n v="0"/>
    <n v="0"/>
    <n v="0"/>
    <n v="0"/>
    <n v="0"/>
    <n v="0"/>
    <n v="0"/>
    <n v="0"/>
    <n v="100305881.28"/>
    <n v="0"/>
    <n v="107327292.96960001"/>
    <n v="0"/>
    <n v="0"/>
    <n v="0"/>
    <n v="0"/>
    <n v="0"/>
    <n v="0"/>
    <n v="0"/>
    <n v="0"/>
    <n v="107327292.96960001"/>
    <n v="0"/>
    <n v="114840203.47750001"/>
    <n v="0"/>
    <n v="0"/>
    <n v="0"/>
    <n v="0"/>
    <n v="0"/>
    <n v="0"/>
    <n v="0"/>
    <n v="0"/>
    <n v="114840203.47750001"/>
    <n v="415349193.72710001"/>
    <s v="Se propone desarrollar un proyecto anual para la gestión del recurso humano necesario para la realización de visitas de IVC a los PSS"/>
    <s v="Acciones de IVC de Prestacion de Servicos de salud."/>
  </r>
  <r>
    <s v="MT085MS"/>
    <s v="MT085, MT115"/>
    <s v="2, 30"/>
    <s v="Transformación del Ser Humano"/>
    <s v="Tasas de mortalidad en menores de 5 años por enfermedad diarréica aguda (EDA)_x000a__x000a_Incidencia de la rabia humana"/>
    <s v="6,4_x000a__x000a_0"/>
    <s v="Defunciones por 100.000 menores de 5 años_x000a__x000a_Casos por cada 100.000 habitantes"/>
    <s v="2022_x000a__x000a_2022"/>
    <s v="Ministerio de Salud y Protección Social_x000a__x000a_Secretaría de Salud Departamental"/>
    <s v="5,5_x000a__x000a_0"/>
    <s v="3 Salud y bienestar"/>
    <s v="Salud"/>
    <n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12"/>
    <s v="Acumulativo"/>
    <x v="3"/>
    <n v="3"/>
    <n v="3"/>
    <n v="3"/>
    <n v="3"/>
    <s v="FORTALECIMIENTO DE LA GOBERNANZA Y GOBERNABILIDAD PARA EL DESARROLLO DE ACCIONES DEL PLAN TERRITORIAL DE SALUD VIGENCIA 2024 EN EL DEPARTAMENTO DE SUCRE  (BPIN: 2024002700152)  (Meta del Proyecto: 1) (Ejecutado: 1)_x000a__x000a_IMPLEMENTACIÓN  DEL PROGRAMA SUCRE CON AUTORIDAD SANITARIA Y AMBIENTAL, PLAN DE ACCION TRANSITORIO 2024 EN EL DEPARTAMENTO DE SUCRE  (BPIN: 2024002700019)  (Meta del Proyecto: 26) (Ejecutado: 26)_x000a__x000a_IMPLEMENTACIÓN DEL PROGRAMA COMPASIÓN POR LA BIODIVERSIDAD, PLAN DE ACCION TRANSITORIO 2024  EN EL DEPARTAMENTO DE SUCRE  (BPIN: 2024002700018)  (Meta del Proyecto: 1) (Ejecutado: 1)"/>
    <s v="FORTALECIMIENTO DE LA GOBERNANZA Y GOBERNABILIDAD PARA EL DESARROLLO DE ACCIONES DEL PLAN TERRITORIAL DE SALUD VIGENCIA 2025 EN EL DEPARTAMENTO DE SUCRE (BPIN: 202400000007539) (Meta del proyecto: 1) (Tipo de Banco: Banco Territorial)_x000a__x000a_DESARROLLO DE ACCIONES DE PROMOCIÓN DE LA TENENCIA RESPONSABLE DE ANIMALES DE COMPAÑÍA (PERROS Y GATOS), PARA LA PREVENCIÓN DE ZOONOSIS EN EL DEPARTAMENTO DE SUCRE. (BPIN: 202500000035100) (Meta del proyecto: 1) (Tipo de Banco: Banco Territorial)"/>
    <s v="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
    <s v="Fortalecimiento de la Gobernanza y Gobernabilidad para el desarrollo de acciones del plan terrritorial de salud vigencia 2026 en el departamento de Sucre (BPIN: 202500000047955) (Meta del proyecto: 1) (Tipo de Banco: Banco Territorial) (Estado en Portafolio: En Ejecución)"/>
    <m/>
    <s v="FORTALECIMIENTO DE LA GOBERNANZA Y GOBERNABILIDAD PARA EL DESARROLLO DE ACCIONES DEL PLAN TERRITORIAL DE SALUD VIGENCIA 2027 EN EL DEPARTAMENTO DE SUCRE (Por Formular) (Bpin: ) (Tipo de banco: )"/>
    <n v="28"/>
    <n v="1"/>
    <s v="Superior"/>
    <n v="1"/>
    <n v="1"/>
    <s v="Superior"/>
    <n v="0"/>
    <n v="1"/>
    <s v="Superior"/>
    <n v="29"/>
    <n v="1"/>
    <s v="Superior"/>
    <n v="0"/>
    <n v="327905055"/>
    <n v="0"/>
    <n v="6934459061.1499996"/>
    <n v="0"/>
    <n v="0"/>
    <n v="0"/>
    <n v="0"/>
    <n v="0"/>
    <n v="0"/>
    <n v="7262364116.1499996"/>
    <n v="0"/>
    <n v="354137459.40000004"/>
    <n v="0"/>
    <n v="7142492832.9844999"/>
    <n v="0"/>
    <n v="0"/>
    <n v="0"/>
    <n v="0"/>
    <n v="0"/>
    <n v="0"/>
    <n v="7496630292.3844995"/>
    <n v="0"/>
    <n v="378927081.55799997"/>
    <n v="0"/>
    <n v="7356767617.9740305"/>
    <n v="0"/>
    <n v="0"/>
    <n v="0"/>
    <n v="0"/>
    <n v="0"/>
    <n v="0"/>
    <n v="7735694699.5320301"/>
    <n v="0"/>
    <n v="405451977.26705998"/>
    <n v="0"/>
    <n v="7577470646.5132504"/>
    <n v="0"/>
    <n v="0"/>
    <n v="0"/>
    <n v="0"/>
    <n v="0"/>
    <n v="0"/>
    <n v="7982922623.7803097"/>
    <n v="30477611731.84684"/>
    <s v="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
    <s v="Proyecto: Fortaleciminto de la Autoridad Sanitaria y ambiental; corresponde a las acciones de IVC en salud Publica , _x000a__x000a_Proyecto : Implementacion de acciones para el desarrollo de la dimension salud ambiental, componente Sacionees de salud relacionadas con el ambiente (Zoonosis)"/>
  </r>
  <r>
    <s v="MT086"/>
    <m/>
    <s v="1"/>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m/>
    <n v="1"/>
    <n v="1"/>
    <s v="Superior"/>
    <m/>
    <m/>
    <m/>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m/>
    <s v="2"/>
    <s v="Transformación del Ser Humano"/>
    <s v="Razon de mortalidad materna a los 42 dias"/>
    <s v="29,3"/>
    <s v="Casos por cada 100 mil nacidos vivos"/>
    <s v="2022"/>
    <s v="Ministerio de Salud y Protección Social"/>
    <s v="40"/>
    <s v="3 Salud y bienestar"/>
    <s v="Salud"/>
    <n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m/>
    <n v="27"/>
    <n v="1"/>
    <s v="Superior"/>
    <m/>
    <m/>
    <m/>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MS"/>
    <s v="MT088, MT091, MT094, MT099, MT101, MT104, MT106, MT108, MT110, MT113, MT116, MT119, MT122, MT125"/>
    <s v="3, 6, 9, 14, 16, 19, 21, 23, 25, 28, 31, 34, 37, 40"/>
    <s v="Transformación del Ser Humano"/>
    <s v="Razon de mortalidad materna a los 42 dias_x000a__x000a_Mortalidad por desnutrición en menores de 5 años_x000a__x000a_Cobertura de vacunación Pentavalente en menor de 1 año_x000a__x000a_Mortalidad en menores de 5 años por infección respiratoria aguda (IRA)_x000a__x000a_Tasa de mortalidad prematura por enfermedades del sistema circulatorio_x000a__x000a_Tasa ajustada de mortalidad por tumor maligno de la mama de la mujer_x000a__x000a_Tasa ajustada de mortalidad por lesiones autoinfligidas intencionalmente (suicidios)_x000a__x000a_Tasa de fecundidad específica en mujeres de 10 a 19 años_x000a__x000a_Tasa de fecundidad específica en mujeres de 10 a 14 años_x000a__x000a_Incidencia del dengue_x000a__x000a_Tasa de enfermedad laboral_x000a__x000a_Gestión de Políticas, Planes y Proyectos en Salud_x000a__x000a_Personas con discapacidad certificada_x000a__x000a_Número de víctimas del conflicto armado con acceso a programas de atención psicosocial"/>
    <s v="29,3_x000a__x000a_5,0999999999999996_x000a__x000a_100,5_x000a__x000a_7,7_x000a__x000a_160,9_x000a__x000a_12,02_x000a__x000a_4,3600000000000003_x000a__x000a_34,6_x000a__x000a_3_x000a__x000a_494,9_x000a__x000a_6,5_x000a__x000a_57_x000a__x000a_3301_x000a__x000a_0"/>
    <s v="Casos por cada 100 mil nacidos vivos_x000a__x000a_Casos por cada 100 mil menores de 5 años_x000a__x000a_Porcentaje (Multiplicado por 100)_x000a__x000a_Casos por cada 1.000 nacidos vivos_x000a__x000a_Defunciones por cada 100.000 habitantes entre 30 y 70 años_x000a__x000a_Defunciones por cada 100.000 mujeres_x000a__x000a_Defunc"/>
    <s v="2022_x000a__x000a_2022_x000a__x000a_2023_x000a__x000a_2022_x000a__x000a_2022_x000a__x000a_2022_x000a__x000a_2022_x000a__x000a_2022_x000a__x000a_2022_x000a__x000a_2022_x000a__x000a_2023_x000a__x000a_2021_x000a__x000a_2023_x000a__x000a_2023"/>
    <s v="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Secretaría de Salud Departamental (estimación propia)_x000a__x000a_Indice Departamental en Salud - Así Vamos en Salud_x000a__x000a_Ministerio de Salud y Protección Social_x000a__x000a_Secretaría de Salud Departamental"/>
    <s v="40_x000a__x000a_4,8_x000a__x000a_95_x000a__x000a_6,5_x000a__x000a_155_x000a__x000a_11_x000a__x000a_4,4000000000000004_x000a__x000a_33_x000a__x000a_2,2000000000000002_x000a__x000a_300_x000a__x000a_5_x000a__x000a_80_x000a__x000a_3601_x000a__x000a_2485"/>
    <s v="3 Salud y bienestar"/>
    <s v="Salud"/>
    <n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56"/>
    <s v="Acumulativo"/>
    <x v="3"/>
    <n v="14"/>
    <n v="14"/>
    <n v="14"/>
    <n v="14"/>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_x000a__x000a_Gestión ante el MSPS para asignación de equipos básicos al 100% de los municipios del Departamento de Sucre, recurso con el cual se lleva servicios de salud a la Zona Rural dispersa  (BPIN: Por Gestión)  (Meta del Proyecto: 1) (Ejecutado: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Tipo de banco: )"/>
    <n v="2"/>
    <n v="0.14285714285714285"/>
    <s v="Minimo"/>
    <n v="14"/>
    <n v="1"/>
    <s v="Superior"/>
    <n v="0"/>
    <n v="0"/>
    <s v="Minimo"/>
    <n v="16"/>
    <n v="0.2857142857142857"/>
    <s v="Minimo"/>
    <n v="0"/>
    <n v="0"/>
    <n v="0"/>
    <n v="2742454426"/>
    <n v="0"/>
    <n v="0"/>
    <n v="0"/>
    <n v="0"/>
    <n v="0"/>
    <n v="0"/>
    <n v="2742454426"/>
    <n v="0"/>
    <n v="0"/>
    <n v="0"/>
    <n v="2824728058.7800002"/>
    <n v="0"/>
    <n v="0"/>
    <n v="0"/>
    <n v="0"/>
    <n v="0"/>
    <n v="0"/>
    <n v="2824728058.7800002"/>
    <n v="0"/>
    <n v="0"/>
    <n v="0"/>
    <n v="2909469900.5433998"/>
    <n v="0"/>
    <n v="0"/>
    <n v="0"/>
    <n v="0"/>
    <n v="0"/>
    <n v="0"/>
    <n v="2909469900.5433998"/>
    <n v="0"/>
    <n v="0"/>
    <n v="0"/>
    <n v="2996753997.5597"/>
    <n v="0"/>
    <n v="0"/>
    <n v="0"/>
    <n v="0"/>
    <n v="0"/>
    <n v="0"/>
    <n v="2996753997.5597"/>
    <n v="11473406382.883101"/>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
  </r>
  <r>
    <s v="MT089MS"/>
    <s v="MT089, MT090, MT093, MT098, MT100, MT103, MT105, MT107, MT109, MT111, MT114, MT117, MT120, MT123, MT126"/>
    <s v="4, 5, 8, 13, 15, 18, 20, 22, 24, 26, 29, 32, 35, 38, 41"/>
    <s v="Transformación del Ser Humano"/>
    <s v="Razon de mortalidad materna a los 42 dias_x000a__x000a_Mortalidad por desnutrición en menores de 5 años_x000a__x000a_Cobertura de vacunación Pentavalente en menor de 1 año_x000a__x000a_Mortalidad en menores de 5 años por infección respiratoria aguda (IRA)_x000a__x000a_Tasa de mortalidad prematura por enfermedades del sistema circulatorio_x000a__x000a_Tasa ajustada de mortalidad por tumor maligno de la mama de la mujer_x000a__x000a_Tasa ajustada de mortalidad por lesiones autoinfligidas intencionalmente (suicidios)_x000a__x000a_Tasa de fecundidad específica en mujeres de 10 a 19 años_x000a__x000a_Tasa de fecundidad específica en mujeres de 10 a 14 años_x000a__x000a_Gestión de Políticas, Planes y Proyectos en Salud_x000a__x000a_Incidencia del dengue_x000a__x000a_Tasa de enfermedad laboral_x000a__x000a_Personas con discapacidad certificada_x000a__x000a_Número de víctimas del conflicto armado con acceso a programas de atención psicosocial"/>
    <s v="29,3_x000a__x000a_5,0999999999999996_x000a__x000a_100,5_x000a__x000a_7,7_x000a__x000a_160,9_x000a__x000a_12,02_x000a__x000a_4,3600000000000003_x000a__x000a_34,6_x000a__x000a_3_x000a__x000a_57_x000a__x000a_494,9_x000a__x000a_6,5_x000a__x000a_26_x000a__x000a_3301_x000a__x000a_0"/>
    <s v="Casos por cada 100 mil nacidos vivos_x000a__x000a_Casos por cada 100 mil menores de 5 años_x000a__x000a_Porcentaje (Multiplicado por 100)_x000a__x000a_Casos por cada 1.000 nacidos vivos_x000a__x000a_Defunciones por cada 100.000 habitantes entre 30 y 70 años_x000a__x000a_Defunciones por cada 100.000 mujeres_x000a__x000a_Defunc"/>
    <s v="2022_x000a__x000a_2022_x000a__x000a_2023_x000a__x000a_2022_x000a__x000a_2022_x000a__x000a_2022_x000a__x000a_2022_x000a__x000a_2022_x000a__x000a_2022_x000a__x000a_2021_x000a__x000a_2022_x000a__x000a_2023_x000a__x000a_2023_x000a__x000a_2023_x000a__x000a_2023"/>
    <s v="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Indice Departamental en Salud - Así Vamos en Salud_x000a__x000a_Ministerio de Salud y Protección Social_x000a__x000a_Secretaría de Salud Departamental (estimación propia)_x000a__x000a_Secretaría de Salud Departamental (estimación propia)_x000a__x000a_Ministerio de Salud y Protección Social_x000a__x000a_Secretaría de Salud Departamental"/>
    <s v="40_x000a__x000a_4,8_x000a__x000a_95_x000a__x000a_6,5_x000a__x000a_155_x000a__x000a_11_x000a__x000a_4,4000000000000004_x000a__x000a_33_x000a__x000a_2,2000000000000002_x000a__x000a_80_x000a__x000a_300_x000a__x000a_5_x000a__x000a_26_x000a__x000a_3601_x000a__x000a_2485"/>
    <s v="3 Salud y bienestar"/>
    <s v="Salud"/>
    <n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560"/>
    <s v="Acumulativo"/>
    <x v="3"/>
    <n v="390"/>
    <n v="390"/>
    <n v="390"/>
    <n v="390"/>
    <s v="DESARROLLO DE ACCIONES DE GESTIÓN EN SALUD PÚBLICA PARA EL FORTALECIMIENTO INSTITUCIONAL, SECTORIAL Y COMUNITARIO VIGENCIA 2024 EN EL DEPARTAMENTO DE SUCRE  (BPIN: 2024002700159)  (Meta del Proyecto: 26) (Ejecutado: 26)"/>
    <s v="Desarrollo de acciones complementarias de gestión en salud pública para el fortalecimiento institucional, sectorial y comunitario vigencia 2025 en el departamento de  Sucre (BPIN: 202500000026215) (Meta del proyecto: 26) (Tipo de Banco: Banco Territorial)_x000a__x000a_DESARROLLO DE ACCIONES DE GESTIÓN EN SALUD PÚBLICA PARA EL FORTALECIMIENTO INSTITUCIONAL, SECTORIAL Y COMUNITARIO VIGENCIA 2025 EN EL DEPARTAMENTO DE SUCRE (BPIN: 202400000006651) (Meta del proyecto: 364) (Tipo de Banco: Banco Territorial)"/>
    <s v="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_x000a__x000a_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s v="Desarrollo de acciones de gestión en salud pública para el fortalecimiento institucional, sectorial y comunitario vigencia 2026 en el departamento de Sucre (BPIN: 202500000047500) (Meta del proyecto: 390) (Tipo de Banco: Banco Territorial) (Estado en Portafolio: En Ejecución)"/>
    <s v="Desarrollo de acciones de gestión en salud pública para el fortalecimiento institucional, sectorial y comunitario vigencia 2026 en el departamento de   Sucre (Bpin: 202500000047500) (Meta de la vigencia: 390) (Ejecucion: 250) (Tipo de banco: Banco Territorial) (Estado en portafolio: En Ejecución)"/>
    <s v="DESARROLLO DE ACCIONES DE GESTIÓN EN SALUD PÚBLICA PARA EL FORTALECIMIENTO INSTITUCIONAL, SECTORIAL Y COMUNITARIO VIGENCIA 2027 EN EL DEPARTAMENTO DE SUCRE (Por Formular) (Bpin: ) (Tipo de banco: )"/>
    <n v="26"/>
    <n v="6.6666666666666666E-2"/>
    <s v="Minimo"/>
    <n v="390"/>
    <n v="1"/>
    <s v="Superior"/>
    <n v="250"/>
    <n v="0.64102564102564108"/>
    <s v="Alto"/>
    <n v="666"/>
    <n v="0.42692307692307691"/>
    <s v="Medio"/>
    <n v="0"/>
    <n v="0"/>
    <n v="0"/>
    <n v="3207505529.2000003"/>
    <n v="0"/>
    <n v="0"/>
    <n v="0"/>
    <n v="0"/>
    <n v="0"/>
    <n v="0"/>
    <n v="3207505529.2000003"/>
    <n v="0"/>
    <n v="0"/>
    <n v="0"/>
    <n v="3303730695.0759997"/>
    <n v="0"/>
    <n v="0"/>
    <n v="0"/>
    <n v="0"/>
    <n v="0"/>
    <n v="0"/>
    <n v="3303730695.0759997"/>
    <n v="0"/>
    <n v="0"/>
    <n v="0"/>
    <n v="3402842615.9282799"/>
    <n v="0"/>
    <n v="0"/>
    <n v="0"/>
    <n v="0"/>
    <n v="0"/>
    <n v="0"/>
    <n v="3402842615.9282799"/>
    <n v="0"/>
    <n v="0"/>
    <n v="0"/>
    <n v="3504927894.4061298"/>
    <n v="0"/>
    <n v="0"/>
    <n v="0"/>
    <n v="0"/>
    <n v="0"/>
    <n v="0"/>
    <n v="3504927894.4061298"/>
    <n v="13419006734.610411"/>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
  </r>
  <r>
    <s v="MT092"/>
    <m/>
    <s v="7"/>
    <s v="Transformación del Ser Humano"/>
    <s v="Mortalidad por desnutrición en menores de 5 años"/>
    <s v="5,0999999999999996"/>
    <s v="Casos por cada 100 mil menores de 5 años"/>
    <s v="2022"/>
    <s v="Ministerio de Salud y Protección Social"/>
    <s v="4,8"/>
    <s v="3 Salud y bienestar"/>
    <s v="Salud"/>
    <n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5"/>
    <m/>
    <s v="10"/>
    <s v="Transformación del Ser Humano"/>
    <s v="Cobertura de vacunación Pentavalente en menor de 1 año"/>
    <s v="100,5"/>
    <s v="Porcentaje (Multiplicado por 100)"/>
    <s v="2023"/>
    <s v="Ministerio de Salud y Protección Social"/>
    <s v="95"/>
    <s v="3 Salud y bienestar"/>
    <s v="Salud"/>
    <n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m/>
  </r>
  <r>
    <s v="MT096"/>
    <m/>
    <s v="11"/>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m/>
    <m/>
    <m/>
    <m/>
    <m/>
    <m/>
    <m/>
    <m/>
    <m/>
    <n v="0"/>
    <s v="Minimo"/>
    <n v="0"/>
    <n v="0"/>
    <s v="Minimo"/>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m/>
    <s v="12"/>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s v="Estudios de Pre inversion para construcción de cuarto frío (Meta del proyecto: 1) (Tipo de Banco: Sin Tipo de Banco)"/>
    <m/>
    <m/>
    <m/>
    <m/>
    <m/>
    <m/>
    <m/>
    <m/>
    <m/>
    <n v="0"/>
    <s v="Minimo"/>
    <n v="0"/>
    <n v="0"/>
    <s v="Minimo"/>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102"/>
    <m/>
    <s v="17"/>
    <s v="Transformación del Ser Humano"/>
    <s v="Tasa ajustada de mortalidad por tumor maligno de la mama de la mujer"/>
    <s v="12,02"/>
    <s v="Defunciones por cada 100.000 mujeres"/>
    <s v="2022"/>
    <s v="Ministerio de Salud y Protección Social"/>
    <s v="11"/>
    <s v="3 Salud y bienestar"/>
    <s v="Salud"/>
    <n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m/>
    <n v="26"/>
    <n v="1"/>
    <s v="Superior"/>
    <n v="1"/>
    <n v="1"/>
    <s v="Superior"/>
    <m/>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12"/>
    <m/>
    <s v="27"/>
    <s v="Transformación del Ser Humano"/>
    <s v="Incidencia del dengue"/>
    <s v="494,9"/>
    <s v="Casos por cada 100.000 habitantes"/>
    <s v="2022"/>
    <s v="Ministerio de Salud y Protección Social"/>
    <s v="300"/>
    <s v="3 Salud y bienestar"/>
    <s v="Salud"/>
    <n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m/>
    <n v="35"/>
    <n v="1"/>
    <s v="Superior"/>
    <n v="2"/>
    <n v="1"/>
    <s v="Superior"/>
    <m/>
    <m/>
    <m/>
    <n v="37"/>
    <n v="1"/>
    <s v="Superior"/>
    <n v="0"/>
    <n v="334730849"/>
    <n v="0"/>
    <n v="129384181.3"/>
    <n v="0"/>
    <n v="0"/>
    <n v="1213946153"/>
    <n v="0"/>
    <n v="0"/>
    <n v="0"/>
    <n v="1678061183.3"/>
    <n v="0"/>
    <n v="358162008.43000001"/>
    <n v="0"/>
    <n v="133265706.73899999"/>
    <n v="0"/>
    <n v="0"/>
    <n v="0"/>
    <n v="0"/>
    <n v="0"/>
    <n v="0"/>
    <n v="491427715.16900003"/>
    <n v="0"/>
    <n v="383233349.0201"/>
    <n v="0"/>
    <n v="137263677.94119999"/>
    <n v="0"/>
    <n v="0"/>
    <n v="0"/>
    <n v="0"/>
    <n v="0"/>
    <n v="0"/>
    <n v="520497026.96130002"/>
    <n v="0"/>
    <n v="410059683.4515"/>
    <n v="0"/>
    <n v="141381588.27939999"/>
    <n v="0"/>
    <n v="0"/>
    <n v="0"/>
    <n v="0"/>
    <n v="0"/>
    <n v="0"/>
    <n v="551441271.73090005"/>
    <n v="3241427197.1611996"/>
    <m/>
    <s v="Corresponde al EBS que ejecuta las acciones del PIC departamental. (Esta observación no es aplicable para los proyectos relacionados)."/>
  </r>
  <r>
    <s v="MT118"/>
    <m/>
    <s v="33"/>
    <s v="Transformación del Ser Humano"/>
    <s v="Tasa de enfermedad laboral"/>
    <s v="6,5"/>
    <s v="Casos por cada 100.000 afiliados al SGSST"/>
    <s v="2023"/>
    <s v="Secretaría de Salud Departamental (estimación propia)"/>
    <s v="5"/>
    <s v="3 Salud y bienestar"/>
    <s v="Salud"/>
    <n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m/>
    <n v="15"/>
    <n v="1"/>
    <s v="Superior"/>
    <m/>
    <m/>
    <m/>
    <m/>
    <m/>
    <m/>
    <n v="15"/>
    <n v="1"/>
    <s v="Superior"/>
    <n v="0"/>
    <n v="0"/>
    <n v="0"/>
    <n v="0"/>
    <n v="0"/>
    <n v="0"/>
    <n v="0"/>
    <n v="0"/>
    <n v="0"/>
    <n v="0"/>
    <n v="0"/>
    <n v="0"/>
    <n v="0"/>
    <n v="0"/>
    <n v="0"/>
    <n v="0"/>
    <n v="0"/>
    <n v="0"/>
    <n v="0"/>
    <n v="0"/>
    <n v="0"/>
    <n v="0"/>
    <n v="0"/>
    <n v="0"/>
    <n v="0"/>
    <n v="0"/>
    <n v="0"/>
    <n v="0"/>
    <n v="0"/>
    <n v="0"/>
    <n v="0"/>
    <n v="0"/>
    <n v="0"/>
    <n v="0"/>
    <n v="0"/>
    <n v="0"/>
    <n v="0"/>
    <n v="0"/>
    <n v="0"/>
    <n v="0"/>
    <n v="0"/>
    <n v="0"/>
    <n v="0"/>
    <n v="0"/>
    <n v="0"/>
    <m/>
    <m/>
  </r>
  <r>
    <s v="MT121"/>
    <m/>
    <s v="36"/>
    <s v="Transformación del Ser Humano"/>
    <s v="Personas con discapacidad certificada"/>
    <s v="3301"/>
    <s v="Personas"/>
    <s v="2023"/>
    <s v="Ministerio de Salud y Protección Social"/>
    <s v="3601"/>
    <s v="3 Salud y bienestar"/>
    <s v="Salud"/>
    <n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_x000a__x000a_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
    <s v="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
    <m/>
    <s v="IMPLEMENTACIÓN DE LA CERTIFICACIÓN DE DISCAPACIDAD Y REGISTRO DE LOCALIZACIÓN Y CARACTERIZACIÓN DE PERSONAS CON DISCAPACIDAD VIGENCIA 2027 EN EL DEPARTAMENTO DE SUCRE (Por Formular) (Bpin: ) (Tipo de banco: )"/>
    <n v="1033"/>
    <n v="1"/>
    <s v="Superior"/>
    <n v="2118"/>
    <n v="0.90127659574468078"/>
    <s v="Alto"/>
    <n v="0"/>
    <n v="0"/>
    <s v="Minim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4"/>
    <m/>
    <s v="39"/>
    <s v="Transformación del Ser Humano"/>
    <s v="Número de víctimas del conflicto armado con acceso a programas de atención psicosocial"/>
    <s v="0"/>
    <s v="Número"/>
    <s v="2023"/>
    <s v="Secretaría de Salud Departamental"/>
    <s v="2485"/>
    <s v="3 Salud y bienestar"/>
    <s v="Salud"/>
    <n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m/>
    <m/>
    <m/>
    <m/>
    <n v="0"/>
    <n v="0"/>
    <s v="Minimo"/>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7"/>
    <m/>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n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m/>
    <n v="26"/>
    <n v="1"/>
    <s v="Superior"/>
    <m/>
    <m/>
    <m/>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m/>
    <s v="43"/>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m/>
    <s v="CONSTRUCCION DEL LABORATORIO DE SALUD PUBLICA DEL DEPARTAMENTO DE SUCRE (Bpin: 2021002700109) (Meta del proyecto: 1) (Tipo de banco: Banco de Regalías)"/>
    <n v="0"/>
    <m/>
    <m/>
    <m/>
    <m/>
    <m/>
    <m/>
    <m/>
    <m/>
    <n v="0"/>
    <n v="0"/>
    <s v="Minimo"/>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MS"/>
    <s v="MT129, MT130"/>
    <s v="44, 45"/>
    <s v="Transformación del Ser Humano"/>
    <s v="Tasa de prevalencia de lepra_x000a__x000a_Tasa De Letalidad Por Tuberculosis Pulmonar"/>
    <s v="0,8_x000a__x000a_2,9"/>
    <s v="Casos por 100 Mil Hab_x000a__x000a_Muertes por Cada 100 Casos"/>
    <s v="2022_x000a__x000a_2022"/>
    <s v="Ministerio de Salud_x000a__x000a_Ministerio de Salud"/>
    <s v="1_x000a__x000a_5"/>
    <s v="4 salud y Bienestar_x000a__x000a_5 salud y Bienestar"/>
    <s v="Salud"/>
    <n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8"/>
    <s v="No acumulativo"/>
    <x v="3"/>
    <n v="8"/>
    <n v="8"/>
    <n v="8"/>
    <n v="8"/>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_x000a__x000a_IMPLEMENTACIÓN Y DESARROLLO DEL PROGRAMA NACIONAL DE ELIMINACIÓN DE LEPRA O ENFERMEDAD DE HANSEN VIGENCIA 2024, EN EL DEPARTAMENTO DE SUCRE  (BPIN: 2024002700163)  (Meta del Proyecto: 1) (Ejecutado: 1)_x000a__x000a_DESARROLLO DE LA DIMENSIÓN TRANSVERSAL GESTIÓN DIFERENCIAL DE POBLACIONES VULNERABLES DEL PROGRAMA SALUD PÚBLICA PRIORITARIA Y DIFERENTE, PLAN DE ACCIÓN TRANSITORIO 2024 EN EL DEPARTAMENTO DE SUCRE  (BPIN: 2024002700007)  (Meta del Proyecto: 22) (Ejecutado: 22)_x000a__x000a_IMPLEMENTACIÓN Y DESARROLLO DEL PROGRAMA DE PREVENCIÓN Y CONTROL DE LA TUBERCULOSIS VIGENCIA 2024, EN EL DEPARTAMENTO DE SUCRE  (BPIN: 2024002700164)  (Meta del Proyecto: 1) (Ejecutado: 1)"/>
    <s v="IMPLEMENTACIÓN Y DESARROLLO DEL PROGRAMA NACIONAL DE ELIMINACIÓN DE LEPRA O ENFERMEDAD DE HANSEN VIGENCIA 2025, EN EL DEPARTAMENTO DE SUCRE (BPIN: 202500000000206) (Meta del proyecto: 1) (Tipo de Banco: Banco Territorial)_x000a__x000a_IMPLEMENTACIÓN Y DESARROLLO DEL PROGRAMA DE PREVENCIÓN Y CONTROL DE LA TUBERCULOSIS VIGENCIA 2025, EN EL DEPARTAMENTO DE SUCRE (BPIN: 202500000000209) (Meta del proyecto: 1) (Tipo de Banco: Banco Territorial)"/>
    <s v="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_x000a__x000a_Implementación Y desarrollo del Programa de Prevención y Control de la Tuberculosis vigencia 2025 en el departamento de   Sucre (Tipo de Banco: Banco Territorial) (BPIN: 202500000000209) (Meta del Proyecto: 1) (Meta de la Vigencia: 1,00) (Ejecutado: 1) (Estado en Portafolio: En Ejecución)"/>
    <s v="Implementación y desarrollo del programa nacional de eliminación de Lepra o Enfermedad de Hansen vigencia 2026, en el Departamento de Sucre (BPIN: 202500000038324) (Meta del proyecto: 1) (Tipo de Banco: Banco Territorial) (Estado en Portafolio: Registrado en banco)_x000a__x000a_Implementación y Desarrollo del Programa de Prevención y Control de la Tuberculosis vigencia 2026, en el departamento de  Sucre (BPIN: 202500000038325) (Meta del proyecto: 1) (Tipo de Banco: Banco Territorial) (Estado en Portafolio: Registrado en banco)"/>
    <m/>
    <s v="IMPLEMENTACIÓN Y DESARROLLO DEL PROGRAMA NACIONAL DE ELIMINACIÓN DE LEPRA O ENFERMEDAD DE HANSEN VIGENCIA 2027 EN EL DEPARTAMENTO DE SUCRE  (Por Formular) (Bpin: ) (Tipo de banco: )_x000a__x000a_IMPLEMENTACIÓN Y DESARROLLO DEL PROGRAMA DE PREVENCIÓN Y CONTROL DE LA TUBERCULOSIS VIGENCIA 2027, EN EL DEPARTAMENTO DE SUCRE (Bpin: ) (Tipo de banco: )"/>
    <n v="50"/>
    <n v="1"/>
    <s v="Superior"/>
    <n v="2"/>
    <n v="1"/>
    <s v="Superior"/>
    <n v="0"/>
    <n v="0"/>
    <s v="Minimo"/>
    <n v="52"/>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m/>
    <s v="1"/>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m/>
    <m/>
    <m/>
    <m/>
    <m/>
    <m/>
    <m/>
    <m/>
    <m/>
    <n v="0"/>
    <s v="Minimo"/>
    <n v="0"/>
    <n v="0"/>
    <s v="Minimo"/>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
    <s v="Incluye: Auditoría de Cuentas Médicas, Prestación de Servicios (Trámites), CRUE, Autorizaciones, Reportes."/>
    <s v="Proyecto Sistema de Información para la Secretaría de Salud"/>
  </r>
  <r>
    <s v="MT132"/>
    <m/>
    <s v="2"/>
    <s v="Transformación del Ser Humano"/>
    <s v="Efectividad en la atención"/>
    <s v="61"/>
    <s v="Puntos"/>
    <s v="2021"/>
    <s v="Indice Departamental en Salud - Así Vamos en Salud"/>
    <s v="75"/>
    <s v="3 Salud y bienestar"/>
    <s v="Salud"/>
    <n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m/>
    <m/>
    <m/>
    <m/>
    <n v="0"/>
    <n v="0"/>
    <s v="Minimo"/>
    <n v="0"/>
    <n v="0"/>
    <n v="0"/>
    <n v="0"/>
    <n v="0"/>
    <n v="0"/>
    <n v="400000000"/>
    <n v="0"/>
    <n v="0"/>
    <n v="89441840"/>
    <n v="489441840"/>
    <n v="0"/>
    <n v="0"/>
    <n v="0"/>
    <n v="0"/>
    <n v="0"/>
    <n v="0"/>
    <n v="432000000"/>
    <n v="0"/>
    <n v="0"/>
    <n v="89441840"/>
    <n v="521441840"/>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m/>
    <s v="3"/>
    <s v="Transformación del Ser Humano"/>
    <s v="Número de afiliados al SGSSS"/>
    <s v="99,2"/>
    <s v="Porcentaje (Multiplicado por 100)"/>
    <s v="2023"/>
    <s v="Ministerio de Salud y Protección Social"/>
    <s v="99"/>
    <s v="3 Salud y bienestar"/>
    <s v="Salud"/>
    <n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m/>
    <m/>
    <m/>
    <m/>
    <n v="0"/>
    <n v="0"/>
    <s v="Minimo"/>
    <n v="0"/>
    <n v="23958558755"/>
    <n v="0"/>
    <n v="0"/>
    <n v="0"/>
    <n v="0"/>
    <n v="0"/>
    <n v="0"/>
    <n v="0"/>
    <n v="0"/>
    <n v="23958558755"/>
    <n v="0"/>
    <n v="25875243455.400002"/>
    <n v="0"/>
    <n v="0"/>
    <n v="0"/>
    <n v="0"/>
    <n v="0"/>
    <n v="0"/>
    <n v="0"/>
    <n v="0"/>
    <n v="25875243455.400002"/>
    <n v="0"/>
    <n v="27686510497.278"/>
    <n v="0"/>
    <n v="0"/>
    <n v="0"/>
    <n v="0"/>
    <n v="0"/>
    <n v="0"/>
    <n v="0"/>
    <n v="0"/>
    <n v="27686510497.278"/>
    <n v="0"/>
    <n v="29624566232.087502"/>
    <n v="0"/>
    <n v="0"/>
    <n v="0"/>
    <n v="0"/>
    <n v="0"/>
    <n v="0"/>
    <n v="0"/>
    <n v="0"/>
    <n v="29624566232.087502"/>
    <n v="107144878939.7655"/>
    <s v="PENDIENTE VALIDAR CON ÁREA RESPONSABLE"/>
    <s v="Se encuentra pendiente validar con el responsable del  área, porque según lo informado no requiere proyecto por tratarse de migrantes. "/>
  </r>
  <r>
    <s v="MT134"/>
    <m/>
    <s v="4"/>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poyo financiero para la atención en salud a la población"/>
    <s v="1906035"/>
    <s v="Instituciones financiadas para la atención en salud a la población"/>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
    <m/>
    <s v="APOYO A LA TRANSFERENCIA DE RECURSOS DE SUBSIDIO A LA OFERTA CON EL FIN DE FINANCIAR LOS GASTOS DE OPERACIÓN DE LAS EMPRESAS SOCIALES DEL ESTADO Y ADMINISTRADORES DE INFRAESTRUCTURA PUBLICA DE LOS MUNICIPIOS NO CERTIFICADOS VIGENCIA 2027, DEL DEPARTAMENTO (Bpin: ) (Tipo de banco: )"/>
    <n v="0"/>
    <n v="0"/>
    <s v="Minimo"/>
    <n v="16"/>
    <n v="1"/>
    <s v="Superior"/>
    <n v="0"/>
    <n v="0"/>
    <s v="Minimo"/>
    <n v="16"/>
    <n v="1"/>
    <s v="Superior"/>
    <n v="0"/>
    <n v="13076408877.6647"/>
    <n v="0"/>
    <n v="6285698226"/>
    <n v="0"/>
    <n v="0"/>
    <n v="0"/>
    <n v="0"/>
    <n v="0"/>
    <n v="0"/>
    <n v="19362107103.6647"/>
    <n v="0"/>
    <n v="13876351680.7096"/>
    <n v="0"/>
    <n v="6725697101.8199997"/>
    <n v="0"/>
    <n v="0"/>
    <n v="0"/>
    <n v="0"/>
    <n v="0"/>
    <n v="0"/>
    <n v="20602048782.529598"/>
    <n v="0"/>
    <n v="14702111161.467899"/>
    <n v="0"/>
    <n v="7196495898.9474001"/>
    <n v="0"/>
    <n v="0"/>
    <n v="0"/>
    <n v="0"/>
    <n v="0"/>
    <n v="0"/>
    <n v="21898607060.415298"/>
    <n v="0"/>
    <n v="15576938697.6658"/>
    <n v="0"/>
    <n v="7628285652.8842001"/>
    <n v="0"/>
    <n v="0"/>
    <n v="0"/>
    <n v="0"/>
    <n v="0"/>
    <n v="0"/>
    <n v="23205224350.549999"/>
    <n v="85067987297.159592"/>
    <s v="Se sobrecumplirá la meta del cuatrienio, porque realmente la meta es de 16 prestadores por año."/>
    <s v="Subsidio a la Oferta"/>
  </r>
  <r>
    <s v="MT135"/>
    <m/>
    <s v="5"/>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m/>
    <n v="17"/>
    <n v="1"/>
    <s v="Superior"/>
    <m/>
    <m/>
    <m/>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m/>
    <s v="6"/>
    <s v="Transformación del Ser Humano"/>
    <s v="Densidad de ambulancias"/>
    <s v="0,017000000000000001"/>
    <s v="Ambulancias por cada 100.000 habitantes"/>
    <s v="2023"/>
    <s v="Ministerio de Salud y Protección Social (REPS)"/>
    <s v="0,02"/>
    <s v="3 Salud y bienestar"/>
    <s v="Salud"/>
    <n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m/>
    <n v="6"/>
    <n v="1"/>
    <s v="Superior"/>
    <m/>
    <m/>
    <m/>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m/>
    <s v="7"/>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m/>
    <n v="5"/>
    <n v="1"/>
    <s v="Superior"/>
    <m/>
    <m/>
    <m/>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m/>
    <s v="8"/>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del Fondo Rotatorio de Estupefacientes del departamento de Sucre (BPIN: 202500000045869) (Meta del proyecto: 26) (Tipo de Banco: Banco Territorial) (Estado en Portafolio: En Ejecución)_x000a__x000a_Apoyo FINANCIERO PARA EL FUNCIONAMIENTO DE LA SECRETARÍA DE SALUD DEPARTAMENTAL DE Sucre (BPIN: 202600000006154) (Meta del proyecto: 26) (Tipo de Banco: Banco Territorial) (Estado en Portafolio: En Ejecución)_x000a__x000a_Dotación del Fondo Rotatorio de Estupefacientes del departamento de  Sucre (BPIN: 202500000032423) (Meta del proyecto: 26) (Tipo de Banco: Banco Territorial)"/>
    <s v="Fortalecimiento del Fondo Rotatorio de Estupefacientes del departamento de   Sucre (Bpin: 202500000045869) (Meta de la vigencia: 26) (Ejecucion: 20) (Tipo de banco: Banco Territorial) (Estado en portafolio: En Ejecución)_x000a__x000a_Apoyo FINANCIERO PARA EL FUNCIONAMIENTO DE LA SECRETARÍA DE SALUD DEPARTAMENTAL DE  Sucre (Bpin: 202600000006154) (Meta de la vigencia: 26) (Ejecucion: 13) (Tipo de banco: Banco Territorial) (Estado en portafolio: En Ejecución)"/>
    <s v="FORTALECIMIENTO INSTITUCIONAL PARA LA ASISTENCIA TÉCNICA A LOS PRESTADORES DE SERVICIOS DE SALUD PÚBLICOS VIGENCIA 2027, DEL DEPARTAMENTO DE SUCRE (Por Formular) (Bpin: ) (Tipo de banco: )"/>
    <n v="0"/>
    <n v="0"/>
    <s v="Minimo"/>
    <n v="52"/>
    <n v="1"/>
    <s v="Superior"/>
    <n v="33"/>
    <n v="1"/>
    <s v="Superior"/>
    <n v="85"/>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m/>
    <s v="9"/>
    <s v="Transformación del Ser Humano"/>
    <s v="Servicios de mediana y alta complejidad habilitados"/>
    <s v="10,74"/>
    <s v="Porcentaje (Multiplicado por 100)"/>
    <s v="2021"/>
    <s v="Secretaría de Salud Departamental"/>
    <s v="40"/>
    <s v="3 Salud y bienestar"/>
    <s v="Salud"/>
    <n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m/>
    <s v="CONSTRUCCIÓN DE LA NUEVA SEDE DEL HOSPITAL UNIVERSITARIO DE SINCELEJO (Por Formular)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m/>
    <s v="10"/>
    <s v="Transformación del Ser Humano"/>
    <s v="Servicios de mediana y alta complejidad habilitados"/>
    <s v="10,74"/>
    <s v="Porcentaje (Multiplicado por 100)"/>
    <s v="2021"/>
    <s v="Secretaría de Salud Departamental"/>
    <s v="40"/>
    <s v="3 Salud y bienestar"/>
    <s v="Salud"/>
    <n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m/>
    <m/>
    <m/>
    <m/>
    <m/>
    <m/>
    <n v="1"/>
    <n v="1"/>
    <s v="Superior"/>
    <m/>
    <n v="0"/>
    <s v="Minimo"/>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m/>
    <s v="11"/>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Meta Programada: 1) (Tipo de Banco: Banco de Gestiones)"/>
    <m/>
    <m/>
    <m/>
    <m/>
    <m/>
    <m/>
    <m/>
    <m/>
    <m/>
    <n v="0"/>
    <s v="Minimo"/>
    <n v="0"/>
    <n v="0"/>
    <s v="Minimo"/>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m/>
    <s v="12"/>
    <s v="Transformación del Ser Humano"/>
    <s v="Cumplimiento del Plan Bienal de Inversiones en Salud"/>
    <s v="30"/>
    <s v="Porcentaje (Multiplicado por 100)"/>
    <s v="2023"/>
    <s v="PBIS, Secretaría de Salud Departamental"/>
    <s v="50"/>
    <s v="3 Salud y bienestar"/>
    <s v="Salud"/>
    <n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CONSTRUCCIÓN DE OBRAS COMPLEMENTARIAS EN LA E.S.E CENTRO DE SALUD DE CAIMITO, DEPARTAMENTO DE SUCRE (2021002700160) (BPIN: 2021002700160) (Meta del proyecto: 1) (Tipo de Banco: Banco de Aliados) (Estado en Portafolio: Suspendido)"/>
    <m/>
    <m/>
    <m/>
    <m/>
    <m/>
    <n v="1"/>
    <n v="1"/>
    <s v="Superior"/>
    <m/>
    <n v="0"/>
    <s v="Minimo"/>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m/>
    <s v="13"/>
    <s v="Transformación del Ser Humano"/>
    <s v="Prestadores de Servicios Públicos Habilitados operando"/>
    <s v="27"/>
    <s v="Unidad"/>
    <s v="2024"/>
    <s v="REPS"/>
    <s v="28"/>
    <s v="3 Salud y bienestar"/>
    <s v="Salud"/>
    <n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s v="Construcción  equipamiento fijo y dotación del Hospital del Golfo de Morrosquillo en el Municipio de Coveñas  Sucre (BPIN: 2023002700021) (Meta del proyecto: 1) (Tipo de Banco: Banco Territorial) (Estado en Portafolio: En Ejecución)"/>
    <m/>
    <s v="CONSTRUCCIÓN, EQUIPAMIENTO FIJO Y DOTACION DEL HOSPITAL DEL GOLFO DE MORROSQUILLO UBICADO EN EL MUNICIPIO DE COVEÑAS SUCRE (2023002700021) (Bpin: 2023002700021) (Tipo de banco: Banco Territorial)"/>
    <m/>
    <m/>
    <m/>
    <m/>
    <m/>
    <m/>
    <n v="0"/>
    <m/>
    <m/>
    <n v="0"/>
    <n v="0"/>
    <s v="Minimo"/>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m/>
    <s v="14"/>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m/>
    <n v="1"/>
    <n v="1"/>
    <s v="Superior"/>
    <m/>
    <m/>
    <m/>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m/>
    <s v="1"/>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_x000a__x000a_LIGA DE BOXEO DE SUCRE - CAMPEONATO NACIONAL DE BOXEO (BPIN: Recursos Propios) (Tipo de banco: Banco Territorial) (Meta total del proyecto: 30) (Ejecutado: 30.0)_x000a__x000a_TORNEO MUNICIPAL DE SOFTBALL (BPIN: Recursos Propios) (Tipo de banco: Banco Territorial) (Meta total del proyecto: 234) (Ejecutado: 234.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TORNEO DEPARTAMENTAL DE SOFTBALL FEMENINO (BPIN: Recursos Propios) (Tipo de banco: Banco Territorial) (Meta total del proyecto: 400) (Ejecutado: 400.0)"/>
    <s v="Apoyo a proyecto DRAF - Competencia de Regatas Artesanales en el municipio de Santiago de Tolú, departamento de Sucre (BPIN: 202600000000593) (Meta del proyecto: 200) (Tipo de Banco: Banco Territorial) (Estado en Portafolio: Entregado)_x000a__x000a_Apoyo a proyecto DRAF – CARRERA DE SAN BLAS EN EL MUNICIPIO DE MORROA, DEPARTAMENTO DE Sucre (BPIN: 202600000007924) (Meta del proyecto: 16734) (Tipo de Banco: Banco Territorial) (Estado en Portafolio: Entregado)_x000a__x000a_Fortalecimiento del deporte, la recreacion y la actividad fisica a través de la estrategia sistema departamental de capacitaciones en el departamento de Sucre (BPIN: 202600000007861) (Meta del proyecto: 1006044)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l proyecto: 1026669) (Tipo de Banco: Banco Territorial)_x000a__x000a_Fortalecimiento del deporte asociado, talentos y reservas deportivas para la consolidación del alto rendiento en el departamento de Sucre (BPIN: 202600000008787) (Meta del proyecto: 1026669) (Tipo de Banco: Banco Territorial)_x000a__x000a_DESARROLLO DEL DEPORTE, LA RECREACION Y LA ACTIVIDAD FISICA MEDIANTE LOS PROGRAMAS MISIONALES DEL INSTITUTO DEPARTAMENTAL DE DEPORTES Y RECREACIÓN DE SUCRE, INDERSUCRE EN EL DEPARTAMENTO DE SUCRE. (BPIN: 202600000012764) (Meta del proyecto: 1026669) (Tipo de Banco: Banco Territorial)"/>
    <s v="Fortalecimiento del deporte, la recreacion y la actividad fisica  a través de la estrategia  sistema departamental de capacitaciones en el departamento de   Sucre (Bpin: 202600000007861) (Meta de la vigencia: 1006044) (Ejecucion: 335348) (Tipo de banco: Banco Territorial) (Estado en portafolio: En Ejecución)_x000a__x000a_Apoyo a proyecto DRAF - Competencia de Regatas Artesanales en el municipio de Santiago de Tolú, departamento de  Sucre (Bpin: 202600000000593) (Meta de la vigencia: 200) (Ejecucion: 200) (Tipo de banco: Banco Territorial) (Estado en portafolio: Entregado)_x000a__x000a_Fortalecimiento del deporte, la recreación y la actividad física a través de la gestión de nómina administrativa del Instituto Departamental de Deportes y Recreación de  Sucre (Bpin: 202500000050554) (Meta de la vigencia: 1026669) (Ejecucion: 248888) (Tipo de banco: Banco Territorial) (Estado en portafolio: )_x000a__x000a_Fortalecimiento del deporte asociado, talentos y reservas deportivas para la consolidación del alto rendiento en el departamento de   Sucre (Bpin: 202600000008787) (Meta de la vigencia: 1026669) (Ejecucion: 10000) (Tipo de banco: Banco Territorial) (Estado en portafolio: )"/>
    <s v="EVENTOS DEPORTIVOS EN LOS MUNICIPIOS DEL DEPARTAMENTO DE SUCRE - PROGRAMAS MISIONALES DEL INSTITUTO (Bpin: ) (Tipo de banco: )"/>
    <n v="17500"/>
    <n v="1"/>
    <s v="Superior"/>
    <n v="17795"/>
    <n v="1"/>
    <s v="Superior"/>
    <n v="594436"/>
    <n v="1"/>
    <s v="Superior"/>
    <n v="629731"/>
    <n v="1"/>
    <s v="Superior"/>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m/>
    <s v="2"/>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Tipo de Banco: Banco Territorial)"/>
    <m/>
    <m/>
    <m/>
    <m/>
    <m/>
    <n v="2"/>
    <n v="1"/>
    <s v="Superior"/>
    <m/>
    <m/>
    <m/>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m/>
    <s v="3"/>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m/>
    <m/>
    <s v="PROGRAMAS DE ESCUELAS DE FORMACIÓN DEPORTIVA (Bpin: ) (Tipo de banco: )"/>
    <n v="425"/>
    <n v="1"/>
    <s v="Superior"/>
    <n v="5500"/>
    <n v="1"/>
    <s v="Superior"/>
    <m/>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m/>
    <s v="4"/>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_x000a__x000a_SISTEMA DEPARTAMENTAL DE CAPACITACIONES: Técnico laboral en entrenamiento y Preparación física, formados el Politécnico del Caribe. (Meta del proyecto: 80)"/>
    <m/>
    <s v="SISTEMA DEPARTAMENTAL DE CAPACITACIONES (Bpin: ) (Tipo de banco: )"/>
    <n v="215"/>
    <n v="1"/>
    <s v="Superior"/>
    <n v="674"/>
    <n v="1"/>
    <s v="Superior"/>
    <m/>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m/>
    <s v="5"/>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Juegos Intercolegiados (BPIN: Recursos Propios y Gestión) (Tipo de banco: Banco Territorial) (Meta total del proyecto: 7500) (Ejecutado: 7500.0)_x000a__x000a_PROGRAMAS MISIONALES Y EVENTOS DEPORTIVOS: CARRERA ATLETICA DEL GOLFO (BPIN: Recursos Propios) (Tipo de banco: Banco Territorial) (Meta total del proyecto: 3000) (Ejecutado: 300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DEPORTE SOCIAL COMUNITARIO. (BPIN: ) (Tipo de banco: Banco Territorial) (Meta total del proyecto: 1010) (Ejecutado: 101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_x000a__x000a_PROGRAMAS MISIONALES Y EVENTOS DEPORTIVOS: ESTRATEGIAS DE HÁBITOS DE ESTILO Y VIDA SALUDABLES. (BPIN: ) (Tipo de banco: Banco Territorial) (Meta total del proyecto: 10941) (Ejecutado: 7600.0)"/>
    <s v="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_x000a__x000a_PROGRAMAS MISIONALES Y EVENTOS DEPORTIVOS"/>
    <s v="Fortalecimiento  institucional para la gestion de prestaciones de servicios profesionales y de apoyo a la gestion vigencia 2026 del instituto departamental de deporte y recreacion de sucre, Inder  Sucre (Bpin: 202600000001143) (Meta de la vigencia: 1006044) (Ejecucion: 578342) (Tipo de banco: Banco Territorial) (Estado en portafolio: En Ejecución)"/>
    <s v="PROGRAMAS MISIONALES Y EVENTOS DEPORTIVOS (Bpin: ) (Tipo de banco: )"/>
    <n v="12000"/>
    <n v="1"/>
    <s v="Superior"/>
    <n v="48984"/>
    <n v="1"/>
    <s v="Superior"/>
    <n v="578342"/>
    <n v="1"/>
    <s v="Superior"/>
    <n v="639326"/>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m/>
    <s v="6"/>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m/>
    <s v="MANTENIMIENTO DE ESCENARIOS EN DIFERENTES MUNICIPIOS DEL DEPARTAMENTO DE SUCRE (Bpin: ) (Tipo de banco: )"/>
    <n v="2"/>
    <n v="1"/>
    <s v="Superior"/>
    <n v="16"/>
    <n v="1"/>
    <s v="Superior"/>
    <m/>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m/>
    <s v="7"/>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Cancha adecuada"/>
    <s v="4301027"/>
    <s v="Cancha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y mantenimiento de cancha de fútbol las Candelillas, municipio de Sincé, departamento de  Sucre (BPIN: 202600000010903) (Meta del proyecto: 1) (Tipo de Banco: Banco Territorial) (Estado en Portafolio: En proceso de contratación)_x000a__x000a_ADECUACIÓN DE ESCENARIOS EN DIFERENTES MUNICIPIOS DEL DEPARTAMENTO DE SUCRE"/>
    <m/>
    <s v="ADECUACIÓN DE ESCENARIOS EN DIFERENTES MUNICIPIOS DEL DEPARTAMENTO DE SUCRE (Bpin: ) (Tipo de banco: )"/>
    <n v="1"/>
    <n v="1"/>
    <s v="Superior"/>
    <m/>
    <m/>
    <m/>
    <m/>
    <n v="0"/>
    <s v="Minimo"/>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m/>
    <s v="8"/>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ESCENARIOS DEPORTIVOS Y RECREATIVOS EN EL DEPARTAMENTO DE SUCRE_x000a__x000a_ESTUDIOS Y DISEÑOS PARA LA CONSTRUCCIÓN DE LA CANCHA DE SOFTBOL DEL MUNICIPIO DE TOLUVIEJO (BPIN: 202600000012308) (Meta del proyecto: 1) (Tipo de Banco: Banco Territorial)"/>
    <m/>
    <s v="ESTUDIOS Y DISEÑOS PARA LA CONSTRUCCIÓN DE ESCENARIOS DEPORTIVOS Y RECREATIVOS EN EL DEPARTAMENTO DE SUCRE (Bpin: ) (Tipo de banco: )"/>
    <n v="3"/>
    <n v="1"/>
    <s v="Superior"/>
    <n v="2"/>
    <n v="1"/>
    <s v="Superior"/>
    <m/>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m/>
    <s v="9"/>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Tipo de Banco: Banco de Regalías)"/>
    <m/>
    <m/>
    <m/>
    <m/>
    <m/>
    <m/>
    <m/>
    <m/>
    <m/>
    <n v="0"/>
    <s v="Minimo"/>
    <n v="0"/>
    <n v="0"/>
    <s v="Minimo"/>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m/>
    <s v="10"/>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Parque recreo-deportivo construido y dotado"/>
    <s v="4301030"/>
    <s v="Parque recreo-depor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Tipo de Banco: Banco de Regalías) (Estado en Portafolio: En Ejecución)_x000a__x000a_ESTUDIOS Y DISEÑOS PARA LA CONSTRUCCIÓN Y ADECUACIÓN DE LA CANCHA DE SOFTBOL DEL MUNICIPIO DE TOLUVIEJO (BPIN: 202600000012308) (Meta del proyecto: 1) (Tipo de Banco: Banco Territorial) (Estado en Portafolio: Registrado en banco)"/>
    <m/>
    <m/>
    <m/>
    <m/>
    <m/>
    <n v="2"/>
    <n v="1"/>
    <s v="Superior"/>
    <m/>
    <m/>
    <m/>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m/>
    <s v="11"/>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CONSTRUCCIÓN DE PARQUE RECREATIVO EN EL BARRIO LAS MARIANAS EN LA ZONA URBANA DEL MUNICIPIO DE MORROA - DEPARTAMENTO DE SUCRE (BPIN: 2022002700007) (Meta del proyecto: 1) (Tipo de Banco: Banco de Aliados) (Estado en Portafolio: Registrado en banco)_x000a__x000a_MEJORAMIENTO Y ADECUACIÓN DEL PARQUE CENTRAL DEL MUNICIPIO DE SANTIAGO DE TOLÚ Y DEL PARQUE PRINCIPAL DEL BARRIO LAS MARGARITAS DEL MUNICIPIO DE SINCELEJO DEPARTAMENTO DE SUCRE (BPIN: 2024002700075) (Meta del proyecto: 1) (Tipo de Banco: Banco de Regalías)"/>
    <m/>
    <m/>
    <n v="2"/>
    <n v="1"/>
    <s v="Superior"/>
    <n v="0"/>
    <n v="0"/>
    <s v="Minimo"/>
    <m/>
    <m/>
    <m/>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m/>
    <s v="1"/>
    <s v="Transformación del Ser Humano"/>
    <s v="Escenarios deportivos y recreativos en condiciones de calidad para el desarrollo de programas"/>
    <s v="109"/>
    <m/>
    <s v="2017"/>
    <s v="Ministerio de Deporte"/>
    <s v="131"/>
    <s v="Ciudades y comunidades sostenibles "/>
    <s v="Deporte Y Recreación"/>
    <n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m/>
    <s v="CONSTRUCCIÓN DE VILLA OLÍMPICA FASE I MUNICIPIO DE TOLÚ DEPARTAMENTO DE SUCRE (Bpin: 2024002700193) (Tipo de banco: Banco de Regalías)"/>
    <m/>
    <m/>
    <m/>
    <m/>
    <m/>
    <m/>
    <m/>
    <m/>
    <m/>
    <n v="0"/>
    <n v="0"/>
    <s v="Minimo"/>
    <n v="0"/>
    <n v="0"/>
    <n v="0"/>
    <n v="0"/>
    <n v="0"/>
    <n v="0"/>
    <n v="0"/>
    <n v="0"/>
    <n v="0"/>
    <n v="0"/>
    <n v="0"/>
    <n v="0"/>
    <n v="0"/>
    <n v="0"/>
    <n v="0"/>
    <n v="0"/>
    <n v="0"/>
    <n v="0"/>
    <n v="0"/>
    <n v="0"/>
    <n v="0"/>
    <n v="0"/>
    <n v="0"/>
    <n v="0"/>
    <n v="0"/>
    <n v="0"/>
    <n v="0"/>
    <n v="0"/>
    <n v="0"/>
    <n v="0"/>
    <n v="0"/>
    <n v="0"/>
    <n v="0"/>
    <n v="0"/>
    <n v="0"/>
    <n v="0"/>
    <n v="0"/>
    <n v="0"/>
    <n v="0"/>
    <n v="0"/>
    <n v="0"/>
    <n v="0"/>
    <n v="0"/>
    <n v="0"/>
    <n v="0"/>
    <m/>
    <s v="Villa Olimpica"/>
  </r>
  <r>
    <s v="MT157"/>
    <m/>
    <s v="2"/>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
    <s v="PROGRAMA DEPORTE ASOCIADO Y ALTOS _x000a_LOGROS (Bpin: ) (Tipo de banco: )"/>
    <n v="125"/>
    <n v="1"/>
    <s v="Superior"/>
    <n v="250"/>
    <n v="1"/>
    <s v="Superior"/>
    <n v="100"/>
    <n v="1"/>
    <s v="Superior"/>
    <n v="475"/>
    <n v="1"/>
    <s v="Superior"/>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m/>
    <s v="3"/>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
    <m/>
    <s v="DEPORTISTA APOYADO (Bpin: ) (Tipo de banco: )"/>
    <n v="61"/>
    <n v="1"/>
    <s v="Superior"/>
    <n v="72"/>
    <n v="1"/>
    <s v="Superior"/>
    <m/>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m/>
    <s v="4"/>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
    <s v="Estrategia Ciencias aplicadas al deporte en Sucre (Bpin: ) (Tipo de banco: )"/>
    <n v="350"/>
    <n v="1"/>
    <s v="Superior"/>
    <n v="350"/>
    <n v="1"/>
    <s v="Superior"/>
    <n v="100"/>
    <n v="0.2857142857142857"/>
    <s v="Minimo"/>
    <n v="800"/>
    <n v="0.5714285714285714"/>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m/>
    <s v="5"/>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
    <m/>
    <s v="PROGRAMA DEPORTE ASOCIADO Y COMPETITIVO (Bpin: ) (Tipo de banco: )"/>
    <n v="200"/>
    <n v="1"/>
    <s v="Superior"/>
    <n v="100"/>
    <n v="1"/>
    <s v="Superior"/>
    <m/>
    <m/>
    <m/>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m/>
    <s v="6"/>
    <s v="Transformación del Ser Humano"/>
    <s v="Escenarios deportivos y recreativos en condiciones de calidad para el desarrollo de programas"/>
    <s v="109"/>
    <m/>
    <s v="2017"/>
    <s v="Ministerio de Deporte"/>
    <s v="131"/>
    <s v="Ciudades y comunidades sostenibles "/>
    <s v="Deporte Y Recreación"/>
    <n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m/>
    <s v="MEJORAMIENTO DE ESTADIO EN EL  DEPARTAMENTO DE SUCRE (Bpin: ) (Tipo de banco: )"/>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m/>
    <s v="7"/>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
    <s v="PROGRAMA DEPORTE ASOCIADO Y ALTOS _x000a_LOGROS (Bpin: ) (Tipo de banco: )"/>
    <n v="24"/>
    <n v="1"/>
    <s v="Superior"/>
    <n v="12"/>
    <n v="1"/>
    <s v="Superior"/>
    <n v="7"/>
    <n v="1"/>
    <s v="Superior"/>
    <n v="43"/>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m/>
    <s v="1"/>
    <s v="Transformación del Ser Humano"/>
    <s v="Niñas, niños y adolescentes que acceden a serviciosdeportivos recreativos, de actividad física yaprovechamiento del tiempo libre"/>
    <s v="ND"/>
    <m/>
    <s v="2023"/>
    <s v="INDERSUCRE"/>
    <s v="70000"/>
    <s v="Salud y_x000a_Bienestar"/>
    <s v="Deporte Y Recreación"/>
    <n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m/>
    <n v="1"/>
    <n v="1"/>
    <s v="Superior"/>
    <m/>
    <m/>
    <m/>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m/>
    <s v="2"/>
    <s v="Transformación del Ser Humano"/>
    <s v="Niñas, niños y adolescentes que acceden a serviciosdeportivos recreativos, de actividad física yaprovechamiento del tiempo libre"/>
    <s v="ND"/>
    <m/>
    <s v="2023"/>
    <s v="INDERSUCRE"/>
    <s v="70000"/>
    <s v="Salud y_x000a_Bienestar"/>
    <s v="Deporte Y Recreación"/>
    <n v="16"/>
    <s v="Gestión y dirección del deporte y la recreación para Sucre."/>
    <s v="Deporte y Recreación"/>
    <s v="43"/>
    <s v="Formación y preparación de deportistas"/>
    <s v="4302"/>
    <s v="Servicio de educación informal"/>
    <s v="4302062"/>
    <s v="Capacitaciones realizada"/>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_x000a__x000a_Capacitación al personal del Instituto Departamental de Deportes y Recreación en procesos de inscripcioón juegos intercolegiados de 2026 (Meta Programada: 1) (Tipo de Banco: Banco de Gestiones)"/>
    <s v="Capacitación al personal del Instituto Departamental de Deportes y Recreación en procesos de inscripcioón juegos intercolegiados de 2026 (Meta programada: 1) (Ejecución: 1) (Tipo de banco: Banco de Gestiones)"/>
    <s v="Estrategia sistema departamental de capacitaciones (Bpin: ) (Tipo de banco: )"/>
    <n v="12"/>
    <n v="1"/>
    <s v="Superior"/>
    <n v="6"/>
    <n v="1"/>
    <s v="Superior"/>
    <n v="1"/>
    <n v="1"/>
    <s v="Superior"/>
    <n v="19"/>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m/>
    <s v="3"/>
    <s v="Transformación del Ser Humano"/>
    <s v="Niñas, niños y adolescentes que acceden a serviciosdeportivos recreativos, de actividad física yaprovechamiento del tiempo libre"/>
    <s v="ND"/>
    <m/>
    <s v="2023"/>
    <s v="INDERSUCRE"/>
    <s v="70000"/>
    <s v="Salud y_x000a_Bienestar"/>
    <s v="Deporte Y Recreación"/>
    <n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m/>
    <s v="CONSTRUCCION DE SEDE ADMINISTRATIVA DE INDERSUCRE (Bpin: ) (Tipo de banco: )"/>
    <m/>
    <m/>
    <m/>
    <m/>
    <m/>
    <m/>
    <m/>
    <m/>
    <m/>
    <n v="0"/>
    <n v="0"/>
    <s v="Minimo"/>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m/>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m/>
    <s v="Estrategia para el fortalecimiento de la investigación-creación en artes (plásticas y visuales, cine, musica, danza, teatro, circo) que permitan la adquisión  de competencias disciplinares y transdisciplinares para el desarrollo del quehacer creativo. (Bpin: ) (Tipo de banco: )_x000a__x000a_Capacitación  a los  Bibliotecarios en  la prestación de los servicios públicos reglamentados por la Ley de Bibliotecas Públicas. (Bpin: ) (Tipo de banco: )"/>
    <m/>
    <m/>
    <m/>
    <m/>
    <m/>
    <m/>
    <m/>
    <n v="0"/>
    <s v="Minimo"/>
    <n v="0"/>
    <n v="0"/>
    <s v="Minimo"/>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m/>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s v="IMPLEMENTACION DE UNA ESTRATEGIA DE PROFESIONALIZACION DE ARTISTAS,ARTISTAS FORMADORES Y GESTORES CULTURALES EN EL DEPARTAMENTO DE SUCRE (BPIN: 2021000020028) (Meta del proyecto: 59) (Tipo de Banco: Banco de Regalías) (Estado en Portafolio: En Ejecución)"/>
    <m/>
    <s v="IMPLEMENTACION DE UNA ESTRATEGIA DE PROFESIONALIZACION DE ARTISTAS,ARTISTAS FORMADORES Y GESTORES CULTURALES EN EL DEPARTAMENTO DE SUCRE (Bpin: 2021000020028) (Meta del proyecto: 67) (Tipo de banco: Banco de Regalías)"/>
    <m/>
    <m/>
    <m/>
    <n v="0"/>
    <n v="0"/>
    <s v="Minimo"/>
    <m/>
    <m/>
    <m/>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m/>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o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Apoyo a la promoción y posicionamiento en la feria de arte manual del caribe &quot;AMA&quot; del sector artesanal del departamento de  Sucre (Bpin: 202500000021883) (Tipo de Banco: Banco Territorial) (Meta total del indicador: 1.0) (Meta total de la vigencia: 1.0) (Ejecutado: 1.0)_x000a__x000a_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_x000a__x000a_Fortalecimiento a Festivales, Encuentros Culturales, Artísticos y Patrimoniales, Carnavales, Fiestas y Ferias Tradicionales para el 2026 en el Departamento de Sucre (BPIN: 202600000001594) (Meta del proyecto: 50) (Tipo de Banco: Banco Territorial)"/>
    <m/>
    <s v="Festival Cultural de Sucre y apoyos a festivales, carnavales, ferias. 1 Feria del Libro de Sucre, 1 encuentro de Bibliotecarios y Mediadores Socioculturales y 1 encuentro de Narradores orales. Sucre Teje Red y actividades de fortalecimieto  de la lectura, (Bpin: ) (Tipo de banco: )"/>
    <n v="51"/>
    <n v="1"/>
    <s v="Superior"/>
    <n v="163808498.30000001"/>
    <n v="1"/>
    <s v="Superior"/>
    <n v="0"/>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m/>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sistencia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al sector cultural en el departamento de Sucre y en el Fondo Mixto de Promoción de la Cultura y las Artes de Sucre (BPIN: 202500000048300) (Meta del proyecto: 100) (Tipo de Banco: Banco Territorial) (Estado en Portafolio: En Ejecución)_x000a__x000a_Fortalecimiento institucional del Fondo Mixto de Promoción de la cultura y las Artes de Sucre (BPIN: 202500000049935) (Meta del proyecto: 100) (Tipo de Banco: Banco Territorial) (Estado en Portafolio: En Ejecución)_x000a__x000a_Fortalecimiento del  sector editorial de Sucre,editores y libreros._x000a__x000a_Fortalecimiento de las capacidades de creación de contenido digital y narrativas culturales en la ponlación juvenil del Departamento de Sucre. (BPIN: 202600000011466) (Meta del proyecto: 100) (Tipo de Banco: Banco Territorial)"/>
    <s v="Fortalecimiento al sector cultural en el departamento de Sucre y en el Fondo Mixto de Promoción de la Cultura y las Artes de  Sucre (Bpin: 202500000048300) (Meta de la vigencia: 100) (Ejecucion: 30) (Tipo de banco: Banco Territorial) (Estado en portafolio: En Ejecución)_x000a__x000a_Fortalecimiento institucional  del Fondo Mixto de Promoción de la cultura y las Artes de  Sucre (Bpin: 202500000049935) (Meta de la vigencia: 100) (Ejecucion: 40) (Tipo de banco: Banco Territorial) (Estado en portafolio: En Ejecución)"/>
    <s v="Proyecto Fortalecimiento productivo del ecosistema del sector cinematografico de Sucre (Bpin: ) (Tipo de banco: )_x000a__x000a_Fortalecimiento del  sector editorial de Sucre,editores y libreros. (Bpin: ) (Tipo de banco: )"/>
    <m/>
    <m/>
    <m/>
    <n v="100"/>
    <n v="1"/>
    <s v="Superior"/>
    <n v="70"/>
    <n v="1"/>
    <s v="Superior"/>
    <n v="170"/>
    <n v="1"/>
    <s v="Superior"/>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m/>
    <s v="5"/>
    <s v="Transformación del Ser Humano"/>
    <s v="Operatividad del consejo de cultura"/>
    <s v="65"/>
    <s v="Nivel"/>
    <s v="2023"/>
    <s v="Fondo Mixto de Promoción de la Cultura y las Artes de Sucre"/>
    <s v="70"/>
    <s v="16. Paz, justicia e instituciones sólidas_x000a_"/>
    <s v="Sucre un cuadro vivo de Cultura"/>
    <n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m/>
    <s v="Fortalecimiento a los consejos departamentales de cultura de patrimonio y areas artisticas constituidos en el Departamento de Sucre (Bpin: ) (Tipo de banco: )"/>
    <n v="70"/>
    <n v="1"/>
    <s v="Superior"/>
    <n v="77"/>
    <n v="1"/>
    <s v="Superior"/>
    <m/>
    <n v="0"/>
    <s v="Minimo"/>
    <n v="147"/>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m/>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_x000a__x000a_Fortalecimiento institucional en la Biblioteca Pública departamental José Elías Cury Lambraño, en el departamento de Sucre (BPIN: 202600000007252) (Meta del proyecto: 100) (Tipo de Banco: Banco Territorial)"/>
    <s v="Fortalecimiento institucional en la Biblioteca Pública departamental José Elías Cury Lambraño, en el departamento de   Sucre (Bpin: 202600000007252) (Meta de la vigencia: 100) (Ejecucion: 30) (Tipo de banco: Banco Territorial) (Estado en portafolio: )"/>
    <s v="Asistencias técnicas y operativas a las Bibliotecas Adscritas a la Red Departamental de Sucre y a las administraciones municipales. (Bpin: ) (Tipo de banco: )"/>
    <n v="100"/>
    <n v="1"/>
    <s v="Superior"/>
    <n v="200"/>
    <n v="1"/>
    <s v="Superior"/>
    <n v="30"/>
    <n v="1"/>
    <s v="Superior"/>
    <n v="330"/>
    <n v="0.82499999999999996"/>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m/>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Documentos de investigación"/>
    <s v="3301069"/>
    <s v="Documentos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m/>
    <m/>
    <m/>
    <m/>
    <m/>
    <m/>
    <m/>
    <m/>
    <m/>
    <n v="0"/>
    <s v="Minimo"/>
    <n v="0"/>
    <n v="0"/>
    <s v="Minimo"/>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m/>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Implementación de una estrategia para el fortalecimiento de la circulación artística a través del programa Artes en Movimiento 2026 en el departamento de Sucre (BPIN: 202600000005643) (Meta del proyecto: 100) (Tipo de Banco: Banco Territorial) (Estado en Portafolio: En Ejecución)_x000a__x000a_Promover la circulación de autores y autoras Sucreñas en ferias eventos, y encuentros asociados a la literatura a nivel regional y nacional."/>
    <s v="Implementación de una estrategia para el fortalecimiento de la circulación artística a través del programa Artes en Movimiento 2026  en el departamento de   Sucre (Bpin: 202600000005643) (Meta de la vigencia: 100) (Ejecucion: 24) (Tipo de banco: Banco Territorial) (Estado en portafolio: En Ejecución)"/>
    <s v="Promover la circulación de autores y autoras Sucreñas en ferias eventos, y encuentros asociados a la literatura a nivel regional y nacional. (Bpin: ) (Tipo de banco: )"/>
    <n v="28"/>
    <n v="1"/>
    <s v="Superior"/>
    <n v="77"/>
    <n v="1"/>
    <s v="Superior"/>
    <n v="24"/>
    <n v="1"/>
    <s v="Superior"/>
    <n v="129"/>
    <n v="0.99230769230769234"/>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m/>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rtalecimiento de la idedntidad cultural mediante la formación en confección de trajes típicos en el Departamento de Sucre. (BPIN: 202600000010949) (Meta del proyecto: 1) (Tipo de Banco: Banco Territorial) (Estado en Portafolio: Registrado en banco)_x000a__x000a_Fomento  de la oferta educativa  entregada  a la ciudadanía  para la formación en musicas tradicionales y sinfónicas en el departamento con el fin de fortalecer el patrimonio sonoro sucreño._x000a__x000a_Fortalecimiento  a la oferta educativa   con enfoque psicosocial dirigida a la ciudadanía con el fin de fomentar  habilidades sociales y  capacidades en diferentes disciplinas artísticas como la danza, el teatro, las artes plásticas, el cine, circo como h_x000a__x000a_Fortalecimiento de los procesos de formación y difusión musical a través del programa &quot;sonidos para la Vida&quot; Durante el año 2026 en el Departamento de Sucre. (BPIN: 202600000011489) (Meta del proyecto: 16) (Tipo de Banco: Banco Territorial)"/>
    <m/>
    <s v="Fomento  de la oferta educativa  entregada  a la ciudadanía  para la formación en musicas tradicionales y sinfónicas en el departamento con el fin de fortalecer el patrimonio sonoro sucreño. (Bpin: ) (Tipo de banco: )_x000a__x000a_Fortalecimiento  a la oferta educativa   con enfoque psicosocial dirigida a la ciudadanía con el fin de fomentar  habilidades sociales y  capacidades en diferentes disciplinas artísticas como la danza, el teatro, las artes plásticas, el cine, circo como h (Bpin: ) (Tipo de banco: )"/>
    <n v="46"/>
    <n v="1"/>
    <s v="Superior"/>
    <n v="29"/>
    <n v="1"/>
    <s v="Superior"/>
    <m/>
    <n v="0"/>
    <s v="Minimo"/>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m/>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ADECUACION Y MANTENIMIENTO MUSEO ARQUEOLOGICO MANUEL HUERTAS VERGARA UBICADO EN EL MUNICIPIO DE SINCELEJO, DEPARTAMENTO DE SUCRE (Meta del proyecto: 1) (Tipo de Banco: Banco Territorial)"/>
    <m/>
    <s v="Segunda fase para la  Ampliación de la infraestructura y dotación  de la Biblioteca Departamental José Elias Cury Lambraño. (Bpin: ) (Tipo de banco: )"/>
    <m/>
    <m/>
    <m/>
    <n v="0"/>
    <n v="0"/>
    <s v="Minimo"/>
    <m/>
    <m/>
    <m/>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m/>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Tipo de Banco: Banco de Regalías) (Estado en Portafolio: En gestión de recursos)"/>
    <m/>
    <s v="Construcción y adecuación de infraestructura cultural para la ambientación turística y apropiación cultural de la obra y vida de Gabriel García Márquez, producto turístico del municipio de sucre, para la reactivación económica de departamento de sucre. (Bpin: ) (Tipo de banco: )"/>
    <m/>
    <m/>
    <m/>
    <n v="0"/>
    <n v="0"/>
    <s v="Minimo"/>
    <m/>
    <m/>
    <m/>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m/>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m/>
    <s v="Agentes del sector que reciben asistencia técnica en gestión cultural y formulación de proyectos culturales, artisticos y de patrimonio. (Bpin: ) (Tipo de banco: )"/>
    <n v="711"/>
    <n v="1"/>
    <s v="Superior"/>
    <n v="75"/>
    <n v="1"/>
    <s v="Superior"/>
    <m/>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m/>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Edición e impresión de obras literarias de escritores del Departamento de Sucre. (BPIN: 202600000011502) (Meta del proyecto: 6) (Tipo de Banco: Banco Territorial)"/>
    <m/>
    <s v="Dotación e impresión  de obras literarias de escritores Sucreños  producidas por el Fondo Editorial de Sucre, para el fortalecimieto de  las colecciones locales  de las Bibliotecas publicas adscritas a la Red Departamental de Bibliotecas Públicas de Sucre (Bpin: ) (Tipo de banco: )"/>
    <n v="36"/>
    <n v="0.92307692307692324"/>
    <s v="Alto"/>
    <n v="0"/>
    <n v="0"/>
    <s v="Minimo"/>
    <m/>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m/>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Infra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m/>
    <m/>
    <m/>
    <m/>
    <m/>
    <n v="64"/>
    <n v="1"/>
    <s v="Superior"/>
    <m/>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m/>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m/>
    <s v="beneficios económicos periódicos  BEPS entregado a los creadores y gestores culturales, para garantizar una renta vitalicia a estos agentes. (Bpin: ) (Meta del proyecto: 22) (Tipo de banco: )"/>
    <n v="28"/>
    <n v="1"/>
    <s v="Superior"/>
    <n v="200"/>
    <n v="1"/>
    <s v="Superior"/>
    <m/>
    <m/>
    <m/>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m/>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m/>
    <s v="Convocatoria pública de portafolio de estímulos (Bpin: ) (Tipo de banco: )"/>
    <n v="126"/>
    <n v="0.9"/>
    <s v="Alto"/>
    <n v="0"/>
    <n v="0"/>
    <s v="Minimo"/>
    <m/>
    <n v="0"/>
    <s v="Minimo"/>
    <n v="126"/>
    <n v="0.20860927152317882"/>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m/>
    <s v="1"/>
    <s v="Transformación del Ser Humano"/>
    <s v="Instrumentos normativos actualizados o formulados."/>
    <s v="11"/>
    <s v="Número"/>
    <s v="2023"/>
    <s v="Ministerio de Cultura"/>
    <s v="9"/>
    <s v="11. Ciudades y Comunidades Sostenibles"/>
    <s v="Sucre un cuadro vivo de Cultura"/>
    <n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Elaboración de planes especiales de manejo y protección PEMP para garantizar la protección, la conservación y la sostenibilidad de los bienes de interes cultural del departamento de Sucre. (Meta del proyecto: 1)_x000a__x000a_Elaboración de plan especial de salvaguardia para establecer las acciones y los lineamientos encaminados a garantizar la salvaguardia del Patrimonio Cultural Inmaterial del departamento de Sucre. (Musica de Banda). (Meta del proyecto: 1)_x000a__x000a_Apoyo a la implementación de los planes especiales de salvaguardia del patrimoinio inmaterial del departamento de Sucre ( cuadros vivos, trenzado caña flecha, ritos y festejos de la semana santa en Santiago de Tolù). (Meta del proyecto: 1)_x000a__x000a_Proceso de identificación e Inventario del patrimonio cultural material e inmaterial en los municipios del departamento de Sucre (Meta del proyecto: 1)_x000a__x000a_Formulación del plan especial de manejo y protección PEMP de Sucre, Sucre. (Meta del proyecto: 1)"/>
    <m/>
    <s v="Apoyo a la implementación de los planes especiales de salvaguardia del patrimoinio inmaterial del departamento de Sucre ( cuadros vivos, trenzado caña flecha, ritos y festejos de la semana santa en Santiago de Tolù). (Bpin: ) (Tipo de banco: )_x000a__x000a_Elaboración de planes especiales de manejo y protección PEMP para garantizar la protección, la conservación y la sostenibilidad de los bienes de interes cultural del departamento de Sucre. (Bpin: ) (Tipo de banco: )_x000a__x000a_Elaboración de plan especial de salvaguardia para establecer las acciones y los lineamientos encaminados a garantizar la salvaguardia del Patrimonio Cultural Inmaterial del departamento de Sucre. (Musica de Banda). (Bpin: ) (Tipo de banco: )_x000a__x000a_Proceso de identificación e Inventario del patrimonio cultural material e inmaterial en los municipios del departamento de Sucre (Bpin: ) (Tipo de banco: )"/>
    <m/>
    <m/>
    <m/>
    <n v="1"/>
    <n v="1"/>
    <s v="Superior"/>
    <m/>
    <n v="0"/>
    <s v="Minimo"/>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m/>
    <s v="2"/>
    <s v="Transformación del Ser Humano"/>
    <s v="Personas que se benefician y/o visitan los museos"/>
    <s v="0"/>
    <s v="Número"/>
    <s v="2023"/>
    <s v="Ministerio de Cultura"/>
    <s v="200"/>
    <s v="11. Ciudades y Comunidades Sostenibles"/>
    <s v="Sucre un cuadro vivo de Cultura"/>
    <n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m/>
    <s v="Fortalecimiento de espacios de conversatorios, talleres,  y participación de la comunidad Sucreña alrededor del Museo Arqueologico Manuel Huertas Vergara y otros espacio museales. (Bpin: ) (Tipo de banco: )"/>
    <n v="40"/>
    <n v="1"/>
    <s v="Superior"/>
    <n v="20"/>
    <n v="0.66666666666666663"/>
    <s v="Alto"/>
    <m/>
    <n v="0"/>
    <s v="Minim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m/>
    <s v="3"/>
    <s v="Transformación del Ser Humano"/>
    <s v="Vigías de patrimonio activos"/>
    <s v="2"/>
    <s v="Número"/>
    <s v="2023"/>
    <s v="Fondo Mixto de Cultura de Sucre."/>
    <s v="4"/>
    <s v="4. Educación de calidad_x000a_11. Ciudades y Comunidades Sostenibles"/>
    <s v="Sucre un cuadro vivo de Cultura"/>
    <n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m/>
    <s v="Incentivar la participación comunitaria en los grupos de vigias a traves de capacitaciones para desarrollar actividades que fortalezcan la apropiación social del patrimonio y el respeto por la diversidad cultural del departamento (Bpin: ) (Tipo de banco: )"/>
    <m/>
    <m/>
    <m/>
    <m/>
    <m/>
    <m/>
    <m/>
    <n v="0"/>
    <s v="Minimo"/>
    <n v="0"/>
    <n v="0"/>
    <s v="Minimo"/>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m/>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m/>
    <s v="Acompañar las acciones de Gestión de procesos del depósito legal, conservación del material bibliográfico y documental y el fortalecimiento de los servicios básicos de ley de la Biblioteca Departamental José Elías Cury Lambraño. (Bpin: ) (Tipo de banco: )"/>
    <m/>
    <m/>
    <m/>
    <n v="10"/>
    <n v="1"/>
    <s v="Superior"/>
    <m/>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m/>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Implementación de asistencias técnicas que ayuden a la conservación de las piezas arqueológicas identificadas en el departamento (Meta del proyecto: 1)_x000a__x000a_Fortalecimiento y salvaguardia de los saberes gastronómicos tradiconales en las subregiones San Jorge y Mojana del Departamento de Sucre (BPIN: 202600000011619) (Meta del proyecto: 7) (Tipo de Banco: Banco Territorial)_x000a__x000a_IMPLEMENTACION DE ACCIONES PARA EL FORTALECIMIENTO, SALVAGUARDIA Y APROPIACION SOCIAL DEL PATRIMONIO CULTURAL ASOCIADO AL FESTIVAL RIANO SABANERO EN EL MUNICIPIO DE CAIMITO, SUCRE. (BPIN: 202600000012661) (Meta del proyecto: 1) (Tipo de Banco: Banco Territorial)"/>
    <m/>
    <s v="Implementación de asistencias técnicas que ayuden a la conservación de las piezas arqueológicas identificadas en el departamento (Bpin: ) (Meta del proyecto: 2) (Tipo de banco: )"/>
    <m/>
    <m/>
    <m/>
    <m/>
    <m/>
    <m/>
    <m/>
    <n v="0"/>
    <s v="Minimo"/>
    <n v="0"/>
    <n v="0"/>
    <s v="Minimo"/>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m/>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m/>
    <s v="Promover acciones de protección del Patrimonio Cultural a través de la preservación y restauración de monumentos y lugares de valor cultural y simbólico (Bpin: ) (Tipo de banco: )"/>
    <m/>
    <m/>
    <m/>
    <m/>
    <m/>
    <m/>
    <m/>
    <n v="0"/>
    <s v="Minimo"/>
    <n v="0"/>
    <n v="0"/>
    <s v="Minimo"/>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m/>
    <s v="7"/>
    <s v="Transformación del Ser Humano"/>
    <s v="Bienes muebles Inmuebles recuperados o intervenidos"/>
    <s v="0"/>
    <s v="Número"/>
    <s v="2023"/>
    <s v="Ministerio de Cultura"/>
    <s v="4"/>
    <s v="11. Ciudades y Comunidades Sostenibles"/>
    <s v="Sucre un cuadro vivo de Cultura"/>
    <n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m/>
    <s v="Restauración y emplazamiento de 2 obras de arte que hacen parte de la colección del Fondo Mixto de Sucre. Hace referencia a intervenciones realizadas a obras de las colecciones (por ejemplo: limpieza, estudios,  diagnósticos e  intervenciones) con el fin (Bpin: ) (Tipo de banco: )"/>
    <m/>
    <m/>
    <m/>
    <m/>
    <m/>
    <m/>
    <m/>
    <n v="0"/>
    <s v="Minimo"/>
    <n v="0"/>
    <n v="0"/>
    <s v="Minimo"/>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m/>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Meta del proyecto: 4)"/>
    <m/>
    <s v="Fortalecimiento a la red departamental de museos que incluye  procesos formativos en  Museografía, museologia, curaduría, conservación, investigación y elaboración de planes de gestión estrategica y gestión museal. (Bpin: ) (Meta del proyecto: 4) (Tipo de banco: )"/>
    <n v="2"/>
    <n v="1"/>
    <s v="Superior"/>
    <n v="10"/>
    <n v="1"/>
    <s v="Superior"/>
    <m/>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m/>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m/>
    <n v="248"/>
    <n v="1"/>
    <s v="Superior"/>
    <m/>
    <m/>
    <m/>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m/>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n v="19"/>
    <s v="Productividad y competitividad del sector cultural de Sucre"/>
    <s v="Comercio, industria y turismo"/>
    <s v="35"/>
    <s v="Productividad y competitividad de las empresas colombianas"/>
    <s v="3502"/>
    <s v="Servicio de educación informal en asuntos turísticos"/>
    <s v="3502045"/>
    <s v="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m/>
    <s v="Fortalecimiento de capacidades y competencias a emprendedores con iniciativas en turismo cultural relacionadas con productos, ofertas, calidad del servicio, atención al cliente, etc. (Bpin: ) (Tipo de banco: )"/>
    <m/>
    <m/>
    <m/>
    <m/>
    <m/>
    <m/>
    <m/>
    <n v="0"/>
    <s v="Minimo"/>
    <n v="0"/>
    <n v="0"/>
    <s v="Minimo"/>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m/>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n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Meta del proyecto: 2)"/>
    <m/>
    <s v="Realizar eventos de promoción de turismo en las subregiones del departamento con el objetivo de posicionar a Sucre como detino de turismo cultural (Bpin: ) (Meta del proyecto: 2) (Tipo de banco: )"/>
    <m/>
    <m/>
    <m/>
    <m/>
    <m/>
    <m/>
    <m/>
    <n v="0"/>
    <s v="Minimo"/>
    <n v="0"/>
    <n v="0"/>
    <s v="Minimo"/>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m/>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n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Meta del proyecto: 1)"/>
    <m/>
    <s v="Promover la articulacion de los atractivos turisticos culturales en las cinco subregiones del departamento para generar apropiación social del patrimonio cultural del departamentos (Bpin: ) (Meta del proyecto: 2) (Tipo de banco: )"/>
    <m/>
    <m/>
    <m/>
    <m/>
    <m/>
    <m/>
    <m/>
    <n v="0"/>
    <s v="Minimo"/>
    <n v="0"/>
    <n v="0"/>
    <s v="Minimo"/>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m/>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n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m/>
    <s v="Implementar estrategias de cultura ciudadana  turística que ayuden a la transformación social para la gobernanza  y al desarrollo sostenible y competitivo del destino Golfo de Morrosquillo (Bpin: ) (Tipo de banco: )"/>
    <m/>
    <m/>
    <m/>
    <m/>
    <m/>
    <m/>
    <m/>
    <n v="0"/>
    <s v="Minimo"/>
    <n v="0"/>
    <n v="0"/>
    <s v="Minimo"/>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m/>
    <s v="1"/>
    <s v="Transformación del Ser Humano"/>
    <s v="Índice de Desempeño Institucional (MIPG y MECI)"/>
    <s v="74,7"/>
    <s v="Puntaje"/>
    <s v="2022"/>
    <s v="Función Pública"/>
    <s v="82"/>
    <s v="16. Paz, justicia e instituciones sólidas_x000a_17. Alianzas para lograr los objetivos"/>
    <s v="Sucre un cuadro vivo de Cultura"/>
    <n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m/>
    <m/>
    <m/>
    <m/>
    <m/>
    <m/>
    <m/>
    <m/>
    <m/>
    <n v="0"/>
    <s v="Minimo"/>
    <n v="0"/>
    <n v="0"/>
    <s v="Minimo"/>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m/>
    <s v="2"/>
    <s v="Transformación del Ser Humano"/>
    <s v="Índice de Desempeño Institucional (MIPG y MECI)"/>
    <s v="74,7"/>
    <s v="Puntaje"/>
    <s v="2022"/>
    <s v="Función Pública"/>
    <s v="82"/>
    <s v="16. Paz, justicia e instituciones sólidas_x000a_17. Alianzas para lograr los objetivos"/>
    <s v="Sucre un cuadro vivo de Cultura"/>
    <n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_x000a__x000a_Elaboración DE UN PLAN DE ETNODESARROLLO COMO BASE PARA EL DESARROLLO Y MEJORAMIENTO DE LA CALIDAD DE VIDA _x000a_DE LAS COMUNIDADES NARP, DEL DEPARTAMENTO DE  Sucre (BPIN: 2024001660002) (Meta del proyecto: 1) (Tipo de Banco: Banco de Regalías)"/>
    <m/>
    <m/>
    <m/>
    <m/>
    <m/>
    <m/>
    <m/>
    <m/>
    <m/>
    <n v="0"/>
    <s v="Minimo"/>
    <n v="0"/>
    <n v="0"/>
    <s v="Minimo"/>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m/>
    <s v="1"/>
    <s v="Transformación del Ser Humano"/>
    <s v="Índice de Desempeño Institucional (MIPG y MECI)"/>
    <s v="74,7"/>
    <s v="Puntaje"/>
    <s v="2022"/>
    <s v="Función Pública"/>
    <s v="82"/>
    <s v="16. Paz, justicia e instituciones sólidas_x000a_17. Alianzas para lograr los objetivos"/>
    <s v="Sucre un cuadro vivo de Cultura"/>
    <n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m/>
    <m/>
    <m/>
    <m/>
    <m/>
    <m/>
    <m/>
    <m/>
    <m/>
    <n v="0"/>
    <s v="Minimo"/>
    <n v="0"/>
    <n v="0"/>
    <s v="Minimo"/>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m/>
    <s v="2"/>
    <s v="Transformación del Ser Humano"/>
    <s v="Índice de Desempeño Institucional (MIPG y MECI)"/>
    <s v="74,7"/>
    <s v="Puntaje"/>
    <s v="2022"/>
    <s v="Función Pública"/>
    <s v="82"/>
    <s v="16. Paz, justicia e instituciones sólidas_x000a_17. Alianzas para lograr los objetivos"/>
    <s v="Sucre un cuadro vivo de Cultura"/>
    <n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m/>
    <m/>
    <s v="Implemetación del sistema de información para seguimiento, monitoreo y evaluación de los planes. Programas y proyectos culturales en el departamento de acuerdo con los insumos arrojados por la consultoria que se ejecutará el primer año. (Bpin: ) (Tipo de banco: )"/>
    <m/>
    <m/>
    <m/>
    <m/>
    <m/>
    <m/>
    <m/>
    <n v="0"/>
    <s v="Minimo"/>
    <n v="0"/>
    <n v="0"/>
    <s v="Minimo"/>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m/>
    <s v="3"/>
    <s v="Transformación del Ser Humano"/>
    <s v="Índice de Desempeño Institucional (MIPG y MECI)"/>
    <s v="74,7"/>
    <s v="Puntaje"/>
    <s v="2022"/>
    <s v="Función Pública"/>
    <s v="82"/>
    <s v="16. Paz, justicia e instituciones sólidas_x000a_17. Alianzas para lograr los objetivos"/>
    <s v="Sucre un cuadro vivo de Cultura"/>
    <n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Actualización y transformación del ecosistema digital cultural del Departamento de Sucre. (BPIN: 202600000011474) (Meta del proyecto: 1) (Tipo de Banco: Banco Territorial)"/>
    <m/>
    <m/>
    <m/>
    <m/>
    <m/>
    <m/>
    <m/>
    <m/>
    <m/>
    <n v="0"/>
    <s v="Minimo"/>
    <n v="0"/>
    <n v="0"/>
    <s v="Minimo"/>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m/>
    <s v="1"/>
    <s v="Transformación del Ser Humano"/>
    <s v="Tasa de desempleo"/>
    <s v="0,106"/>
    <s v="Tasa"/>
    <s v="2022"/>
    <s v="DANE"/>
    <s v="0,09"/>
    <s v="8 Trabajo decente y crecimiento económico propone"/>
    <s v="Bellas Artes"/>
    <n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SUCRE BILINGÜE_x000a__x000a_CENTRO DE IDIOMAS EPAC_x000a__x000a_FORTALECIMIENTO DEL CENTRO DE IDIOMAS DE LA ESCUELA DE BELLAS ARTES Y HUMANIDADES DE SUCRE VIGENCIA 2026, EN EL DEPARTAMENTO DE SUCRE. (BPIN: 202600000012017) (Meta del proyecto: 632) (Tipo de Banco: Banco Territorial)"/>
    <m/>
    <s v="SUCRE BILINGÜE (Bpin: ) (Tipo de banco: )_x000a__x000a_CENTRO DE IDIOMAS EPAC (Bpin: ) (Tipo de banco: )"/>
    <n v="621"/>
    <n v="1"/>
    <s v="Superior"/>
    <n v="631"/>
    <n v="1"/>
    <s v="Superior"/>
    <m/>
    <n v="0"/>
    <s v="Minimo"/>
    <n v="1252"/>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m/>
    <s v="2"/>
    <s v="Transformación del Ser Humano"/>
    <s v="Tasa de desempleo"/>
    <s v="0,106"/>
    <s v="Tasa"/>
    <s v="2022"/>
    <s v="DANE"/>
    <s v="0,09"/>
    <s v="9 Trabajo decente y crecimiento económico propone"/>
    <s v="Bellas Artes"/>
    <n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m/>
    <s v="600 BECAS SUCRE TIERRA DE OPORTUNIDADES PARA JOVENES, ADULTOS Y ARTISTAS LOCALES DE LOS MUNICIPIOS DE SUCRE (OVEJAS, EL ROBLE, COLOSÓ, CHALÁN, LOS PALMITOS) (Bpin: ) (Tipo de banco: )"/>
    <n v="1194"/>
    <n v="1"/>
    <s v="Superior"/>
    <n v="327"/>
    <n v="1"/>
    <s v="Superior"/>
    <m/>
    <n v="1"/>
    <s v="Superior"/>
    <n v="1521"/>
    <n v="1"/>
    <s v="Superior"/>
    <n v="300000000"/>
    <n v="0"/>
    <n v="0"/>
    <n v="0"/>
    <n v="0"/>
    <n v="0"/>
    <n v="0"/>
    <n v="0"/>
    <n v="0"/>
    <n v="0"/>
    <n v="300000000"/>
    <n v="330000000"/>
    <n v="0"/>
    <n v="0"/>
    <n v="0"/>
    <n v="0"/>
    <n v="0"/>
    <n v="0"/>
    <n v="0"/>
    <n v="0"/>
    <n v="0"/>
    <n v="330000000"/>
    <n v="363000000"/>
    <n v="0"/>
    <n v="0"/>
    <n v="0"/>
    <n v="0"/>
    <n v="0"/>
    <n v="0"/>
    <n v="0"/>
    <n v="0"/>
    <n v="0"/>
    <n v="363000000"/>
    <n v="381150000"/>
    <n v="0"/>
    <n v="0"/>
    <n v="0"/>
    <n v="0"/>
    <n v="0"/>
    <n v="0"/>
    <n v="0"/>
    <n v="0"/>
    <n v="0"/>
    <n v="381150000"/>
    <n v="1374150000"/>
    <s v="02/10/2024: "/>
    <s v="Mejorar las habilidades laborales de los jóvenes y adultos, proporcionando las competencias que permitan la inserción laboral de forma más rápida"/>
  </r>
  <r>
    <s v="MT202"/>
    <m/>
    <s v="3"/>
    <s v="Transformación del Ser Humano"/>
    <s v="Tasa de desempleo"/>
    <s v="0,106"/>
    <s v="Tasa"/>
    <s v="2022"/>
    <s v="DANE"/>
    <s v="0,09"/>
    <s v="10 Trabajo decente y crecimiento económico propone"/>
    <s v="Bellas Artes"/>
    <n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_x000a__x000a_SALAS ABIERTAS DE TEATRO, MUSICA Y ARTES VISUALES LABORATORIO DE ARTE CEDRÓN"/>
    <m/>
    <s v="LABORATORIO DE ARTE JUVENIL PARA LA PAZ EN SINCELEJO EN LOS BARRIOS ALTOS DEL ROSARIO, LA GRAN COLOMBIA, VILLA ANGELA, SAN RAFAEL, VILLA MADY (Bpin: ) (Tipo de banco: )_x000a__x000a_SALAS ABIERTAS DE TEATRO, MUSICA Y ARTES VISUALES LABORATORIO DE ARTE CEDRÓN (Bpin: ) (Tipo de banco: )"/>
    <n v="217"/>
    <n v="1"/>
    <s v="Superior"/>
    <n v="232"/>
    <n v="1"/>
    <s v="Superior"/>
    <m/>
    <n v="0"/>
    <s v="Minimo"/>
    <n v="449"/>
    <n v="0.74833333333333329"/>
    <s v="Alto"/>
    <n v="150000000"/>
    <n v="0"/>
    <n v="0"/>
    <n v="0"/>
    <n v="0"/>
    <n v="0"/>
    <n v="0"/>
    <n v="0"/>
    <n v="0"/>
    <n v="0"/>
    <n v="150000000"/>
    <n v="165000000"/>
    <n v="0"/>
    <n v="0"/>
    <n v="0"/>
    <n v="0"/>
    <n v="0"/>
    <n v="0"/>
    <n v="0"/>
    <n v="0"/>
    <n v="0"/>
    <n v="165000000"/>
    <n v="181500000"/>
    <n v="0"/>
    <n v="0"/>
    <n v="0"/>
    <n v="0"/>
    <n v="0"/>
    <n v="0"/>
    <n v="0"/>
    <n v="0"/>
    <n v="0"/>
    <n v="181500000"/>
    <n v="190575000"/>
    <n v="0"/>
    <n v="0"/>
    <n v="0"/>
    <n v="0"/>
    <n v="0"/>
    <n v="0"/>
    <n v="0"/>
    <n v="0"/>
    <n v="0"/>
    <n v="190575000"/>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m/>
    <s v="1"/>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y consolidación de las Comisiones Regionales de Competitividad -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para la vigencia 2026 del Departamento de Sucre (BPIN: 202500000048328) (Meta del proyecto: 1) (Tipo de Banco: Banco Territorial)"/>
    <m/>
    <s v="FORTALECIMIENTO DE LA COMISIÓN REGIONAL DE COMPETITIVIDAD E INNOVACIÓN DEL DEPARTAMENTO SUCRE (POR FORMULAR) (Bpin: ) (Meta del proyecto: 1) (Tipo de banco: )"/>
    <n v="1"/>
    <n v="1"/>
    <s v="Superior"/>
    <n v="1.1299999999999999"/>
    <n v="1"/>
    <s v="Superior"/>
    <n v="0"/>
    <n v="0"/>
    <s v="Minimo"/>
    <n v="2.13"/>
    <n v="0.53249999999999997"/>
    <s v="Medio"/>
    <n v="278000000"/>
    <n v="0"/>
    <n v="0"/>
    <n v="0"/>
    <n v="0"/>
    <n v="0"/>
    <n v="0"/>
    <n v="0"/>
    <n v="0"/>
    <n v="83400000"/>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m/>
    <s v="2"/>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s v="Fortalecimiento de la Comisión Regional de Competitividad e Innovación para la vigencia 2026 del Departamento de Sucre (BPIN: 202500000048328) (Meta del proyecto: 1) (Tipo de Banco: Banco Territorial)"/>
    <m/>
    <m/>
    <m/>
    <m/>
    <m/>
    <n v="1"/>
    <n v="1"/>
    <s v="Superior"/>
    <n v="0"/>
    <m/>
    <m/>
    <n v="1"/>
    <n v="1"/>
    <s v="Superior"/>
    <n v="0"/>
    <n v="0"/>
    <n v="0"/>
    <n v="0"/>
    <n v="0"/>
    <n v="0"/>
    <n v="0"/>
    <n v="0"/>
    <n v="0"/>
    <n v="0"/>
    <n v="0"/>
    <n v="0"/>
    <n v="0"/>
    <n v="0"/>
    <n v="0"/>
    <n v="0"/>
    <n v="0"/>
    <n v="500000000"/>
    <n v="0"/>
    <n v="1666666666.6666999"/>
    <n v="0"/>
    <n v="2166666666.6666999"/>
    <n v="0"/>
    <n v="0"/>
    <n v="0"/>
    <n v="0"/>
    <n v="0"/>
    <n v="0"/>
    <n v="0"/>
    <n v="0"/>
    <n v="0"/>
    <n v="0"/>
    <n v="0"/>
    <n v="0"/>
    <n v="0"/>
    <n v="0"/>
    <n v="0"/>
    <n v="0"/>
    <n v="0"/>
    <n v="0"/>
    <n v="0"/>
    <n v="0"/>
    <n v="0"/>
    <n v="0"/>
    <n v="2166666666.6666999"/>
    <s v="***"/>
    <s v="Agencia de las Oportunidades con recursos de regalias FIR 60%"/>
  </r>
  <r>
    <s v="MT205"/>
    <m/>
    <s v="3"/>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n v="20"/>
    <n v="1"/>
    <s v="Superior"/>
    <n v="60"/>
    <n v="1"/>
    <s v="Superior"/>
    <m/>
    <n v="0"/>
    <s v="Minimo"/>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m/>
    <s v="4"/>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poyo a la promoción, fomento y fortalecimiento empresarial de los Subsectores Calzado, Marroquinería, Artesanías, Moda, Textil y Turismo 2026 en el departamento de Sucre (BPIN: 202600000004546) (Meta del proyecto: 60) (Tipo de Banco: Banco Territorial)"/>
    <m/>
    <m/>
    <m/>
    <m/>
    <m/>
    <m/>
    <m/>
    <m/>
    <m/>
    <n v="0"/>
    <s v="Minimo"/>
    <n v="0"/>
    <n v="0"/>
    <s v="Minimo"/>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m/>
    <s v="5"/>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_x000a__x000a_Fortalecimiento de la Comisión Regional de Competitividad e Innovación para la vigencia 2026 del Departamento de Sucre (BPIN: 202500000048328) (Meta del proyecto: 1) (Tipo de Banco: Banco Territorial)"/>
    <m/>
    <m/>
    <m/>
    <m/>
    <m/>
    <m/>
    <m/>
    <m/>
    <n v="0"/>
    <n v="0"/>
    <s v="Minimo"/>
    <n v="0"/>
    <n v="0"/>
    <s v="Minimo"/>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m/>
    <s v="6"/>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m/>
    <n v="1"/>
    <n v="1"/>
    <s v="Superior"/>
    <n v="0"/>
    <n v="0"/>
    <s v="Minimo"/>
    <m/>
    <m/>
    <m/>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m/>
    <s v="7"/>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m/>
    <n v="1"/>
    <n v="1"/>
    <s v="Superior"/>
    <m/>
    <m/>
    <m/>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m/>
    <s v="8"/>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m/>
    <m/>
    <m/>
    <n v="60"/>
    <n v="1"/>
    <s v="Superior"/>
    <m/>
    <m/>
    <m/>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m/>
    <s v="1"/>
    <s v="Sucre se Transforma: Competitividad Sostenible"/>
    <s v="Turismo Interno"/>
    <s v="17400"/>
    <s v="Número"/>
    <s v="2022"/>
    <s v="Perfiles económicos departamentales MinCIT, 2024"/>
    <s v="20000"/>
    <s v="8- Trabajo Decente y Crecimiento Económico "/>
    <s v="Comercio e Industria"/>
    <n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s v="Fortalecimiento de la Comisión Regional de Competitividad e Innovación para la vigencia 2026 del Departamento de Sucre (BPIN: 202500000048328) (Meta del proyecto: 2) (Tipo de Banco: Banco Territorial)"/>
    <m/>
    <m/>
    <n v="2"/>
    <n v="1"/>
    <s v="Superior"/>
    <n v="2"/>
    <n v="1"/>
    <s v="Superior"/>
    <n v="0"/>
    <m/>
    <m/>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m/>
    <s v="2"/>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m/>
    <n v="6"/>
    <n v="1"/>
    <s v="Superior"/>
    <n v="0"/>
    <n v="1"/>
    <s v="Superior"/>
    <m/>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m/>
    <s v="3"/>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Meta del proyecto: 1) (Tipo de Banco: Banco Territorial)_x000a__x000a_Apoyo a la promoción y posicionamiento en la Vitrina ANATO 2026 del sector Turístico del departamento de Sucre (BPIN: 202600000005926) (Meta del proyecto: 1) (Tipo de Banco: Banco Territorial)"/>
    <s v="Apoyo a la promoción y posicionamiento en la Vitrina ANATO 2026 del sector Turístico del departamento de  Sucre (Bpin: 202600000005926) (Meta de la vigencia: 1) (Ejecucion: 1) (Tipo de banco: Banco Territorial) (Estado en portafolio: )"/>
    <m/>
    <n v="1"/>
    <n v="1"/>
    <s v="Superior"/>
    <m/>
    <m/>
    <m/>
    <n v="1"/>
    <n v="1"/>
    <s v="Superior"/>
    <n v="2"/>
    <n v="0.66666666666666663"/>
    <s v="Alt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m/>
    <s v="4"/>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
    <m/>
    <m/>
    <m/>
    <m/>
    <m/>
    <m/>
    <m/>
    <m/>
    <n v="0"/>
    <s v="Minimo"/>
    <n v="0"/>
    <n v="0"/>
    <s v="Minimo"/>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m/>
    <s v="5"/>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s v="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Tipo de Banco: Banco de Gestiones)"/>
    <s v="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Ejecución: 1) (Tipo de banco: Banco de Gestiones)"/>
    <m/>
    <m/>
    <m/>
    <m/>
    <n v="1"/>
    <n v="1"/>
    <s v="Superior"/>
    <n v="1"/>
    <n v="1"/>
    <s v="Superior"/>
    <n v="2"/>
    <n v="0.66666666666666663"/>
    <s v="Alt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m/>
    <s v="6"/>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Apoyo A LA PROMOCIÓN Y POSICIONAMIENTO EN LA VITRINA TURÍSTICA ANATO 2025 DEL SECTOR TURÍSTICO DEL DEPARTAMENTO DE  Sucre (Bpin: 202500000015173) (Tipo de Banco: Banco Territorial) (Meta total del indicador: 1.0) (Meta total de la vigencia: 1.0) (Ejecutado: 2.0)_x000a__x000a_Implementación DE ESTRATEGIAS INTEGRALES DE PROMOCIÓN Y VALORIZACIÓN INTERNACIONAL DEL TURISMO, LA CULTURA Y LA AGROINDUSTRIA DEL DEPARTAMENTO DE   Sucre (Bpin: 202500000032721) (Tipo de Banco: Banco Territorial) (Meta total del indicador: 1.0) (Meta total de la vigencia: 1.0) (Ejecutado: 1.0)"/>
    <s v="Apoyo a la promoción y posicionamiento en la Vitrina ANATO 2026 del sector Turístico del departamento de Sucre (BPIN: 202600000005926) (Meta del proyecto: 1) (Tipo de Banco: Banco Territorial) (Estado en Portafolio: Entregado)"/>
    <s v="Apoyo a la promoción y posicionamiento en la Vitrina ANATO 2026 del sector Turístico del departamento de  Sucre (Bpin: 202600000005926) (Meta de la vigencia: 1) (Ejecucion: 1) (Tipo de banco: Banco Territorial) (Estado en portafolio: Entregado)"/>
    <m/>
    <n v="3"/>
    <n v="0.75"/>
    <s v="Alto"/>
    <n v="3"/>
    <n v="0.75"/>
    <s v="Alto"/>
    <n v="1"/>
    <n v="0.25"/>
    <s v="Minimo"/>
    <n v="7"/>
    <n v="1"/>
    <s v="Superior"/>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m/>
    <s v="7"/>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Tipo de Banco: Banco de Regalías) (Estado en Portafolio: Suspendido)"/>
    <m/>
    <m/>
    <m/>
    <m/>
    <m/>
    <m/>
    <m/>
    <m/>
    <m/>
    <n v="0"/>
    <s v="Minimo"/>
    <n v="0"/>
    <n v="0"/>
    <s v="Minimo"/>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m/>
    <s v="8"/>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Tipo de Banco: Banco de Regalías) (Estado en Portafolio: Suspendido)"/>
    <m/>
    <m/>
    <n v="1"/>
    <n v="1"/>
    <s v="Superior"/>
    <n v="1"/>
    <n v="1"/>
    <s v="Superior"/>
    <m/>
    <m/>
    <m/>
    <n v="2"/>
    <n v="1"/>
    <s v="Superior"/>
    <m/>
    <m/>
    <m/>
    <m/>
    <m/>
    <m/>
    <m/>
    <m/>
    <m/>
    <m/>
    <n v="0"/>
    <n v="0"/>
    <n v="0"/>
    <n v="0"/>
    <n v="0"/>
    <n v="0"/>
    <n v="0"/>
    <n v="0"/>
    <n v="0"/>
    <n v="9999170326.6667004"/>
    <n v="0"/>
    <n v="9999170326.6667004"/>
    <n v="0"/>
    <n v="0"/>
    <n v="0"/>
    <n v="0"/>
    <n v="0"/>
    <n v="0"/>
    <n v="0"/>
    <n v="0"/>
    <n v="8272786271.7178001"/>
    <n v="0"/>
    <n v="8272786271.7178001"/>
    <n v="0"/>
    <n v="0"/>
    <n v="0"/>
    <n v="0"/>
    <n v="0"/>
    <n v="0"/>
    <n v="0"/>
    <n v="0"/>
    <n v="0"/>
    <n v="0"/>
    <n v="0"/>
    <n v="18271956598.384499"/>
    <s v="El proyecto va en un 70% de ejecución "/>
    <s v="Proyecto pacto del golfo Malecon segunda ensenada, con recursos regalias FIR 60%- en ejecucion, Segunda fase II tolu y malecon sucre"/>
  </r>
  <r>
    <s v="MT219"/>
    <m/>
    <s v="9"/>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
    <m/>
    <m/>
    <m/>
    <m/>
    <m/>
    <m/>
    <m/>
    <m/>
    <n v="0"/>
    <s v="Minimo"/>
    <n v="0"/>
    <n v="0"/>
    <s v="Minimo"/>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m/>
    <s v="10"/>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Centro de convención construido"/>
    <s v="3502050"/>
    <s v="Centro de convención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m/>
    <m/>
    <m/>
    <m/>
    <m/>
    <m/>
    <n v="1"/>
    <n v="1"/>
    <s v="Superior"/>
    <m/>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m/>
    <s v="11"/>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m/>
    <m/>
    <m/>
    <m/>
    <m/>
    <m/>
    <m/>
    <m/>
    <m/>
    <m/>
    <n v="0"/>
    <s v="Minimo"/>
    <n v="0"/>
    <n v="0"/>
    <s v="Minimo"/>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m/>
    <s v="1"/>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_x000a__x000a_Fortalecimiento la gobernanza del centro de innovación y productividad- CIP de la Gobernación de Sucre (BPIN: 202500000050507) (Meta del proyecto: 1) (Tipo de Banco: Banco Territorial)_x000a__x000a_Fortalecimiento a la promoción de productores Agropecuarios en el marco de la Feria Artesanal Comercial; y XX Exposición equina grado B, a realizarse en el municipio de Sincelejo Sucre (BPIN: 202600000004578) (Meta del proyecto: 10) (Tipo de Banco: Banco Territorial)_x000a__x000a_Apoyo A LA PROMOCIÓN Y FORTALECIMIENTO COMERCIAL DEL SECTOR SOCIAL Y SOLIDARIO, EN EL MARCO DE LA FERIAEXPOSICIÓN AGROPECUARIA 2026 EN EL DEPARTAMENTO DE Sucre (BPIN: 202600000006674) (Meta del proyecto: 10) (Tipo de Banco: Banco Territorial)_x000a__x000a_Evento Marca Paisana del fondo Colombia en Paz (Tipo de Banco: Banco de Gestiones)"/>
    <m/>
    <s v="APOYO PARA LA REALIZACIÓN DE LA XXI FERIA DEL SECTOR SOCIAL Y SOLIDARIO DEL DEPARTAMENTO DE SUCRE (POR FORMULAR) (Bpin: ) (Meta del proyecto: 30) (Tipo de banco: )_x000a__x000a_Feria Equina (Bpin: ) (Tipo de banco: )_x000a__x000a_Feria Ganadera (Bpin: ) (Tipo de banco: )_x000a__x000a_Agencia de las Oportunidades (Bpin: ) (Tipo de banco: )"/>
    <n v="26"/>
    <n v="1"/>
    <s v="Superior"/>
    <n v="332"/>
    <n v="1"/>
    <s v="Superior"/>
    <n v="0"/>
    <n v="0"/>
    <s v="Minimo"/>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m/>
    <s v="2"/>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Fortalecimiento la gobernanza del centro de innovación y productividad- CIP de la Gobernación de Sucre (BPIN: 202500000050507) (Meta del proyecto: 5) (Tipo de Banco: Banco Territorial)"/>
    <m/>
    <m/>
    <m/>
    <m/>
    <m/>
    <m/>
    <m/>
    <m/>
    <n v="0"/>
    <n v="0"/>
    <s v="Minimo"/>
    <n v="0"/>
    <n v="0"/>
    <s v="Minimo"/>
    <n v="0"/>
    <n v="0"/>
    <n v="0"/>
    <n v="0"/>
    <n v="0"/>
    <n v="0"/>
    <n v="0"/>
    <n v="0"/>
    <n v="0"/>
    <n v="0"/>
    <n v="0"/>
    <n v="0"/>
    <n v="0"/>
    <n v="0"/>
    <n v="0"/>
    <n v="0"/>
    <n v="0"/>
    <n v="500000000"/>
    <n v="0"/>
    <n v="1666666666.6666999"/>
    <n v="0"/>
    <n v="2166666666.6666999"/>
    <n v="0"/>
    <n v="0"/>
    <n v="0"/>
    <n v="0"/>
    <n v="0"/>
    <n v="0"/>
    <n v="0"/>
    <n v="0"/>
    <n v="0"/>
    <n v="0"/>
    <n v="0"/>
    <n v="0"/>
    <n v="0"/>
    <n v="0"/>
    <n v="0"/>
    <n v="0"/>
    <n v="0"/>
    <n v="0"/>
    <n v="0"/>
    <n v="0"/>
    <n v="0"/>
    <n v="0"/>
    <n v="2166666666.6666999"/>
    <s v="N/A"/>
    <s v="N/A"/>
  </r>
  <r>
    <s v="MT224"/>
    <m/>
    <s v="3"/>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Feria de Empleabilidad en el municipio de Sincelejo objetivo cuyo objetivo principal es mejorar las condiciones laborales de los habitantes de la región, en especial del municipio de Sincelejo (Meta Programada: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Tipo de Banco: Banco de Gestiones)"/>
    <s v="Feria de Empleabilidad en el municipio de Sincelejo objetivo cuyo objetivo principal es mejorar las condiciones laborales de los habitantes de la región, en especial del municipio de Sincelejo (Meta programada: 63) (Ejecución: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Ejecución: 27) (Tipo de banco: Banco de Gestiones)"/>
    <m/>
    <m/>
    <m/>
    <m/>
    <n v="92"/>
    <n v="0.61333333333333329"/>
    <s v="Alto"/>
    <n v="90"/>
    <n v="0.6"/>
    <s v="Alto"/>
    <n v="182"/>
    <n v="0.60666666666666669"/>
    <s v="Alto"/>
    <n v="0"/>
    <n v="0"/>
    <n v="0"/>
    <n v="0"/>
    <n v="0"/>
    <n v="0"/>
    <n v="0"/>
    <n v="0"/>
    <n v="0"/>
    <n v="0"/>
    <n v="0"/>
    <n v="0"/>
    <n v="0"/>
    <n v="0"/>
    <n v="0"/>
    <n v="0"/>
    <n v="0"/>
    <n v="500000000"/>
    <n v="0"/>
    <n v="1666666666.6666999"/>
    <n v="0"/>
    <n v="2166666666.6666999"/>
    <n v="0"/>
    <n v="0"/>
    <n v="0"/>
    <n v="0"/>
    <n v="0"/>
    <n v="0"/>
    <n v="0"/>
    <n v="0"/>
    <n v="0"/>
    <n v="0"/>
    <n v="0"/>
    <n v="0"/>
    <n v="0"/>
    <n v="0"/>
    <n v="0"/>
    <n v="0"/>
    <n v="0"/>
    <n v="0"/>
    <n v="0"/>
    <n v="0"/>
    <n v="0"/>
    <n v="0"/>
    <n v="2166666666.6666999"/>
    <s v="N/A"/>
    <s v="N/A"/>
  </r>
  <r>
    <s v="MT225"/>
    <m/>
    <s v="4"/>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s v="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_x000a__x000a_Fortalecimiento la gobernanza del centro de innovación y productividad- CIP de la Gobernación de Sucre (BPIN: 202500000050507) (Meta del proyecto: 5) (Tipo de Banco: Banco Territorial)_x000a__x000a_Fortalecimiento empresarial de los productores artesanos de caña flecha, hilos y hamaca del municipio de Sampués en el departamento de Sucre (BPIN: 202600000000784) (Meta del proyecto: 7) (Tipo de Banco: Banco Territorial)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Tipo de Banco: Banco de Gestiones)_x000a__x000a_ Socialización y Acompañamiento a la Convocatoria “Las Jefas de Hogar_x000a_Sostienen la Economía Popular” (Meta Programada: 284) (Tipo de Banco: Banco de Gestiones)"/>
    <s v="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Ejecución: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Ejecución: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Ejecución: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Ejecución: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Ejecución: 293) (Tipo de banco: Banco de Gestiones)_x000a__x000a_ Socialización y Acompañamiento a la Convocatoria “Las Jefas de Hogar_x000a_Sostienen la Economía Popular” (Meta programada: 284) (Ejecución: 284) (Tipo de banco: Banco de Gestiones)"/>
    <m/>
    <n v="58"/>
    <n v="1"/>
    <s v="Superior"/>
    <n v="730"/>
    <n v="1"/>
    <s v="Superior"/>
    <n v="1022"/>
    <n v="0.73"/>
    <s v="Alto"/>
    <n v="1810"/>
    <n v="0.90500000000000003"/>
    <s v="Alt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m/>
    <s v="5"/>
    <s v="Sucre se Transforma: Competitividad Sostenible"/>
    <s v="Tasa de Desempleo"/>
    <s v="10.6%"/>
    <s v="Tasa"/>
    <s v="2022"/>
    <s v="DANE"/>
    <s v="0,09"/>
    <s v="8- Trabajo Decente y Crecimiento Económico "/>
    <s v="Trabajo y empleabilidad"/>
    <n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m/>
    <n v="1"/>
    <n v="1"/>
    <s v="Superior"/>
    <m/>
    <m/>
    <m/>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m/>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9"/>
    <n v="0"/>
    <n v="0"/>
    <n v="5"/>
    <n v="5"/>
    <m/>
    <m/>
    <m/>
    <s v="Proyecto de grupos de investigación y/o investigadores reconocidos por Minciencias (Por formular Postular a Convocatoria de CTeI) (BPIN: Por Gestión)"/>
    <m/>
    <s v="Proyecto de grupos de investigación y/o investigadores reconocidos por Minciencias (Por formular-Postular a Convocatoria de CTeI) (Bpin: Por Gestión) (Tipo de banco: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m/>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9"/>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m/>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9"/>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m/>
    <n v="5"/>
    <n v="1"/>
    <s v="Superior"/>
    <m/>
    <m/>
    <m/>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m/>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9"/>
    <n v="2"/>
    <n v="0"/>
    <n v="8"/>
    <n v="0"/>
    <m/>
    <m/>
    <m/>
    <m/>
    <m/>
    <m/>
    <n v="0"/>
    <n v="0"/>
    <s v="Minimo"/>
    <m/>
    <m/>
    <m/>
    <m/>
    <n v="0"/>
    <s v="Minimo"/>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m/>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9"/>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m/>
    <n v="2"/>
    <n v="1"/>
    <s v="Superior"/>
    <m/>
    <m/>
    <m/>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m/>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a"/>
    <s v="3906021"/>
    <s v="Centros o laboratorios adecuados"/>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9"/>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m/>
    <n v="0"/>
    <n v="0"/>
    <s v="Minimo"/>
    <n v="1"/>
    <n v="1"/>
    <s v="Superior"/>
    <m/>
    <m/>
    <m/>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m/>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9"/>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Meta del proyecto: 5)"/>
    <m/>
    <m/>
    <n v="2"/>
    <n v="1"/>
    <s v="Superior"/>
    <m/>
    <m/>
    <m/>
    <m/>
    <n v="0"/>
    <s v="Minimo"/>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m/>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9"/>
    <n v="10"/>
    <n v="0"/>
    <n v="20"/>
    <n v="20"/>
    <s v="INCREMENTO DE LA INNOVACIÓN Y DESARROLLO TECNOLÓGICO EN EL TEJIDO EMPRESARIAL PARA EL FORTALECIMIENTO DE LA COMPETITIVIDAD DEL DEPARTAMENTO DE SUCRE - (HOMOLOGADO) (BPIN: 2021000100370) (Meta del Proyecto: 10) (Ejecución 2024: 10)"/>
    <m/>
    <m/>
    <m/>
    <m/>
    <m/>
    <n v="10"/>
    <n v="1"/>
    <s v="Superior"/>
    <m/>
    <m/>
    <m/>
    <m/>
    <n v="0"/>
    <s v="Minimo"/>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m/>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9"/>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m/>
    <n v="10"/>
    <n v="1"/>
    <s v="Superior"/>
    <n v="50"/>
    <n v="1"/>
    <s v="Superior"/>
    <m/>
    <m/>
    <m/>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m/>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9"/>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m/>
    <n v="5"/>
    <n v="1"/>
    <s v="Superior"/>
    <m/>
    <m/>
    <m/>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m/>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9"/>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m/>
    <n v="856"/>
    <n v="1"/>
    <s v="Superior"/>
    <m/>
    <m/>
    <m/>
    <m/>
    <n v="0"/>
    <s v="Minimo"/>
    <n v="856"/>
    <n v="0.14266666666666666"/>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m/>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9"/>
    <n v="0"/>
    <n v="0"/>
    <n v="20"/>
    <n v="0"/>
    <m/>
    <s v="PROYECTO JOVENES INVESTIGADORES (POR FORMULAR) (Tipo Banco: Banco de Gestiones) (Meta de la gestión: 0)"/>
    <m/>
    <m/>
    <m/>
    <m/>
    <m/>
    <m/>
    <m/>
    <n v="0"/>
    <m/>
    <m/>
    <m/>
    <n v="0"/>
    <s v="Minimo"/>
    <n v="0"/>
    <n v="0"/>
    <s v="Minimo"/>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m/>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9"/>
    <n v="0"/>
    <n v="5"/>
    <n v="0"/>
    <n v="0"/>
    <m/>
    <s v="PROGRAMA DE BECAS “COMPETENCIAS PARA LA VIDA” (Tipo Banco: Banco de Gestiones) (Meta de la gestión: 5)"/>
    <s v="PROGRAMA DE BECAS “COMPETENCIAS PARA LA VIDA” (Tipo de banco: Banco de Gestiones) (Meta de la gestión: 5) (Ejecutado: 5)"/>
    <m/>
    <m/>
    <m/>
    <m/>
    <m/>
    <m/>
    <n v="5"/>
    <n v="1"/>
    <s v="Superior"/>
    <m/>
    <m/>
    <m/>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m/>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9"/>
    <n v="0"/>
    <n v="0"/>
    <n v="0"/>
    <n v="2"/>
    <m/>
    <m/>
    <m/>
    <m/>
    <m/>
    <s v="PROYECTO QUE OTORGUE BECAS DE DOCTORADO (Bpin: Por Gestión) (Meta del proyecto: 2) (Tipo de banco: )"/>
    <m/>
    <m/>
    <m/>
    <m/>
    <m/>
    <m/>
    <m/>
    <m/>
    <m/>
    <n v="0"/>
    <n v="0"/>
    <s v="Minimo"/>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m/>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9"/>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m/>
    <n v="1"/>
    <n v="1"/>
    <s v="Superior"/>
    <m/>
    <m/>
    <m/>
    <m/>
    <n v="0"/>
    <s v="Minimo"/>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m/>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FORTALECIMIENTO DE LAS UNIDADES PRODUCTORAS DE YABOLÍN EN EL MUNICIPIO DE SAN JUAN DE BETULIA DEPARTAMENTO DE SUCRE (BPIN: 2024002700147) (Tipo de banco: Banco Territorial) (Meta total del proyecto:  ) (Ejecutado: 9.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LA PRODUCTIVIDAD EN LOS CULTIVOS DE YUCA INDUSTRIAL DE LOS MUNICIPIOS PDET DEL DEPARTAMENTO DE SUCRE (BPIN: 2024002700174) (Meta del proyecto: 690) (Tipo de Banco: Banco de Regalías) (Estado en Portafolio: En proceso de contratación)_x000a__x000a_Apoyo al fortalecimiento empresarial del sector apícola de los municipios de Corozal y Morroa del departamento de Sucre (BPIN: 202600000004951) (Meta del proyecto: 90) (Tipo de Banco: Banco Territorial) (Estado en Portafolio: En proceso de contratación)_x000a__x000a_FORTALECIMIENTO DE ORGANIZACIONES CAMPESINAS MEDIANTE LA CELEBRACIÓN DEL DIA NACIONAL DEL CAMPESINO EN LOS MUNICIPIOS DE GALERAS Y SAN BENITO ABAD, DEPARTAMENTO DE SUCRE. (BPIN: 202600000010782) (Meta del proyecto: 400) (Tipo de Banco: Banco Territorial)_x000a__x000a_ENTREGA DE ACTIVOS PRODUCTIVOS MEDIANTE EL PROYECTO DE SEMILLAS DE REACTIVACIÓN (Meta Programada: 80) (Tipo de Banco: Banco de Gestiones)_x000a__x000a_ENTREGA DE ACTIVOS PRODUCTIVOS MEDIANTE EL PROYECTO &quot;FORTALECIMIENTO PRODUCTIVO PISCÍCOLA PARA LA RECUPERACIÓN DE ESPECIES NATIVAS Y LA SEGURIDAD ALIMENTARIA EN ASOCIACIONES DE PESCADORES ARTESANALES DE LA ECORREGIÓN MOJANA DEL DEPARTAMENTO DE SUCRE&quot; (Meta Programada: 19) (Tipo de Banco: Banco de Gestiones)"/>
    <m/>
    <m/>
    <n v="0"/>
    <n v="0"/>
    <s v="Minimo"/>
    <n v="2512"/>
    <n v="1"/>
    <s v="Superior"/>
    <m/>
    <n v="0"/>
    <s v="Minimo"/>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m/>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_x000a__x000a_IMPLEMENTACION DE BUENAS PRACTICAS PORCICOLAS EN UNIDADES PRODUCTIVAS DE FAMILIAS DE ESCASOS RECURSOS DE LA ZONA RURAL DEL MUNICIPIO DE SINCELEJO, DEL DEPARTAMENTO DE SUCRE (BPIN: 202600000013285) (Meta del proyecto: 45) (Tipo de Banco: Banco Territorial)"/>
    <m/>
    <m/>
    <n v="0"/>
    <n v="0"/>
    <s v="Minimo"/>
    <n v="1563"/>
    <n v="1"/>
    <s v="Superior"/>
    <m/>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m/>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Apoyo Alianzas para mejorar las capacidades productivas y la seguridad alimentaria rural en el departamento de  Sucre (Bpin: 202500000032704) (Tipo de Banco: Banco Territorial) (Meta total del indicador: 16.0) (Meta total de la vigencia: 16.0) (Ejecutado: 16.0)_x000a__x000a_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FORTALECIMIENTO DE ORGANIZACIONES CAMPESINAS MEDIANTE LA CELEBRACIÓN DEL DIA NACIONAL DEL CAMPESINO EN LOS MUNICIPIOS DE GALERAS Y SAN BENITO ABAD, DEPARTAMENTO DE SUCRE. (BPIN: 202600000010782) (Meta del proyecto: 400) (Tipo de Banco: Banco Territorial) (Estado en Portafolio: En proceso de contratación)_x000a__x000a_APOYO AL PROGRAMA ALIANZAS PRODUCTIVAS PARA LA VIDA FASE IV PARA MEJORAR LAS CAPACIDADES PRODUCTIVAS Y LA SEGURIDAD ALIMENTARIA RURAL EN EL DEPARTAMENTO DE SUCRE (BPIN: 202600000010343) (Meta del proyecto: 99) (Tipo de Banco: Banco Territorial) (Estado en Portafolio: Solicitud de CDP)_x000a__x000a_FORTALECIMIENTO PRODUCTIVO PISCÍCOLA PARA LA RECUPERACIÓN DE ESPECIES NATIVAS Y LA SEGURIDAD ALIMENTARIA EN ASOCIACIONES DE PESCADORES ARTESANALES DE LA ECORREGIÓN MOJANA DEL DEPARTAMENTO DE SUCRE (BPIN: 2024002700184) (Meta del proyecto: 349) (Tipo de Banco: Banco de Regalías)_x000a__x000a_IMPLEMENTACION DE BUENAS PRACTICAS PORCICOLAS EN UNIDADES PRODUCTIVAS DE FAMILIAS DE ESCASOS RECURSOS DE LA ZONA RURAL DEL MUNICIPIO DE SINCELEJO, DEL DEPARTAMENTO DE SUCRE (BPIN: 202600000013285) (Meta del proyecto: 45) (Tipo de Banco: Banco Territorial)"/>
    <m/>
    <s v="Programa Alianzas Productivas para la vida. (15 Alianzas). BPIN: Por Generar. Meta: 600 Productores (Bpin: ) (Meta del proyecto: 600) (Tipo de banco: )"/>
    <n v="280"/>
    <n v="0.2160493827160494"/>
    <s v="Minimo"/>
    <n v="1314"/>
    <n v="1"/>
    <s v="Superior"/>
    <m/>
    <n v="0"/>
    <s v="Minimo"/>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m/>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Apoyo al fortalecimiento empresarial del sector apícola de los municipios de Corozal y Morroa del departamento de Sucre (BPIN: 202600000004951) (Meta del proyecto: 6) (Tipo de Banco: Banco Territorial)_x000a__x000a_APOYO AL PROGRAMA ALIANZAS PRODUCTIVAS PARA LA VIDA FASE IV PARA MEJORAR LAS CAPACIDADES PRODUCTIVAS Y LA SEGURIDAD ALIMENTARIA RURAL EN EL DEPARTAMENTO DE SUCRE (BPIN: 202600000010343) (Meta del proyecto: 3) (Tipo de Banco: Banco Territorial)_x000a__x000a_APOYO LOGISTICO E INSTITUCIONAL PARA EL FORTALECIMIENTO DE LOS ESPACIOS DE PARTICIPACIÓN DE LOS PEQUEÑOS PRODUCTORES RURALES DEL DEPARTAMENTO DE SUCRE (BPIN: 202600000012343) (Meta del proyecto: 2160) (Tipo de Banco: Banco Territorial)_x000a__x000a_Asociaciones fortalecidas en el marco del proyecto: FORTALECIMIENTO DE LA PRODUCTIVIDAD EN LOS CULTIVOS DE YUCA INDUSTRIAL DE LOS MUNICIPIOS PDET DEL DEPARTAMENTO DE SUCRE (Meta Programada: 8) (Tipo de Banco: Banco de Gestiones)"/>
    <m/>
    <s v="FORTALECIMIENTO DE LAS ASOCIACIONES DE PRODUCTORES AGRICOLAS Y PECUARIAS EN EL DEPRTAMENTO DE SUCRE. BPIN: Por generar. Meta: 100 Asociaciones (Bpin: ) (Tipo de banco: )"/>
    <m/>
    <m/>
    <m/>
    <n v="24"/>
    <n v="1"/>
    <s v="Superior"/>
    <m/>
    <n v="0"/>
    <s v="Minimo"/>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m/>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s v="PRODUCTORES APOYADOS MEDIANTE LA PARTICIPACIÓN EN LA FERIA EMPRESARIAL Y AGRICOLA REALIZADA EN LA UNIVERSIDAD DE SUCRE EN ALIANZA CON LA GOBERNACIÓN DE SUCRE  (Meta Programada: 32) (Tipo de Banco: Banco de Gestiones)"/>
    <s v="PRODUCTORES APOYADOS MEDIANTE LA PARTICIPACIÓN EN LA FERIA EMPRESARIAL Y AGRICOLA REALIZADA EN LA UNIVERSIDAD DE SUCRE EN ALIANZA CON LA GOBERNACIÓN DE SUCRE  (Meta programada: 32) (Ejecución: 32) (Tipo de banco: Banco de Gestiones)"/>
    <m/>
    <m/>
    <m/>
    <m/>
    <n v="548"/>
    <n v="0.54800000000000004"/>
    <s v="Medio"/>
    <n v="32"/>
    <n v="3.2000000000000001E-2"/>
    <s v="Minimo"/>
    <n v="580"/>
    <n v="0.19333333333333333"/>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m/>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m/>
    <n v="1"/>
    <n v="1"/>
    <s v="Superior"/>
    <m/>
    <m/>
    <m/>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m/>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n v="0"/>
    <n v="1500"/>
    <n v="1500"/>
    <m/>
    <s v="DOCUMENTO MARCO DE ENTENDIMIENTO EMTRE EL BANCO AGRARIO Y GOBERNACIÓN DE SUCRE PARA BRIGADAS DE CRÉDITO, CONVENIO GOBERNCIÓN DE SUCRE - FINAGRO (Tipo Banco: Banco de Gestiones) (Meta de la gestión: 1000)"/>
    <m/>
    <s v="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
    <m/>
    <m/>
    <m/>
    <m/>
    <m/>
    <n v="0"/>
    <m/>
    <m/>
    <m/>
    <n v="0"/>
    <s v="Minimo"/>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m/>
    <s v="1"/>
    <s v="Sucre se Transforma: Competitividad Sostenible"/>
    <s v="Pequeños productores asegurados con el seguro agropecuario"/>
    <s v="ND"/>
    <s v="Número"/>
    <s v="2023"/>
    <s v="Ministerio de Agricultura y Desarrollo Rural"/>
    <s v="3000"/>
    <s v="1. Fin de la pobreza_x000a_2. Hambre cero"/>
    <s v="Agricultura y Desarrollo Rural"/>
    <n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Meta Programada: 1424) (Tipo de Banco: Banco de Gestiones)"/>
    <m/>
    <s v="IMPULSO A LA COLOCACION DE SEGUROS AGROPECUARIOS (Bpin: ) (Tipo de banco: )"/>
    <m/>
    <m/>
    <m/>
    <n v="0"/>
    <n v="0"/>
    <s v="Minimo"/>
    <m/>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m/>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m/>
    <n v="7"/>
    <n v="1"/>
    <s v="Superior"/>
    <m/>
    <m/>
    <m/>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m/>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n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n v="0"/>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Meta Programada: 2568) (Tipo de Banco: Banco de Gestiones)"/>
    <m/>
    <s v="PROYECTO DE INVERSIÓN A TRAVÉS DE LA AGENCIA DE DESARROLLO RURAL ENTIDAD ADSCRITA AL MINISTERIO DE AGRICULTURA Y DESARROLLO RURAL. (Bpin: ) (Meta del proyecto: 2555) (Tipo de banco: Banco de Gestiones)"/>
    <m/>
    <m/>
    <m/>
    <n v="6987"/>
    <n v="1"/>
    <s v="Superior"/>
    <m/>
    <n v="0"/>
    <s v="Minimo"/>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m/>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s v="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Bpin: ) (Meta del proyecto: 5000) (Tipo de banco: Banco de Gestiones)"/>
    <m/>
    <m/>
    <m/>
    <n v="3100747"/>
    <n v="0.31007469999999998"/>
    <s v="Medio"/>
    <n v="5699253"/>
    <n v="1"/>
    <s v="Superior"/>
    <n v="8800000"/>
    <n v="0.44"/>
    <s v="Medi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m/>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m/>
    <m/>
    <m/>
    <m/>
    <m/>
    <m/>
    <m/>
    <m/>
    <m/>
    <m/>
    <m/>
    <n v="0"/>
    <n v="0"/>
    <s v="Minimo"/>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m/>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m/>
    <m/>
    <m/>
    <m/>
    <m/>
    <m/>
    <n v="0"/>
    <m/>
    <m/>
    <m/>
    <n v="0"/>
    <s v="Minimo"/>
    <n v="0"/>
    <n v="0"/>
    <s v="Minimo"/>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m/>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Tipo de Banco: Banco de Gestiones)"/>
    <m/>
    <m/>
    <m/>
    <m/>
    <m/>
    <n v="300"/>
    <n v="1"/>
    <s v="Superior"/>
    <m/>
    <n v="0"/>
    <s v="Minimo"/>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m/>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Meta Programada: 1) (Tipo de Banco: Banco de Gestiones)"/>
    <m/>
    <s v="ESTUDIOS, DISEÑOS Y FORTALECIMIENTO INSTITUCIONAL PARA LA OPTIMIZACION DE LOS MINIDISTRITOS DE RIEGOS EN MUNICIPIOS PDET DEL DEPARTAMENTO DE SUCRE. (Bpin: ) (Meta del proyecto: 1) (Tipo de banco: Banco de Gestiones)"/>
    <m/>
    <m/>
    <m/>
    <n v="1"/>
    <n v="1"/>
    <s v="Superior"/>
    <m/>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m/>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s v="CONSTRUCCIÓN DE INFRAESTRUCTURA PECUARIA (GALPONES) EN EL MARCO DEL PROYECTO ALIANZAS PRODUCTIVAS FASE III (Tipo de banco: Banco de Gestiones) (Meta de la gestión: 3)"/>
    <s v="CONSTRUCCIÓN DE INFRAESTRUCTURA PECUARIA (GALPONES) EN EL MARCO DEL PROYECTO ALIANZAS PRODUCTIVAS FASE III (Tipo de banco: Banco de Gestiones) (Meta de la gestión: 3) (Ejecutado: 3)"/>
    <s v="IMPLEMENTACIÓN DE UNA ESTACIÓN PISICICOLA PARA PRODUCCIÓN DE CARNE DE PESCADO Y REPOBLAMIENTO PESQUERO, FOMENTANDO LA ACUICULTURA EN EL  DEPARTAMENTO DE SUCRE (Meta del proyecto: 1)_x000a__x000a_CONSTRUCCIÓN DE INFRAESTRUCTURA PECUARIA EN EL MARCO DEL PROYECTO ALIANZAS PRODUCTIVAS: GALPONES, CERCAS, CONSTRUCCIÓN DE PORQUERIZAS. (Tipo de Banco: Banco de Gestiones)"/>
    <m/>
    <m/>
    <m/>
    <m/>
    <m/>
    <n v="3"/>
    <n v="1"/>
    <s v="Superior"/>
    <m/>
    <n v="0"/>
    <s v="Minimo"/>
    <n v="3"/>
    <n v="0.15"/>
    <s v="Minimo"/>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m/>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Tipo de Banco: Banco Territorial)"/>
    <m/>
    <m/>
    <m/>
    <m/>
    <m/>
    <m/>
    <m/>
    <m/>
    <m/>
    <n v="0"/>
    <s v="Minimo"/>
    <n v="0"/>
    <n v="0"/>
    <s v="Minimo"/>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m/>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Meta del proyecto: 1) (Tipo de Banco: Banco de Aliados)_x000a__x000a_RUTA DEL ARROZ PARA EL DEPARTAMENTO DE SUCRE (Meta del proyecto: 1)_x000a__x000a_PLANTA DE SECAMIENTO, TRILLA Y ALMACENAMIENTO DEL ARROZ EN LA SUBREGIÓN MOJANA (Meta del proyecto: 1)"/>
    <m/>
    <m/>
    <m/>
    <m/>
    <m/>
    <m/>
    <m/>
    <m/>
    <m/>
    <n v="0"/>
    <s v="Minimo"/>
    <n v="0"/>
    <n v="0"/>
    <s v="Minimo"/>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m/>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m/>
    <m/>
    <m/>
    <n v="2"/>
    <n v="1"/>
    <s v="Superior"/>
    <n v="2"/>
    <n v="1"/>
    <s v="Superior"/>
    <m/>
    <n v="0"/>
    <s v="Minimo"/>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m/>
    <s v="1"/>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10"/>
    <n v="64"/>
    <n v="0"/>
    <n v="0"/>
    <n v="36"/>
    <s v="CONSTRUCCIÓN DE VIVIENDAS PARA EL FORTALECIMIENTO DE LA POLÍTICA DE VIVIENDA RURAL VIVIENDA SOCIAL PARA EL CAMPO EN EL DEPARTAMENTO DE SUCRE. (BPIN: 2021002700249) (Meta del Proyecto: ) (Ejecución 2024: 64)"/>
    <m/>
    <m/>
    <m/>
    <m/>
    <s v="CONSTRUCCIÓN DE VIVIENDAS Y SANITARIOS ECOLÓGICOS SECOS SISMORESISTNTES PARA EL TRANSLADO Y REUBICACIÓN DE FAMILIAS DEL ASENTAMIENTO RAIZAL DE BOCA CERRADA MUNICIPIO DE SAN ONOFRE, DEPARTAMENTO DE SUCRE. (Bpin: 20241301010247) (Meta del proyecto: 72) (Tipo de banco: )"/>
    <n v="64"/>
    <n v="1"/>
    <s v="Superior"/>
    <m/>
    <m/>
    <m/>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m/>
    <s v="2"/>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10"/>
    <n v="0"/>
    <n v="0"/>
    <n v="0"/>
    <n v="500"/>
    <m/>
    <m/>
    <m/>
    <m/>
    <m/>
    <s v="APOYO FINANCIERO DEPARTAMENTAL EN EL MARCO DEL PROGRAMA DE SUBSIDIO FAMILIAR PARA LA ADQUISICIÓN DE VIVIENDA NUEVA EN EL DEPARTAMENTO DE SUCRE (Bpin: ) (Meta del proyecto: 500) (Tipo de banco: )"/>
    <m/>
    <m/>
    <m/>
    <m/>
    <m/>
    <m/>
    <m/>
    <m/>
    <m/>
    <n v="0"/>
    <n v="0"/>
    <s v="Minimo"/>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m/>
    <s v="3"/>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10"/>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s v="ELABORACION DE ESTUDIOS TECNICOS Y JURIDICOS PARA EL SANEAMIENTO DE BIENES BALDIOS URBANOS CON FINES DE TITULACION EN MUNICIPIOS DEL DEPARTAMENTO DE SUCRE. (BPIN: 2025002700015) (Meta del proyecto: 1) (Tipo de Banco: Banco de Regalías) (Estado en Portafolio: En Ejecución)"/>
    <m/>
    <s v="Pendiente convocatorias Ministerio de Vivienda, Ciudad y Territorio. (Por formular) (Bpin: ) (Meta del proyecto: 1) (Tipo de banco: Banco de Gestiones)"/>
    <n v="0"/>
    <n v="0"/>
    <s v="Minimo"/>
    <n v="1"/>
    <n v="1"/>
    <s v="Superior"/>
    <m/>
    <n v="0"/>
    <s v="Minimo"/>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m/>
    <s v="4"/>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10"/>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
    <m/>
    <m/>
    <n v="202"/>
    <n v="1"/>
    <s v="Superior"/>
    <n v="83"/>
    <n v="1"/>
    <s v="Superior"/>
    <m/>
    <n v="0"/>
    <s v="Minimo"/>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m/>
    <s v="5"/>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10"/>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FASE III DEL PROYECTO: ELABORACION DE ESTUDIOS TECNICOS Y JURIDICOS PARA EL SANEAMIENTO DE BIENES BALDIOS URBANOS CON FINES DE TITULACION EN MUNICIPIOS DEL DEPARTAMENTO DE SUCRE. (Meta del proyecto: 500) (Tipo de Banco: Banco de Regalías)_x000a__x000a_Titulación de predios en Sincelejo (Tierra prometida,Villa katy y las canarias) y Tolú (Barrio guerreros sector - la granja manzanillo) (Meta Programada: 100) (Tipo de Banco: Banco de Gestiones)"/>
    <m/>
    <m/>
    <n v="480"/>
    <n v="1"/>
    <s v="Superior"/>
    <n v="126"/>
    <n v="1"/>
    <s v="Superior"/>
    <m/>
    <m/>
    <m/>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m/>
    <s v="6"/>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10"/>
    <n v="19"/>
    <n v="19"/>
    <n v="19"/>
    <n v="23"/>
    <s v="EN EL MARCO DEL PROYECTO &quot;APOYO A LOS PROCESOS DE REUBICACIÓN DE FAMILIAS EN ALTO RIESGO EN LA URBANIZACIÓN VILLA PAZ DE SINCELEJO, DEPARTAMENTO DE SUCRE&quot; (Tipo Banco: Banco de Gestiones) (Meta de la gestión: 19) (Ejecutado: 19)"/>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s v="EN EL MARCO DEL PROYECTO &quot;APOYO A LOS PROCESOS DE REUBICACIÓN DE FAMILIAS EN ALTO RIESGO EN LA URBANIZACIÓN VILLA PAZ DE SINCELEJO, DEPARTAMENTO DE SUCRE&quot; (Meta Programada: 19) (Tipo de Banco: Banco de Gestiones)"/>
    <s v="EN EL MARCO DEL PROYECTO &quot;APOYO A LOS PROCESOS DE REUBICACIÓN DE FAMILIAS EN ALTO RIESGO EN LA URBANIZACIÓN VILLA PAZ DE SINCELEJO, DEPARTAMENTO DE SUCRE&quot; (Meta programada: 19) (Ejecución: 20) (Tipo de banco: Banco de Gestiones)"/>
    <m/>
    <n v="19"/>
    <n v="1"/>
    <s v="Superior"/>
    <n v="19"/>
    <n v="1"/>
    <s v="Superior"/>
    <n v="20"/>
    <n v="1"/>
    <s v="Superior"/>
    <n v="58"/>
    <n v="0.72499999999999998"/>
    <s v="Alt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m/>
    <s v="1"/>
    <s v="Territorio, Sostenibilidad y Oportunidades"/>
    <s v="Porcentaje de hogares con déficit habitacional en el departamento de Sucre."/>
    <s v="0,67490000000000006"/>
    <s v="Porcentaje"/>
    <s v="2018"/>
    <s v="DANE"/>
    <s v="0,66559999999999997"/>
    <s v="11 ciudades y comunidades sostenibles"/>
    <s v="Vivienda Ciudad y Territorio"/>
    <n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1"/>
    <n v="0"/>
    <n v="0"/>
    <n v="3"/>
    <n v="0"/>
    <m/>
    <m/>
    <m/>
    <s v="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m/>
    <m/>
    <m/>
    <m/>
    <m/>
    <m/>
    <m/>
    <m/>
    <n v="0"/>
    <n v="0"/>
    <s v="Minimo"/>
    <n v="0"/>
    <n v="0"/>
    <s v="Minimo"/>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m/>
    <s v="1"/>
    <s v="Territorio, Sostenibilidad y Oportunidades"/>
    <s v="Cobertura en servicios de acueducto"/>
    <s v="0,71960000000000002"/>
    <m/>
    <s v="2022"/>
    <s v="DNP"/>
    <s v="0,75"/>
    <s v="6 Agua limpia y saneamiento "/>
    <s v="Vivienda Ciudad y Territorio"/>
    <n v="35"/>
    <s v="Agua Potable y saneamiento básico"/>
    <s v="Vivienda, ciudad y territorio"/>
    <s v="40"/>
    <s v="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2"/>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m/>
    <m/>
  </r>
  <r>
    <s v="MT269"/>
    <m/>
    <s v="2"/>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2"/>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Tipo de Banco: Banco Territorial) (Estado en Portafolio: En Ejecución)"/>
    <m/>
    <m/>
    <n v="1"/>
    <n v="1"/>
    <s v="Superior"/>
    <n v="0"/>
    <n v="0"/>
    <s v="Minimo"/>
    <m/>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m/>
    <s v="3"/>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2"/>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ÓN DEL SISTEMA DE ACUEDUCTO DE LOS CORREGIMIENTOS DE MATEO PÉREZ, MATA DE CAÑA, MUNICIPIO DE SAMPUÉS, DEPARTAMENTO DE SUCRE (BPIN: 2020Er0105288) (Estado en Portafolio: Suspendido)_x000a__x000a_Ampliacion y optimizacion segunda etapa del sistema de acueducto de los centros poblados de Segovia y Los Perez en el municipio de Sampues, Sucre (BPIN: 202500000018606) (Estado en Portafolio: En proceso de contratación)_x000a__x000a_AMPLIACIÓN Y OPTIMIZACION DEL SISTEMA DE ACUEDUCTO DEL CENTRO POBLADO DE TIERRA SANTA EN EL MUNICIPIO DE GUARANDA, DEPARTAMENTO DE SUCRE. (BPIN: Pendiente) (Meta del proyecto: 1)_x000a__x000a_AMPLIACION Y OPTIMIZACION DEL SISTEMA DE ACUEDUCTO DE LOS CENTROS POBLADOS DE NARIÑO, NARANJAL Y PAMPANILLA DEL MUNICIPIO DE SUCRE, EN EL DEPARTAMENTO DE SUCRE. (BPIN: Pendiente)_x000a__x000a_AMPLIACIÓN Y OPTIMIZACIÓN DEL SISTEMA DE ACUEDUCTO DEL CORREGIMIENTO DE SAN LUIS MUNICIPIO DE SAMPUÉS DEPARTAMENTO DE SUCRE. (BPIN: 2021002700368) (Tipo de Banco: Banco de Aliados)_x000a__x000a_AMPLIACIÓN Y OPTIMIZACIÓN DEL SISTEMA DE ACUEDUCTO RURAL DEL CORREGIMIENTO DE SANTIAGO APÓSTOL EN EL MUNICIPIO DE SAN BENITO ABAD, DEPARTAMENTO DE SUCRE (BPIN: 2023002700169) (Tipo de Banco: Banco de Regalías)_x000a__x000a_AMPLIACIÓN Y OPTIMIZACIÓN DEL SISTEMA DE ACUEDUCTO RURAL DE LAS COMUNIDADES LA MEJÍA Y AGUILAR, MUNICIPIO DE CAIMITO, DEPARTAMENTO DE SUCRE (BPIN: 2021Er0038167)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
    <m/>
    <s v="AMPLIACIÓN Y OPTIMIZACIÓN DEL SISTEMA DE ACUEDUCTO DEL MUNICIPIO DE SAN ANTONIO DE PALMITO, DEPARTAMENTO DE SUCRE. (Bpin: 20211301010068) (Tipo de banco: )_x000a__x000a_AMPLIACIÓN DE REDES DE ACUEDUCTO DE LA CABECERA MUNICIPAL HACIA LA VEREDA LA GLORIA EN EL MUNICIPIO DE BUENAVISTA, DEPARTAMENTO DE SUCRE. (Bpin: ) (Tipo de banco: )"/>
    <n v="1"/>
    <n v="1"/>
    <s v="Superior"/>
    <n v="0"/>
    <n v="0"/>
    <s v="Minimo"/>
    <m/>
    <n v="0"/>
    <s v="Minimo"/>
    <n v="1"/>
    <n v="3.8461538461538464E-2"/>
    <s v="Minimo"/>
    <n v="0"/>
    <n v="0"/>
    <n v="0"/>
    <n v="0"/>
    <n v="5436707804.426699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m/>
    <s v="4"/>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2"/>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L CORREGIMIENTO DE SAN LUIS MUNICIPIO DE SAMPUÉS DEPARTAMENTO DE SUCRE (BPIN: 2021002700368) (Meta del proyecto: 1) (Tipo de Banco: Banco de Aliados) (Estado en Portafolio: Suspendido)_x000a__x000a_AMPLIACIÓN Y OPTIMIZACIÓN DEL SISTEMA DE ACUEDUCTO RURAL DEL CORREGIMIENTO DE SANTIAGO APÓSTOL EN EL MUNICIPIO DE SAN BENITO ABAD, DEPARTAMENTO DE SUCRE (BPIN: 2023002700169) (Meta del proyecto: 1) (Tipo de Banco: Banco de Regalías) (Estado en Portafolio: En Ejecución)_x000a__x000a_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AMPLIACIÓN Y OPTIMIZACIÓN DEL SISTEMA DE ACUEDUCTO DEL MUNICIPIO DE SAN ANTONIO DE PALMITO, DEPARTAMENTO DE SUCRE (Bpin: ) (Meta del proyecto: 1) (Tipo de banco: )_x000a__x000a_AMPLIACIÓN DE REDES DE ACUEDUCTO DE LA CABECERA MUNICIPAL HACIA LA VEREDA LA GLORIA EN EL MUNICIPIO DE BUENAVISTA, DEPARTAMENTO DE SUCRE. (Bpin: ) (Meta del proyecto: 1) (Tipo de banco: )"/>
    <n v="2"/>
    <n v="0.66666666666666663"/>
    <s v="Alto"/>
    <n v="1"/>
    <n v="0.25"/>
    <s v="Minimo"/>
    <m/>
    <n v="0"/>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m/>
    <s v="5"/>
    <s v="Territorio, Sostenibilidad y Oportunidades"/>
    <s v="Cobertura en servicios de acueducto"/>
    <s v="0,71960000000000002"/>
    <m/>
    <s v="2022"/>
    <s v="DNP"/>
    <s v="0,75"/>
    <s v="6 Agua limpia y saneamiento."/>
    <s v="Vivienda Ciudad y Territorio"/>
    <n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2"/>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Meta del proyecto: 50)_x000a__x000a_CAPACITACIÓN LEY 142 (Meta del proyecto: 50)"/>
    <m/>
    <s v="PROGRAMA CULTURA DEL AGUA Y CAPACITACIÓN EN ESTILOS DE VIDA SALUDABLE (Bpin: ) (Meta del proyecto: 50) (Tipo de banco: )_x000a__x000a_CAPACITACIÓN LEY 142 (Bpin: ) (Meta del proyecto: 50) (Tipo de banco: )"/>
    <n v="0"/>
    <n v="0"/>
    <s v="Minimo"/>
    <n v="604"/>
    <n v="1"/>
    <s v="Superior"/>
    <m/>
    <n v="0"/>
    <s v="Minimo"/>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m/>
    <s v="6"/>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2"/>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_x000a__x000a_Estudios y diseños para la optimización y/o ampliación del sistema de acueducto y alcantarillado sanitario en el corregimiento siete palmas, Municipio de Caimito (BPIN: 202500000026430) (Meta del proyecto: 1) (Tipo de Banco: Banco Territorial) (Estado en Portafolio: En Ejecución)_x000a__x000a_Estudios y Diseños para la ampliación y optimización del sistema de acueducto de los centros poblados de Nariño, Naranjal y Pampanilla del municipio de Sucre, Sucre (BPIN: 202500000021014)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DISEÑO DE LA ALTERNATIVA SOSTENIBLE DE PROVISIÓN DE AGUA PARA LAS SUBREGIONES SABANA Y MONTES DE MARÍA DEL DEPARTAMENTO DE SUCRE (ACUEDUCTO REGIONAL DE LA SABANA) (Bpin: 2021000020074) (Meta del proyecto: 1) (Tipo de banco: Banco Territorial)_x000a__x000a_Estudios y diseños para la ampliación y optimización de los sistemas de acueducto de los municipios de Colosó y Chalán, en el departamento de Sucre (Bpin: 202500000024632) (Meta del proyecto: 1) (Tipo de banco: Banco Territorial)"/>
    <m/>
    <m/>
    <m/>
    <n v="1"/>
    <n v="0.33333333333333331"/>
    <s v="Medio"/>
    <m/>
    <n v="0"/>
    <s v="Minimo"/>
    <n v="1"/>
    <n v="7.6923076923076927E-2"/>
    <s v="Minimo"/>
    <n v="0"/>
    <n v="0"/>
    <n v="0"/>
    <n v="0"/>
    <n v="183427224.3784"/>
    <n v="0"/>
    <n v="0"/>
    <n v="0"/>
    <n v="0"/>
    <n v="0"/>
    <n v="183427224.3784"/>
    <n v="0"/>
    <n v="0"/>
    <n v="0"/>
    <n v="0"/>
    <n v="620395151.15820003"/>
    <n v="0"/>
    <n v="0"/>
    <n v="0"/>
    <n v="0"/>
    <n v="0"/>
    <n v="620395151.15820003"/>
    <n v="0"/>
    <n v="0"/>
    <n v="0"/>
    <n v="0"/>
    <n v="717601704.13559997"/>
    <n v="0"/>
    <n v="0"/>
    <n v="0"/>
    <n v="0"/>
    <n v="0"/>
    <n v="717601704.13559997"/>
    <n v="0"/>
    <n v="0"/>
    <n v="0"/>
    <n v="0"/>
    <n v="345208276.19270003"/>
    <n v="0"/>
    <n v="0"/>
    <n v="0"/>
    <n v="0"/>
    <n v="0"/>
    <n v="345208276.19270003"/>
    <n v="1866632355.8649001"/>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m/>
    <s v="7"/>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2"/>
    <n v="66"/>
    <n v="0"/>
    <n v="0"/>
    <n v="0"/>
    <s v="Construcción de unidades sanitarias para vivienda rural dispersa de los municipios de San Marcos y San Juan de Betulia en el Departamento de Sucre. (BPIN: 2023002700077) (Meta del Proyecto: 66) (Ejecución 2024: 66)"/>
    <m/>
    <m/>
    <m/>
    <m/>
    <m/>
    <n v="66"/>
    <n v="1"/>
    <s v="Superior"/>
    <m/>
    <m/>
    <m/>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m/>
    <s v="8"/>
    <s v="Territorio, Sostenibilidad y Oportunidades"/>
    <s v="Cobertura en servicios de acueducto"/>
    <s v="0,71960000000000002"/>
    <m/>
    <s v="2022"/>
    <s v="DNP"/>
    <s v="0,75"/>
    <s v="3 Salud y Bienestar"/>
    <s v="Vivienda Ciudad y Territorio"/>
    <n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2"/>
    <n v="1"/>
    <n v="1"/>
    <n v="1"/>
    <n v="1"/>
    <s v="Funcionamiento ADS (BPIN: Por Gestión) (Meta del Proyecto: 1) (Ejecución 2024: 1)"/>
    <s v="Funcionamiento ADS (Tipo Banco: Banco de Gestiones) (Meta de la gestión: 1)"/>
    <s v="Funcionamiento ADS (Tipo de banco: Banco de Gestiones) (Meta de la gestión: 1) (Ejecutado: 1)"/>
    <s v="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_x000a__x000a_Funcionamiento ADS (BPIN: Por Gestión) (Meta del proyecto: 1)"/>
    <m/>
    <s v="Funcionamiento ADS (Bpin: Por Gestión) (Meta del proyecto: 1) (Tipo de banco: )"/>
    <n v="1"/>
    <n v="1"/>
    <s v="Superior"/>
    <n v="1"/>
    <n v="1"/>
    <s v="Superior"/>
    <m/>
    <n v="0"/>
    <s v="Minimo"/>
    <n v="2"/>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m/>
    <s v="9"/>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2"/>
    <n v="0"/>
    <n v="0"/>
    <n v="5"/>
    <n v="5"/>
    <m/>
    <m/>
    <m/>
    <s v="CONSTRUCCIÓN DEL SISTEMA DE ALCANTARILLADO DE LA CABECERA MUNICIPAL DE SAN BENITO ABAD (FASE II) DEPARTAMENTO DE SUCRE (BPIN: 2018002700092) (Meta del proyecto: 1) (Tipo de Banco: Banco de Aliados)_x000a__x000a_CONSTRUCCIÓN DE LA SEGUNDA ETAPA DEL SISTEMA DE ALCANTARILLADO DEL CORREGIMIENTO DE SANTIAGO APÓSTOL, MUNICIPIO DE SAN BENITO DE ABAD, DEPARTAMENTO DE SUCRE (BPIN: 2021002700153) (Meta del proyecto: 1) (Tipo de Banco: Banco de Aliados)_x000a__x000a_CONTRUCCIÓN DEL SISTEMA DE ALCANTARILLADO DEL CORREGIMIENTO CEJA DEL MANGO EN EL MUNICIPIO DE SAMPUES, DEPARTAMENTO DE SUCRE (Meta del proyecto: 1)"/>
    <m/>
    <s v="CONSTRUCCIÓN DEL SISTEMA DE TRATAMIETO DE AGUAS RESIDUALES E INTERCEPTOR DEL ALCANTARILLADO SANITARIO DEL MUNICIPO DE COROZAL (Bpin: 2021002700097) (Meta del proyecto: 1) (Tipo de banco: Banco de Aliados)"/>
    <m/>
    <m/>
    <m/>
    <m/>
    <m/>
    <m/>
    <m/>
    <n v="0"/>
    <s v="Minimo"/>
    <n v="0"/>
    <n v="0"/>
    <s v="Minimo"/>
    <n v="0"/>
    <n v="0"/>
    <n v="0"/>
    <n v="0"/>
    <n v="0"/>
    <n v="0"/>
    <n v="0"/>
    <n v="0"/>
    <n v="6838863999"/>
    <n v="0"/>
    <n v="6838863999"/>
    <n v="0"/>
    <n v="0"/>
    <n v="0"/>
    <n v="0"/>
    <n v="136557425.91999999"/>
    <n v="775000000"/>
    <n v="7276000000"/>
    <n v="0"/>
    <n v="13110054654.565001"/>
    <n v="0"/>
    <n v="21297612080.485001"/>
    <n v="0"/>
    <n v="0"/>
    <n v="0"/>
    <n v="0"/>
    <n v="0"/>
    <n v="0"/>
    <n v="3118000000"/>
    <n v="0"/>
    <n v="6426423106.9700003"/>
    <n v="0"/>
    <n v="9544423106.9699993"/>
    <n v="0"/>
    <n v="0"/>
    <n v="0"/>
    <n v="0"/>
    <n v="0"/>
    <n v="0"/>
    <n v="67087000000"/>
    <n v="0"/>
    <n v="3392676985.0339999"/>
    <n v="0"/>
    <n v="70479676985.033997"/>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m/>
    <s v="10"/>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2"/>
    <n v="0"/>
    <n v="0"/>
    <n v="1"/>
    <n v="4"/>
    <m/>
    <m/>
    <m/>
    <s v="AMPLIACIÓN Y OPTIMIZACIÓN DEL SISTEMA DE ALCANTARILLADO URBANO DEL MUNICIPIO DE MORROA, DEPARTAMENTO DE SUCRE (PRIMERA ETAPA) (BPIN: 2022002700077) (Estado en Portafolio: Suspendido)"/>
    <m/>
    <m/>
    <m/>
    <m/>
    <m/>
    <m/>
    <m/>
    <m/>
    <m/>
    <n v="0"/>
    <s v="Minimo"/>
    <n v="0"/>
    <n v="0"/>
    <s v="Minimo"/>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m/>
    <s v="11"/>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2"/>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 (Estado en Portafolio: En Ejecución)_x000a__x000a_AMPLIACIÓN Y OPTIMIZACIÓN DEL SISTEMA DE ALCANTARILLADO URBANO DEL MUNICIPIO DE MORROA, DEPARTAMENTO DE SUCRE (PRIMERA ETAPA) (BPIN: 2022002700077)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m/>
    <n v="0"/>
    <n v="0"/>
    <s v="Minimo"/>
    <n v="2"/>
    <n v="1"/>
    <s v="Superior"/>
    <m/>
    <n v="0"/>
    <s v="Minimo"/>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m/>
    <s v="12"/>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2"/>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ASISTENCIA TÉCNICA DE LA EMPRESAS DE SERVICIOS PÚBLICOS DE LOS MUNICIPIOS DE SUCRE, GUARANDA Y  EL ROBLE. (Bpin: ) (Tipo de banco: )"/>
    <m/>
    <m/>
    <m/>
    <n v="11"/>
    <n v="1"/>
    <s v="Superior"/>
    <m/>
    <n v="0"/>
    <s v="Minimo"/>
    <n v="11"/>
    <n v="0.45833333333333331"/>
    <s v="Medio"/>
    <n v="0"/>
    <n v="0"/>
    <n v="0"/>
    <n v="0"/>
    <n v="700000000"/>
    <n v="0"/>
    <n v="0"/>
    <n v="0"/>
    <n v="0"/>
    <n v="0"/>
    <n v="700000000"/>
    <n v="0"/>
    <n v="0"/>
    <n v="0"/>
    <n v="0"/>
    <n v="700000000"/>
    <n v="0"/>
    <n v="0"/>
    <n v="0"/>
    <n v="0"/>
    <n v="0"/>
    <n v="700000000"/>
    <n v="0"/>
    <n v="0"/>
    <n v="0"/>
    <n v="0"/>
    <n v="700000000"/>
    <n v="0"/>
    <n v="0"/>
    <n v="0"/>
    <n v="0"/>
    <n v="0"/>
    <n v="700000000"/>
    <n v="0"/>
    <n v="0"/>
    <n v="0"/>
    <n v="0"/>
    <n v="700000000"/>
    <n v="0"/>
    <n v="0"/>
    <n v="0"/>
    <n v="0"/>
    <n v="0"/>
    <n v="700000000"/>
    <n v="2800000000"/>
    <m/>
    <s v="Empresa De Acueducto Alcantarillado Y Aseo DE CHALAN - Aguas De Chalan. S.A E.S.P_x000a_AGUAS DE MORROA S. A E. S. P_x000a_Empresa Municipal de Acueducto, Alcantarillado y Aseo del Municipio de San Benito Abad Sucre. - “AGUAS DE SAN BENITO ABAD S.A. E.S.P”_x000a_EMPRESA  O"/>
  </r>
  <r>
    <s v="MT280"/>
    <m/>
    <s v="13"/>
    <s v="Territorio, Sostenibilidad y Oportunidades"/>
    <s v="Cobertura en servicios de aseo"/>
    <s v="0,58209999999999995"/>
    <s v="Porcentaje"/>
    <s v="2018"/>
    <s v="DANE"/>
    <s v="0,63"/>
    <s v="3 Salud y Bienestar"/>
    <s v="Vivienda Ciudad y Territorio"/>
    <n v="35"/>
    <s v="Agua Potable y saneamiento básico"/>
    <s v="Vivienda, ciudad y territorio"/>
    <s v="40"/>
    <s v="Acceso de la población a los servicios de agua potable y saneamiento básico"/>
    <s v="4003"/>
    <s v="Soluciones de disposición final de residuos solidos construidas"/>
    <s v="4003012"/>
    <s v="Soluciones de disposición final de residuos solidos construidas"/>
    <s v="400301200"/>
    <s v="Sitios dispuestos para disponer los residuos solidos recolectados en una zona"/>
    <s v="Número de soluciones"/>
    <s v="No"/>
    <s v="Número"/>
    <n v="2"/>
    <s v="Acumulativo"/>
    <x v="12"/>
    <n v="1"/>
    <n v="0"/>
    <n v="0"/>
    <n v="1"/>
    <m/>
    <m/>
    <m/>
    <s v="CONSTRUCCIÓN DEL RELLENO SANITARIO REGIONAL SAN JORGE, LOCALIZADO EN EL MUNICIPIO DE CAIMITO, DEPARTAMENTO DE SUCRE. (BPIN: 2021Er0054485) (Meta del proyecto: 1) (Estado en Portafolio: Acta Final)"/>
    <m/>
    <s v="ERRADICACIÓN DE LOS 5 BASUREROS BASUREROS ABIERTOS A CIELO ABIERTO PRESENTES EN EL CORREGIMIENTO DE CHINULITO, MUNICIPIO DE COLOSÓ, DEPARTAMENTO DE SUCRE (Bpin: Por Gestión) (Meta del proyecto: 1) (Tipo de banco: Banco de Gestiones)"/>
    <n v="0"/>
    <n v="0"/>
    <s v="Minimo"/>
    <m/>
    <m/>
    <m/>
    <m/>
    <m/>
    <m/>
    <n v="0"/>
    <n v="0"/>
    <s v="Minimo"/>
    <n v="0"/>
    <n v="0"/>
    <n v="0"/>
    <n v="0"/>
    <n v="99530000"/>
    <n v="198470000"/>
    <n v="13507478462.200001"/>
    <n v="0"/>
    <n v="732289706.70000005"/>
    <n v="0"/>
    <n v="14537768168.9"/>
    <n v="0"/>
    <n v="0"/>
    <n v="0"/>
    <n v="0"/>
    <n v="0"/>
    <n v="0"/>
    <n v="2383672669.8000002"/>
    <n v="0"/>
    <n v="129227595.3"/>
    <n v="0"/>
    <n v="2512900265.09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m/>
    <s v="14"/>
    <s v="Territorio, Sostenibilidad y Oportunidades"/>
    <s v="Cobertura en servicios de aseo"/>
    <s v="0,58209999999999995"/>
    <s v="Porcentaje"/>
    <s v="2018"/>
    <s v="DANE"/>
    <s v="0,63"/>
    <s v="3 Salud y Bienestar"/>
    <s v="Vivienda Ciudad y Territorio"/>
    <n v="35"/>
    <s v="Agua Potable y saneamiento básico"/>
    <s v="Vivienda, ciudad y territorio"/>
    <s v="40"/>
    <s v="Acceso de la población a los servicios de agua potable y saneamiento básico"/>
    <s v="4003"/>
    <s v="Servicios de asistencia técnica en manejo de residuos solidos"/>
    <s v="4003021"/>
    <s v="Personas asistidas técnicamente"/>
    <s v="400302100"/>
    <m/>
    <s v="Número de personas"/>
    <s v="No"/>
    <s v="Número"/>
    <n v="800"/>
    <s v="Acumulativo"/>
    <x v="12"/>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Meta del proyecto: 150)_x000a__x000a_PERSONAS ASISTIDAS TECNICAMENTE EN LAS AREAS BENEFICIADAS CON EL PROYECTO: CONSTRUCCIÓN DEL RELLENO SANITARIO REGIONAL SAN JORGE, LOCALIZADO EN EL MUNICIPIO DE CAIMITO, DEPARTAMENTO DE SUCRE (Meta del proyecto: 100)_x000a__x000a_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
    <m/>
    <s v="CLUBES DEFENSORES DEL AGUA (Bpin: ) (Meta del proyecto: 250) (Tipo de banco: )"/>
    <n v="0"/>
    <n v="0"/>
    <s v="Minimo"/>
    <n v="542"/>
    <n v="1"/>
    <s v="Superior"/>
    <m/>
    <n v="0"/>
    <s v="Minimo"/>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m/>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s v="Documentos de lineamientos técnicos para la mejora del desempeño ambiental de los sectores productivos relacionados con hoteles, restaurantes y centros de comercialización de insumos agropecuarios (Meta Programada: 1) (Tipo de Banco: Banco de Gestiones)"/>
    <s v="Documentos de lineamientos técnicos para la mejora del desempeño ambiental de los sectores productivos relacionados con hoteles, restaurantes y centros de comercialización de insumos agropecuarios (Meta programada: 1) (Ejecución: 3) (Tipo de banco: Banco de Gestiones)"/>
    <m/>
    <m/>
    <m/>
    <m/>
    <m/>
    <m/>
    <m/>
    <n v="3"/>
    <m/>
    <m/>
    <n v="3"/>
    <n v="1"/>
    <s v="Superior"/>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m/>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m/>
    <n v="2"/>
    <n v="1"/>
    <s v="Superior"/>
    <n v="9"/>
    <n v="1"/>
    <s v="Superior"/>
    <m/>
    <m/>
    <m/>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m/>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m/>
    <s v="Implementacion del modelo de economia circular en las canteras de explotacion minera del departamento de Sucre. Bpin por generar. Meta : 1 (Bpin: ) (Tipo de banco: )"/>
    <m/>
    <m/>
    <m/>
    <m/>
    <m/>
    <m/>
    <m/>
    <m/>
    <m/>
    <n v="0"/>
    <n v="0"/>
    <s v="Minimo"/>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m/>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Comercio, industria y turismo"/>
    <s v="35"/>
    <s v="Productividad y competitividad de las empresas colombianas"/>
    <s v="3502"/>
    <s v="Servicios de apoyo para el fomento de capacidades en economía circulary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m/>
    <m/>
    <m/>
    <m/>
    <m/>
    <m/>
    <n v="19"/>
    <n v="1"/>
    <s v="Superior"/>
    <m/>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m/>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acación de medidas de mitigación y adaptación al cambio clima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s v="Asistencia técnica a empresas para la mitigación y adaptación al cambio climatico (Meta Programada: 6) (Tipo de Banco: Banco de Gestiones)"/>
    <s v="Asistencia técnica a empresas para la mitigación y adaptación al cambio climatico (Meta programada: 6) (Ejecución: 6) (Tipo de banco: Banco de Gestiones)"/>
    <m/>
    <m/>
    <m/>
    <m/>
    <n v="4"/>
    <n v="0.8"/>
    <s v="Alto"/>
    <n v="6"/>
    <n v="1"/>
    <s v="Superior"/>
    <n v="10"/>
    <n v="1"/>
    <s v="Superior"/>
    <n v="0"/>
    <n v="0"/>
    <n v="0"/>
    <n v="0"/>
    <n v="0"/>
    <n v="0"/>
    <n v="0"/>
    <n v="0"/>
    <n v="0"/>
    <n v="0"/>
    <n v="0"/>
    <n v="0"/>
    <n v="0"/>
    <n v="0"/>
    <n v="0"/>
    <n v="0"/>
    <n v="0"/>
    <n v="0"/>
    <n v="0"/>
    <n v="0"/>
    <n v="0"/>
    <n v="0"/>
    <n v="0"/>
    <n v="0"/>
    <n v="0"/>
    <n v="0"/>
    <n v="0"/>
    <n v="0"/>
    <n v="0"/>
    <n v="0"/>
    <n v="0"/>
    <n v="0"/>
    <n v="0"/>
    <n v="0"/>
    <n v="0"/>
    <n v="0"/>
    <n v="0"/>
    <n v="0"/>
    <n v="0"/>
    <n v="0"/>
    <n v="0"/>
    <n v="0"/>
    <n v="0"/>
    <n v="0"/>
    <n v="0"/>
    <m/>
    <m/>
  </r>
  <r>
    <s v="MT287"/>
    <m/>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m/>
    <s v="Proyecto Residuos Cero: Aprovechamiento, Transformación y Valorización de los Residuos Soliodos generado en el Municipio de Santiago de Tolú departamento de Sucre. (Bpin: ) (Tipo de banco: )"/>
    <m/>
    <m/>
    <m/>
    <m/>
    <m/>
    <m/>
    <m/>
    <m/>
    <m/>
    <n v="0"/>
    <n v="0"/>
    <s v="Minimo"/>
    <m/>
    <m/>
    <m/>
    <m/>
    <m/>
    <m/>
    <m/>
    <m/>
    <m/>
    <m/>
    <n v="0"/>
    <n v="0"/>
    <n v="0"/>
    <n v="0"/>
    <n v="0"/>
    <n v="0"/>
    <n v="0"/>
    <n v="0"/>
    <n v="0"/>
    <n v="0"/>
    <n v="0"/>
    <n v="0"/>
    <n v="0"/>
    <n v="0"/>
    <n v="0"/>
    <n v="0"/>
    <n v="0"/>
    <n v="0"/>
    <n v="0"/>
    <n v="0"/>
    <n v="0"/>
    <n v="0"/>
    <n v="0"/>
    <n v="0"/>
    <n v="0"/>
    <n v="0"/>
    <n v="0"/>
    <n v="0"/>
    <n v="0"/>
    <n v="0"/>
    <n v="0"/>
    <n v="0"/>
    <n v="0"/>
    <n v="0"/>
    <n v="0"/>
    <m/>
    <m/>
  </r>
  <r>
    <s v="MT288"/>
    <m/>
    <s v="1"/>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Restauración de áreas estratégicas para la conservación del recurso hídrico en el departamento de Sucre (BPIN: 202400000007089) (Meta del proyecto: 65,5) (Tipo de Banco: Banco Territorial) (Estado en Portafolio: En Ejecución)_x000a__x000a_Recuperación ambiental de un área estratégica para la conservación del recurso hídrico en el municipio de Los Palmitos, departamento de Sucre (BPIN: 202500000034248) (Meta del proyecto: 96,1669) (Tipo de Banco: Banco Territorial) (Estado en Portafolio: En Ejecución)"/>
    <m/>
    <s v="Implementación de estrategias integrales y sostenibles para restaurar las condiciones ambientales, económicas y de gobernanza en las zonas rurales de los Municipios los Palmitos y Morroa, Departamento de Sucre BPIN por generar. Meta: 420 hectáreas (Bpin: ) (Meta del proyecto: 420) (Tipo de banco: )_x000a__x000a_RESTAURACIÓN, CONSERVACIÓN Y TRANSFORMACIÓN DE ÁREAS AMBIENTALES ESTRATÉGICAS DE LOS MUNICIPIOS DE SAN JUAN DE BETULIA, MORROA, COROZAL, LOS PALMITOS Y SAMPUÉS EN EL DEPARTAMENTO DE SUCRE (Bpin: ) (Meta del proyecto: 660) (Tipo de banco: )_x000a__x000a_Rehabilitación integral de los ecosistemas, biodiversidad y los servicios ecosistémicos del caño la Mojana en el departamento de Sucre (Bpin: 2021702650040) (Meta del proyecto: 1333) (Tipo de banco: )"/>
    <n v="96"/>
    <n v="1"/>
    <s v="Superior"/>
    <n v="0"/>
    <n v="0"/>
    <s v="Minimo"/>
    <m/>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m/>
    <s v="2"/>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de educación informal en el marco de la conservación de la biodiversidad y los Servicio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DE LOS MUNICIPIOS DE SAN JUAN DE BETULIA, MORROA, COROZAL, LOS PALMITOS Y SAMPUÉS EN EL DEPARTAMENTO DE SUCRE (Meta del proyecto: 180)_x000a__x000a_RESTAURACIÓN, CONSERVACIÓN Y TRANSFORMACIÓN DE ÁREAS AMBIENTALES ESTRATÉGICAS_x000a__x000a_Restauración del ecosistema de manglares, bosque de corcho, bosque seco tropical y de la hidrodinámica del Santuario de Fauna y Flora El Corchal Mono Hernández San Onofre BPIN por generar. Meta: 120 personas ( Por gestión- Bolsas concursables) (BPIN: Por Gestión)_x000a__x000a_Rehabilitación integral de los ecosistemas, biodiversidad y los servicios ecosistémicos del caño la Mojana en el departamento de Sucre (BPIN: 2021702650040) (Meta del proyecto: 480)_x000a__x000a_Restauración de áreas estratégicas para la conservación del recurso hídrico en el departamento de Sucre (BPIN: 202400000007089) (Meta del proyecto: 50) (Tipo de Banco: Banco Territorial)_x000a__x000a_Recuperación ambiental de un área estratégica para la conservación del recurso hídrico en el municipio de Los Palmitos, departamento de Sucre (BPIN: 202500000034248) (Meta del proyecto: 300) (Tipo de Banco: Banco Territorial)"/>
    <m/>
    <m/>
    <n v="60"/>
    <n v="1"/>
    <s v="Superior"/>
    <n v="174"/>
    <n v="1"/>
    <s v="Superior"/>
    <m/>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m/>
    <s v="3"/>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
    <m/>
    <m/>
    <m/>
    <m/>
    <m/>
    <m/>
    <m/>
    <m/>
    <m/>
    <n v="0"/>
    <s v="Minimo"/>
    <n v="0"/>
    <n v="0"/>
    <s v="Minimo"/>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m/>
    <s v="4"/>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m/>
    <s v="Estudio de preinversión para el desarrollo de proyectos ambientales.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m/>
    <s v="5"/>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m/>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n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m/>
    <s v="Construcción de Obra de Recarga Artifical de Acuiferos en los Municipios de Morroa y Los Palmitos. (Bpin: ) (Meta del proyecto: 2) (Tipo de banco: )"/>
    <m/>
    <m/>
    <m/>
    <m/>
    <m/>
    <m/>
    <m/>
    <m/>
    <m/>
    <n v="0"/>
    <n v="0"/>
    <s v="Minimo"/>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m/>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n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m/>
    <s v="Implementacion de acciones de adaptacion al cambio climatico en condiciones de sequia extrema en la Subregiones Montes de Maria y Sabana del departamento de Sucre  Meta : 400 m3 (Bpin: ) (Tipo de banco: )"/>
    <m/>
    <m/>
    <m/>
    <m/>
    <m/>
    <m/>
    <m/>
    <m/>
    <m/>
    <n v="0"/>
    <n v="0"/>
    <s v="Minimo"/>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m/>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Meta Programada: 2) (Tipo de Banco: Banco de Gestiones)"/>
    <m/>
    <m/>
    <m/>
    <m/>
    <m/>
    <m/>
    <m/>
    <m/>
    <m/>
    <n v="0"/>
    <s v="Minimo"/>
    <n v="0"/>
    <n v="0"/>
    <s v="Minimo"/>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m/>
    <s v="1"/>
    <s v="Territorio, Sostenibilidad y Oportunidades"/>
    <s v="Inversión pública en cambio climático (mitigación, adaptación e integral)"/>
    <s v="24831562484,810001"/>
    <m/>
    <s v="2022"/>
    <s v="Sistema MRV de financimiento climático con información de SIIF, SISFUT y SGR."/>
    <s v="34831562487,809998"/>
    <s v="2. Hambre cero_x000a_12. Producción y consumo responsables_x000a_13. Acción por el Clima"/>
    <s v="Medio Ambiente"/>
    <n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s v="Construcción de obras para la transformación del Arroyo Grande de Corozal y su entorno I Etapa en el departamento de Sucre (BPIN: 2023002700170) (Meta del proyecto: 3700) (Tipo de Banco: Banco de Regalías)"/>
    <m/>
    <m/>
    <m/>
    <m/>
    <m/>
    <m/>
    <m/>
    <m/>
    <m/>
    <m/>
    <m/>
    <n v="0"/>
    <n v="0"/>
    <s v="Minimo"/>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m/>
    <s v="2"/>
    <s v="Territorio, Sostenibilidad y Oportunidades"/>
    <s v="Inversión pública en cambio climático (mitigación, adaptación e integral)"/>
    <s v="24831562484,810001"/>
    <m/>
    <s v="2022"/>
    <s v="Sistema MRV de financimiento climático con información de SIIF, SISFUT y SGR."/>
    <s v="34831562485,809998"/>
    <s v="2. Hambre cero_x000a_12. Producción y consumo responsables_x000a_13. Acción por el Clima"/>
    <s v="Medio Ambiente"/>
    <n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_x000a__x000a_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m/>
    <s v="3"/>
    <s v="Territorio, Sostenibilidad y Oportunidades"/>
    <s v="Inversión pública en cambio climático (mitigación, adaptación e integral)"/>
    <s v="24831562484,810001"/>
    <m/>
    <s v="2022"/>
    <s v="Sistema MRV de financimiento climático con información de SIIF, SISFUT y SGR."/>
    <s v="34831562486,809998"/>
    <s v="2. Hambre cero_x000a_12. Producción y consumo responsables_x000a_13. Acción por el Clima"/>
    <s v="Medio Ambiente"/>
    <n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Macroproyecto Mojana- CONPES 4076 de 29/03/2022 -  (Por gestión) (BPIN: Por Gestión)"/>
    <m/>
    <m/>
    <m/>
    <m/>
    <m/>
    <m/>
    <m/>
    <m/>
    <m/>
    <n v="0"/>
    <s v="Minimo"/>
    <n v="0"/>
    <n v="0"/>
    <s v="Minimo"/>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m/>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m/>
    <m/>
    <m/>
    <m/>
    <m/>
    <m/>
    <n v="123"/>
    <n v="1"/>
    <s v="Superior"/>
    <m/>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m/>
    <s v="2"/>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m/>
    <m/>
    <m/>
    <m/>
    <m/>
    <n v="5"/>
    <n v="1"/>
    <s v="Superior"/>
    <m/>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m/>
    <s v="3"/>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_x000a__x000a_MESA TECNICA AGROCLIMATICA EN EL MUNICIPIO DE SINCELEJO (Meta Programada: 1) (Tipo de Banco: Banco de Gestiones)_x000a__x000a_MESA TECNICA AGROCLIMATICA EN EL MUNICIPIO DE CAIMITO (Meta Programada: 1) (Tipo de Banco: Banco de Gestiones)"/>
    <s v="MESA TECNICA AGROCLIMATICA EN EL MUNICIPIO DE SINCELEJO (Meta programada: 1) (Ejecución: 1) (Tipo de banco: Banco de Gestiones)_x000a__x000a_MESA TECNICA AGROCLIMATICA EN EL MUNICIPIO DE CAIMITO (Meta programada: 1) (Ejecución: 1) (Tipo de banco: Banco de Gestiones)"/>
    <m/>
    <m/>
    <m/>
    <m/>
    <n v="3"/>
    <n v="1"/>
    <s v="Superior"/>
    <n v="2"/>
    <n v="1"/>
    <s v="Superior"/>
    <n v="5"/>
    <n v="1"/>
    <s v="Superior"/>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m/>
    <s v="4"/>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educación 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m/>
    <m/>
    <s v="Gestión a traves de MOU suscrito con la ONG The Nature Conservancy en el Marco del Proyecto Paisajes Futuros. Relacionado con la implementación de parcelas demostrativas de Ganaderia Regenerativa. Meta : 13 (Bpin: ) (Tipo de banco: )"/>
    <m/>
    <m/>
    <m/>
    <n v="33"/>
    <n v="1"/>
    <s v="Superior"/>
    <m/>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m/>
    <s v="1"/>
    <s v="Territorio, Sostenibilidad y Oportunidades"/>
    <s v="Área de Manglares"/>
    <s v="12308"/>
    <m/>
    <s v="2014"/>
    <s v="Terridata, DNP"/>
    <s v="12508"/>
    <s v="Area de Manglares"/>
    <s v="Medio Ambiente"/>
    <n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m/>
    <s v="RESTAURACIÓN, CONSERVACIÓN Y ADECUACION DEL ECOSISTEMA DE MANGLARES Y DE LA HIDRODINÁMICA DESDE LA GOBERNANZA AMBIENTAL BASADA EN CAPACIDADES DEL PARQUE NATURAL DEL SISTEMA MANGLARICO DE LA ZONA DE BOCA DE GUACAMAYA (Bpin: 2024002700001) (Meta del proyecto: 180) (Tipo de banco: )_x000a__x000a_Restauración del ecosistema de manglares, bosque de corcho, bosque seco tropical y de la hidrodinámica del Santuario de Fauna y Flora El Corchal Mono Hernández San Onofre BPIN por generar. (Bpin: ) (Meta del proyecto: 100) (Tipo de banco: )"/>
    <m/>
    <m/>
    <m/>
    <m/>
    <m/>
    <m/>
    <m/>
    <m/>
    <m/>
    <n v="0"/>
    <n v="0"/>
    <s v="Minimo"/>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m/>
    <s v="2"/>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asistencia técnica para la implementación de lasestrategias educativo 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Meta Programada: 1) (Tipo de Banco: Banco de Gestiones)"/>
    <m/>
    <m/>
    <m/>
    <m/>
    <m/>
    <n v="8"/>
    <n v="1"/>
    <s v="Superior"/>
    <m/>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m/>
    <s v="3"/>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Tipo de Banco: Banco Territorial)"/>
    <m/>
    <m/>
    <m/>
    <m/>
    <m/>
    <m/>
    <m/>
    <m/>
    <m/>
    <n v="0"/>
    <s v="Minimo"/>
    <n v="0"/>
    <n v="0"/>
    <s v="Minimo"/>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m/>
    <s v="4"/>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Tipo de Banco: Banco Territorial) (Estado en Portafolio: Entregado)"/>
    <m/>
    <m/>
    <n v="60"/>
    <n v="1"/>
    <s v="Superior"/>
    <n v="126"/>
    <n v="1"/>
    <s v="Superior"/>
    <m/>
    <m/>
    <m/>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m/>
    <s v="5"/>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Capacitación Ambiental para la Formación de Líderes Verdes, Emprendedores y Defensores de los Recursos Naturales en San Benito Abad, La Unión, Caimito y San Marcos, Sucre (BPIN: 202500000032239) (Meta del proyecto: 12) (Tipo de Banco: Banco Territorial)"/>
    <m/>
    <s v="Gestión por funcionamiento a traves de los profesionales de Apoyo de la Secretaría de Desarrollo Economico y Medio Ambiente Meta : 3 (Bpin: ) (Tipo de banco: )"/>
    <n v="1"/>
    <n v="1"/>
    <s v="Superior"/>
    <n v="1"/>
    <n v="1"/>
    <s v="Superior"/>
    <m/>
    <n v="0"/>
    <s v="Minimo"/>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m/>
    <s v="1"/>
    <s v="Territorio, Sostenibilidad y Oportunidades"/>
    <s v="Cobertura de gas natural en el departamento de Sucre"/>
    <s v="55% (Urbana:96,2. Rural: 16)"/>
    <s v="Porcentaje (Multiplicado por 100)"/>
    <s v="2022"/>
    <s v="UPME 2022"/>
    <s v="60% (Urbana: 98,2. Rural: 24)"/>
    <s v="7. Energía asequible y no contaminante"/>
    <s v="Minas y Energía"/>
    <n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3"/>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s v="ESTUDIOS Y DISEÑOS PARA LA MASIFICACION DE GAS COMBUSTIBLE DOMICILIARIO POR REDES PARA LA ZONA RURAL DE LOS MUNICIPIOS DE SAN ONOFRE, SAN ANTONIO DE PALMITO, TOLÚ, CAIMITO Y EL ROBLE, DEL DEPARTAMENTO DE SUCRE (BPIN: 2025002700023) (Estado en Portafolio: En Ejecución) (Ejecución: 1)"/>
    <m/>
    <m/>
    <m/>
    <m/>
    <n v="2"/>
    <n v="1"/>
    <s v="Superior"/>
    <n v="1"/>
    <m/>
    <m/>
    <n v="3"/>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m/>
    <s v="2"/>
    <s v="Territorio, Sostenibilidad y Oportunidades"/>
    <s v="Cobertura de gas natural en el departamento de Sucre"/>
    <s v="55% (Urbana:96,2. Rural: 16)"/>
    <s v="Porcentaje (Multiplicado por 100)"/>
    <s v="2022"/>
    <s v="UPME 2022"/>
    <s v="60% (Urbana: 98,2. Rural: 24)"/>
    <s v="7. Energía asequible y no contaminante"/>
    <s v="Minas y Energía"/>
    <n v="43"/>
    <s v="Acceso al Servicio público de gas domiciliario"/>
    <s v="Minas y Energía"/>
    <s v="21"/>
    <s v="Acceso al servicio público domiciliario de gas combustible"/>
    <s v="2101"/>
    <s v="Redes domiciliarias de gas combustible instaladas"/>
    <s v="2101016"/>
    <s v="Viviendas conectadas a la red local de gas combustible"/>
    <s v="210101600"/>
    <s v="Permite la conexión de las viviendas a la red de distribución local de gas domiciliario. Incluye acometida y medidor."/>
    <s v="Número de viviendas"/>
    <s v="No"/>
    <s v="Número"/>
    <n v="12308"/>
    <s v="Acumulativo"/>
    <x v="13"/>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BSIDIOS AL CARGO POR CONEXIÓN E INSTALACIÓN INTERNA DEL SERVICIO DE GAS DOMICILIARIO PARA USUARIOS ESTRATO 1 Y 2 DEL MUNICIPIO DE SAN LUIS DE SINCE, SUCRE. (Tipo de banco: Banco de Gestiones) (Meta de la gestión: 174) (Ejecutado: 174)"/>
    <s v="COFINANCIACIÓN FASE 1  DE SUSBSIDIOS AL CARGO POR CONEXIÓN E INSTALACIÓN INTERNA DEL SERVICIO DE GAS NATURAL PARA USUARIOS ESTRATO 1 Y 2 DEL MUNICIPIO DE TOLUVIEJO (BPIN: 2024002700066) (Meta del proyecto: 776) (Tipo de Banco: Banco de Regalías) (Estado en Portafolio: En Ejecución)_x000a__x000a_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_x000a__x000a_AUNAR ESFUERZOS PARA LA COFINANCIACIÓN DE SUBSIDIO AL CARGO POR CONEXIÓN,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_x000a__x000a_CONSTRUCCIÓN DE REDES PARA SUMINISTRO DE GAS NATURAL DOMICILIARIO Y CONEXIÓN DE USUARIOS DE MENORES INGRESOS DE LOS MUNICIPIOS DE BETULIA, COROZAL, SAMPUÉS, SAN LUIS DE SINCE Y EL ROBLE, SUCRE (Meta del proyecto: 1657)"/>
    <m/>
    <s v="CONSTRUCCIÓN DE REDES PARA SUMINISTRO DE GAS NATURAL DOMICILIARIO Y CONEXIÓN DE USUARIOS DE MENORES INGRESOS DE LOS MUNICIPIOS DE BETULIA, COROZAL, SAMPUÉS, SAN LUIS DE SINCE Y EL ROBLE, SUCRE. (Bpin: Pendiente) (Meta del proyecto: 1658) (Tipo de banco: )_x000a__x000a_AUNAR ESFUERZOS PARA LA COFINANCIACIÓN DE SUBSIDIO AL CARGO POR CONEXIÓN,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
    <n v="3402"/>
    <n v="0.94499999999999995"/>
    <s v="Alto"/>
    <n v="3542"/>
    <n v="0.78711111111111109"/>
    <s v="Alto"/>
    <m/>
    <n v="0"/>
    <s v="Minim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2"/>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m/>
    <s v="3"/>
    <s v="Territorio, Sostenibilidad y Oportunidades"/>
    <s v="Cobertura de gas natural en el departamento de Sucre"/>
    <s v="55% (Urbana:96,2. Rural: 16)"/>
    <s v="Porcentaje (Multiplicado por 100)"/>
    <s v="2022"/>
    <s v="UPME 2022"/>
    <s v="60% (Urbana: 98,2. Rural: 24)"/>
    <s v="7. Energía asequible y no contaminante"/>
    <s v="Minas y Energía"/>
    <n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3"/>
    <n v="0"/>
    <n v="0"/>
    <n v="2"/>
    <n v="0"/>
    <m/>
    <s v="CONSTRUCCIÓN DE REDES PARA SUMINISTRO DE GAS NATURAL DOMICILIARIO Y CONEXIÓN DE USUARIOS DE MENORES INGRESOS DE LOS MUNICIPIOS DE BETULIA, COROZAL, SAMPUÉS, SAN LUIS DE SINCE Y EL ROBLE, SUCRE. (BPIN: ) (Tipo de Banco: Sin Tipo de Banco)"/>
    <m/>
    <s v="ESTUDIO Y DISEÑO PARA LA MASIFICACION DE GAS COMBUSTIBLE DOMICILIARIO POR REDES PARA LA ZONA RURAL DE LOS MUNCIPIOS DE SAN ONOFRE, SAN ANTONIO DE PALMITO, TOLÚ, CAIMITO Y EL ROBLE, DEL DEPARTAMENTO DE SUCRE. (BPIN: 2025002700023) (Tipo de Banco: Banco de Regalías)_x000a__x000a_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_x000a__x000a_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
    <s v="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
    <s v="Gasificación Chalán (Pendiente BPIN) (Bpin: ) (Tipo de banco: )_x000a__x000a_Gasificación Toluviejo (Pendiente BPIN) (Bpin: ) (Tipo de banco: )"/>
    <m/>
    <m/>
    <m/>
    <m/>
    <m/>
    <m/>
    <n v="2"/>
    <n v="1"/>
    <s v="Superior"/>
    <n v="2"/>
    <n v="1"/>
    <s v="Superior"/>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m/>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3"/>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m/>
    <n v="1"/>
    <n v="1"/>
    <s v="Superior"/>
    <m/>
    <m/>
    <m/>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m/>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3"/>
    <n v="0"/>
    <n v="341"/>
    <n v="288"/>
    <n v="371"/>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s v="CONSTRUCCION DE REDES DE MEDIA Y BAJA TENSION EN LAS VEREDAS LA METRA, BARRO BLANCO, TUMBA LOCO, EL CHOPÁ, EL LATAL Y COME SI LLEVA, AREA RURAL DEL MUNICIPIO DE SAN MARCOS, DEPARTAMENTO DE SUCRE (Tipo de Banco: Banco de Aliados)"/>
    <m/>
    <s v="CONSTRUCCIÓN DE REDES DE MEDIA Y BAJA TENSIÓN EN LAS VEREDAS LA METRA, BARRO BLANCO, TUMBALOCO, EL CHOPÁ, EL LATAL Y COMES Y LLEVA EN EL MUNICIPIO DE SAN MARCOS (Bpin: Pendiente) (Tipo de banco: )"/>
    <m/>
    <m/>
    <m/>
    <n v="212"/>
    <n v="0.6217008797653959"/>
    <s v="Alto"/>
    <m/>
    <n v="0"/>
    <s v="Minim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m/>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3"/>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CONSTRUCCIÓN DE SOLUCIONES FOTOVOLTAICAS EN MICRO ACUEDUCTOS RURALES EN DISTINTOS CORREGIMIENTOS DEL DEPARTAMENTO DE SUCRE (BPIN: 2024002700131) (Meta del proyecto: 13) (Tipo de Banco: Banco Territorial) (Estado en Portafolio: Suspendido)_x000a__x000a_INSTALACIÓN DE SOLUCIONES FOTOVOLTAICAS EN EL POLIDEPORTIVO DEL MUNICIPIO DE CHALÁN,SUCRE (BPIN: 2024002700176) (Meta del proyecto: 144) (Tipo de Banco: Banco de Regalías) (Estado en Portafolio: Suspendido)_x000a__x000a_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ON DE SOLUCIONES FOTOVOLTAICAS PARA LOS POZOS 13 Y 15 DEL ACUEDUCTO MUNICIPAL DE OVEJAS, SUCRE (BPIN: En formulación) (Meta del proyecto: 2)_x000a__x000a_Construcción de sistemas individuales de energia solar fotovoltaica en la zona rural del municipio de Sucre en el departamento de Sucre. (Tipo de Banco: Banco de Gestiones)_x000a__x000a_Construcción de sistemas individuales de energia solar fotovoltaica en la zona rural del municipio de chalan en el departamento de Sucre. (Tipo de Banco: Banco de Gestiones)"/>
    <s v="Construcción de sistemas individuales de energía solar fotovoltaica en la zona rural de los municipios de chalán y san marcos departamento de   Sucre (Bpin: 202500000034777) (Meta de la vigencia: 60) (Ejecucion: 57) (Tipo de banco: Banco Territorial) (Estado en portafolio: En Ejecución)"/>
    <s v="OTRAS UNIDADES DE GENERACIÓN FOTOVOLTAICA DE ENERGÍA ELÉCTRICA INSTALADAS (Bpin: ) (Tipo de banco: )"/>
    <n v="430"/>
    <n v="0.81132075471698117"/>
    <s v="Alto"/>
    <n v="2014"/>
    <n v="1"/>
    <s v="Superior"/>
    <n v="57"/>
    <n v="1"/>
    <s v="Superior"/>
    <n v="2501"/>
    <n v="0.83366666666666667"/>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m/>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3"/>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m/>
    <n v="4"/>
    <n v="1"/>
    <s v="Superior"/>
    <m/>
    <m/>
    <m/>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m/>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3"/>
    <n v="0"/>
    <n v="0"/>
    <n v="1"/>
    <n v="1"/>
    <m/>
    <m/>
    <m/>
    <s v="CENTRAL DE GENERACIÓN CON BIOMASA CONSTRUIDA (Pendiente definir)"/>
    <m/>
    <s v="CENTRAL DE GENERACIÓN CON BIOMASA CONSTRUIDA (Pendiente definir) (Bpin: ) (Tipo de banco: )"/>
    <m/>
    <m/>
    <m/>
    <m/>
    <m/>
    <m/>
    <m/>
    <n v="0"/>
    <s v="Minimo"/>
    <n v="0"/>
    <n v="0"/>
    <s v="Minimo"/>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m/>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3"/>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s v="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
    <m/>
    <m/>
    <m/>
    <m/>
    <m/>
    <n v="70"/>
    <n v="0.23333333333333331"/>
    <s v="Minimo"/>
    <m/>
    <m/>
    <m/>
    <n v="70"/>
    <n v="0.23333333333333334"/>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m/>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3"/>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m/>
    <n v="2000"/>
    <n v="1"/>
    <s v="Superior"/>
    <m/>
    <m/>
    <m/>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m/>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3"/>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 (Tipo de Banco: Banco de Regalías)_x000a__x000a_CONSTRUCCIÓN DE PARQUES SOLARES EN EL MUNICIPIO DE EL ROBLE (Tipo de Banco: Banco de Aliados)_x000a__x000a_Comunidades energeticas educativas: Energia que ilumina el futuro (SIN BPIN) (Tipo de Banco: Banco de Aliados)_x000a__x000a_IMPLEMENTACIÓN DE UNA COMUNIDAD ENERGÉTICA URBANA A PARTIR DE SISTEMAS SOLARES FOTOVOLTAICOS PARA EL MERCADO PÚBLICO DEL MUNICIPIO DE SINCELEJO (BPIN: 202400000001456) (Tipo de Banco: Banco Territorial)"/>
    <m/>
    <m/>
    <m/>
    <m/>
    <m/>
    <n v="4000"/>
    <n v="1"/>
    <s v="Superior"/>
    <m/>
    <m/>
    <m/>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m/>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3"/>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m/>
    <n v="6141"/>
    <n v="1"/>
    <s v="Superior"/>
    <m/>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m/>
    <s v="1"/>
    <s v="Territorio, Sostenibilidad y Oportunidades"/>
    <s v="Empresas de explotación de minas y canteras activas"/>
    <s v="32"/>
    <m/>
    <s v="2024"/>
    <s v="RUES - Confecámaras."/>
    <s v="37"/>
    <s v="7. Energía asequible y no contaminante"/>
    <s v="Minas y Energía"/>
    <n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3"/>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m/>
    <n v="100"/>
    <n v="1"/>
    <s v="Superior"/>
    <m/>
    <m/>
    <m/>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m/>
    <s v="2"/>
    <s v="Territorio, Sostenibilidad y Oportunidades"/>
    <s v="Empresas de explotación de minas y canteras activas"/>
    <s v="32"/>
    <m/>
    <s v="2024"/>
    <s v="RUES - Confecámaras."/>
    <s v="37"/>
    <s v="7. Energía asequible y no contaminante"/>
    <s v="Minas y Energía"/>
    <n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3"/>
    <n v="0"/>
    <n v="0"/>
    <n v="1"/>
    <n v="1"/>
    <m/>
    <s v="DESARROLLAR DIAGNÓSTICOS, CARACTERIZACIÓN Y ANÁLISIS DE LOS RECURSOS MINEROS NO RENOVABLES Y MINEROS ENERGÉTICOS (BPIN: Pendiente) (Tipo de Banco: Sin Tipo de Banco)"/>
    <m/>
    <s v="Implementación de un ruta de formalización minera en el departamento de sucre, para avanzar en practicas sostenibles de explotación y comercialización de materiales minerales (Meta Programada: 1) (Tipo de Banco: Banco de Gestiones)_x000a__x000a_Estudios, diseños de una contrucción de un centro de desarrollo minero en el municipio de toluviejo, en el departamento de sucre (Meta Programada: 1) (Tipo de Banco: Banco de Gestiones)"/>
    <s v="Implementación de un ruta de formalización minera en el departamento de sucre, para avanzar en practicas sostenibles de explotación y comercialización de materiales minerales (Meta programada: 1) (Ejecución: 1) (Tipo de banco: Banco de Gestiones)_x000a__x000a_Estudios, diseños de una contrucción de un centro de desarrollo minero en el municipio de toluviejo, en el departamento de sucre (Meta programada: 1) (Ejecución: 1) (Tipo de banco: Banco de Gestiones)"/>
    <s v="DESARROLLAR DIAGNÓSTICOS, CARACTERIZACIÓN Y ANÁLISIS DE LOS RECURSOS MINEROS NO RENOVABLES Y MINEROS  ENERGÉTICOS. (Bpin: ) (Tipo de banco: )"/>
    <m/>
    <m/>
    <m/>
    <m/>
    <m/>
    <m/>
    <n v="2"/>
    <n v="1"/>
    <s v="Superior"/>
    <n v="2"/>
    <n v="1"/>
    <s v="Superior"/>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m/>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n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10"/>
    <n v="0"/>
    <n v="0"/>
    <n v="0"/>
    <n v="20"/>
    <m/>
    <m/>
    <m/>
    <m/>
    <m/>
    <s v="Proyecto nacional: construcción de variante y retornos en los municipios de Sincelejo, Sampués y Corozal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m/>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10"/>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MEJORAMIENTO DE VIAS URBANAS EN LOS MUNICIPIOS DE COLOSÓ Y MORROA EN EL DEPARTAMENTO DE SUCRE. (BPIN: 2022000020043) (Tipo de banco: Banco de Regalías) (Meta total del proyecto: 1.23) (Ejecutado: 0.88)_x000a__x000a_CONSTRUCCIÓN DE PAVIMENTO EN CONCRETO RÍGIDO EN EL CASCO URBANO DEL MUNICIPIO DE SINCÉ DEPARTAMENTO DE SUCRE. (BPIN: 2021002700378) (Tipo de banco: Banco de Regalías) (Meta total del proyecto: 19.57) (Ejecutado: 10.0)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 (Tipo de Banco: Banco Territorial) (Estado en Portafolio: Suspendido)_x000a__x000a_MEJORAMIENTO EN CONCRETO RIGIDO DE TRAMOS EN LA RED VIAL URBANA DEL MUNICIPIO DE SINCELEJO,DEPARTAMENTO DE SUCRE (BPIN: 2025002700020) (Meta del proyecto: 8,625) (Tipo de Banco: Banco de Regalías) (Estado en Portafolio: En Ejecución)_x000a__x000a_CONSTRUCCIÓN DE PAVIMENTO EN CONCRETO RÍGIDO EN EL CASCO URBANO DEL MUNICIPIO DE SINCÉ DEPARTAMENTO DE SUCRE. (BPIN: 2021002700378) (Tipo de Banco: Banco de Regalías) (Estado en Portafolio: En Ejecución)_x000a__x000a_MEJORAMIENTO EN PAVIMENTO RÍGIDO Y CONSTRUCCIÓN DE OBRAS HIDRÁULICAS EN TRAMOS VIALES EN LAS SUBREGIONES SAN JORGE, SABANA Y MONTES DE MARÍA EN EL DEPARTAMENTO DE SUCRE (BPIN: 2025000020038) (Meta del proyecto: 3,0976) (Tipo de Banco: Banco de Regalías)_x000a__x000a_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
    <s v="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_x000a__x000a_MEJORAMIENTO EN CONCRETO RIGIDO DE TRAMOS EN LA RED VIAL URBANA DEL MUNICIPIO DE SINCELEJO,DEPARTAMENTO DE SUCRE (BPIN: 2025002700020) (Estado en Portafolio: En Ejecución) (Ejecución: 0,16300000000000001)"/>
    <s v="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_x000a__x000a_MEJORAMIENTO EN PAVIMENTO RÍGIDO Y CONSTRUCCIÓN DE OBRAS HIDRÁULICAS EN TRAMOS VIALES EN LAS SUBREGIONES SAN JORGE, SABANA Y MONTES DE MARÍA EN EL DEPARTAMENTO DE SUCRE (Bpin: 2025000020038) (Meta del proyecto: 3,0976) (Tipo de banco: Banco de Regalías)"/>
    <n v="2.0950000000000002"/>
    <n v="0.69833333333333325"/>
    <s v="Alto"/>
    <n v="12.32"/>
    <n v="1"/>
    <s v="Superior"/>
    <n v="0.32503000000000004"/>
    <m/>
    <m/>
    <n v="14.740030000000001"/>
    <n v="0.77579105263157899"/>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30000"/>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m/>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10"/>
    <n v="0"/>
    <n v="0"/>
    <n v="0.1"/>
    <n v="0.1"/>
    <m/>
    <m/>
    <m/>
    <s v="Proyecto nuevo: construcción de pavimento en municipios del departamento de Sucre. (Por formular): 0.1 Km"/>
    <m/>
    <s v="Proyecto nuevo: construcción de pavimento en municipios del departamento de Sucre. (Por formular): 0.1 Km (Bpin: ) (Tipo de banco: )"/>
    <m/>
    <m/>
    <m/>
    <m/>
    <m/>
    <m/>
    <m/>
    <n v="0"/>
    <s v="Minimo"/>
    <n v="0"/>
    <n v="0"/>
    <s v="Minimo"/>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m/>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10"/>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Meta del proyecto: 1)"/>
    <m/>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Tipo de banco: )"/>
    <n v="1"/>
    <n v="1"/>
    <s v="Superior"/>
    <n v="2"/>
    <n v="1"/>
    <s v="Superior"/>
    <m/>
    <m/>
    <m/>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m/>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10"/>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VARSOVIA - EL DELIRIO, MUNICIPIO DE SINCELEJO, DEPARTAMENTO DE SUCRE (BPIN: 2023002700030) (Tipo de banco: Banco de Regalías) (Meta total del proyecto: 3.269) (Ejecutado: 1.683)_x000a__x000a_MEJORAMIENTO EN PAVIMENTO ASFÁLTICO DE LA VÍA COLOSÓ - CHALÁN - OVEJAS, MUNICIPIO DEL DEPARTAMENTO DE SUCRE. (BPIN: 20201301010046) (Tipo de banco: Banco de Regalías) (Meta total del proyecto: 19.328) (Ejecutado: 10.328)_x000a__x000a_MANTENIMIENTO Y MEJORAMIENTO DE LA VÍA SUCRE- LA GUARIPA- EL CAUCHAL MUNICIPIO DE SUCRE EN EL DEPARTAMENTO DE SUCRE. (BPIN: 2019011000264) (Tipo de banco: Banco de Aliados) (Meta total del proyecto: 2,7) (Ejecutado: 0.485)"/>
    <s v="MEJORAMIENTO EN PAVIMENTO ASFÁLTICO DE LA VÍA VARSOVIA - EL DELIRIO, MUNICIPIO DE SINCELEJO, DEPARTAMENTO DE SUCRE (BPIN: 2023002700030) (Meta del proyecto: 3,269) (Tipo de Banco: Banco de Regalía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CONSTRUCCIÓN DE OBRAS PARA LA TRANSFORMACIÓN DEL ARROYO GRANDE DE COROZAL Y SU ENTORNO, II ETAPA, EN EL DEPARTAMENTO DE SUCRE (BPIN: 2025002700037) (Meta del proyecto: 0,8756) (Tipo de Banco: Banco de Regalías) (Estado en Portafolio: En proceso de contratación)"/>
    <s v="MEJORAMIENTO EN PAVIMENTO ASFÁLTICO DE LA VÍA VARSOVIA - EL DELIRIO, MUNICIPIO DE SINCELEJO, DEPARTAMENTO DE   SUCRE (BPIN: 2023002700030) (Estado en Portafolio: En Ejecución) (Ejecución: 0,85)_x000a__x000a_MANTENIMIENTO Y MEJORAMIENTO DE LA VÍA SUCRE- LA GUARIPA- EL CAUCHAL MUNICIPIO DE SUCRE EN EL DEPARTAMENTO DE SUCRE. (BPIN: 2019011000264) (Estado en Portafolio: Suspendido) (Ejecución: 0,22)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
    <s v="MEJORAMIENTO DE LA VÍA SINCÉ - GALERAS. (En formulación): 8 Km (Bpin: ) (Meta del proyecto: 8) (Tipo de banco: )_x000a__x000a_MEJORAMIENTO  DE LA VÍA OVEJAS, LA PEÑA FLOR DEL MONTE, DEPARTAMENTO DE SUCRE (Bpin: 2025000020034) (Meta del proyecto: 4,85) (Tipo de banco: Banco de Regalías)_x000a__x000a_MEJORAMIENTO DE VÍAS TERCIARIAS Y SECUNDARIAS EN LOS MUNICIPIOS DE SANTIAGO DE TOLÚ Y TOLUVIEJO, SUBREGIÓN DEL GOLFO DE MORROSQUILLO, DEPARTAMENTO DE SUCRE (Bpin: 2025002700021) (Meta del proyecto: 1,1332) (Tipo de banco: Banco de Regalías)"/>
    <n v="12.225"/>
    <n v="0.97799999999999998"/>
    <s v="Alto"/>
    <n v="12.496"/>
    <n v="0.89257142857142846"/>
    <s v="Alto"/>
    <n v="3.2199999999999998"/>
    <n v="0.24769230769230768"/>
    <s v="Minimo"/>
    <n v="27.940999999999999"/>
    <n v="0.52918560606060605"/>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m/>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10"/>
    <n v="0"/>
    <n v="2"/>
    <n v="8.6999999999999993"/>
    <n v="8.6999999999999993"/>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 (Tipo de banco: )_x000a__x000a_REHABILITACIÓN DE LA VÍA QUE COMUNICA LOS MUNICIPIOS DE TOLUVIEJO Y COLOSÓ, DEPARTAMENTO DE SUCRE (Bpin: 2023002700134) (Meta del proyecto: 12,1) (Tipo de banco: Banco de Regalías)"/>
    <m/>
    <m/>
    <m/>
    <n v="0"/>
    <n v="0"/>
    <s v="Minimo"/>
    <m/>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m/>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10"/>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 (Tipo de Banco: Banco Territorial) (Estado en Portafolio: En proceso de contratación)_x000a__x000a_Mantenimiento rutinario de la malla vial del departamento de Sucre (BPIN: 202500000044456) (Meta del proyecto: 47,17) (Tipo de Banco: Banco Territorial) (Estado en Portafolio: En estudios previos)"/>
    <m/>
    <m/>
    <m/>
    <m/>
    <m/>
    <n v="82.56"/>
    <n v="1"/>
    <s v="Superior"/>
    <m/>
    <m/>
    <m/>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m/>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10"/>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EN PAVIMENTO RÍGIDO DE LA VÍA SAN MARCOS - EL LLANO EN LA ZONA RURAL DEL MUNICIPIO DE SAN MARCOS, DEPARTAMENTO DE SUCRE (BPIN: 20221301010191) (Tipo de banco: Banco de Regalías) (Meta total del proyecto: 9.7) (Ejecutado: 1.2)_x000a__x000a_MEJORAMIENTO EN PAVIMENTO RÍGIDO DE LA VIA LA UNIÓN-LÍMITES CON CÓRDOBA, EN EL DEPARTAMENTO DE SUCRE (BPIN: 2021000020052) (Tipo de banco: Banco de Regalías) (Meta total del proyecto: 4.17) (Ejecutado: 3.6175)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Suspendi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proceso de liquida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Liquida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_x000a__x000a_MEJORAMIENTO EN PAVIMENTO RIGIDO DE LA VÍA SAN PEDRO - LIMITES CON BOLÍVAR EN EL DEPARTAMENTO DE SUCRE (BPIN: 2020000020053) (Meta del proyecto: 7,5223) (Tipo de Banco: Banco de Regalías) (Estado en Portafolio: En Ejecución)_x000a__x000a_MEJORAMIENTO EN PAVIMENTO RÍGIDO DE LA VÍA SAN MARCOS - EL LLANO EN LA ZONA RURAL DEL MUNICIPIO DE SAN MARCOS, DEPARTAMENTO DE SUCRE (BPIN: 20221301010191) (Meta del proyecto: 9,72) (Tipo de Banco: Banco de Regalías) (Estado en Portafolio: Suspendido)_x000a__x000a_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_x000a__x000a_MEJORAMIENTO EN PAVIMENTO RÍGIDO DE LA VIA LA UNIÓN-LÍMITES CON CÓRDOBA, EN EL DEPARTAMENTO DE SUCRE (BPIN: 2021000020052) (Meta del proyecto: 4,17) (Tipo de Banco: Banco de Regalías) (Estado en Portafolio: Acta Final)_x000a__x000a_MEJORAMIENTO DE LA VÍA TERCIARIA PAJONAL– CERRO DE LAS CASAS- PISISI – LIBERTAD- LABARCES - SAN ANTONIO, MEDIANTE EL USO DE PLACA HUELLA EN EL MUNICIPIO DE SAN ONOFRE – DEPARTAMENTO DE SUCRE (ETAPA I) (BPIN: 20210214000126) (Meta del proyecto: 9,15) (Tipo de Banco: Banco de Aliados) (Estado en Portafolio: Acta Final)"/>
    <s v="MEJORAMIENTO EN PAVIMENTO RÍGIDO DE LA VIA LA UNIÓN-LÍMITES CON CÓRDOBA, EN EL DEPARTAMENTO DE SUCRE (BPIN: 2021000020052) (Estado en Portafolio: Acta Final) (Ejecución: 0,042000000000000003)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_x000a__x000a_MEJORAMIENTO DE LA VÍA TERCIARIA PAJONAL– CERRO DE LAS CASAS- PISISI – LIBERTAD- LABARCES - SAN ANTONIO, MEDIANTE EL USO DE PLACA HUELLA EN EL MUNICIPIO DE SAN ONOFRE – DEPARTAMENTO DE SUCRE. (ETAPA I) (BPIN: 20210214000126) (Estado en Portafolio: Acta Final) (Ejecución: 1,25)"/>
    <s v="MEJORAMIENTO DE LA VIA TERCIARIA COMPRENDIDA ENTRE PAJONAL - CERRO DE LAS CASAS - PISISI - LIBERTAD - LABARCES - SAN ANTONIO, SEGUNDA ETAPA, MUNICIPIO DE SAN ONOFRE, DEPARTAMENTO DE SUCRE) (ETAPA II) (Bpin: 20230214000060) (Meta del proyecto: 22,9) (Tipo de banco: Banco de Aliado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_x000a__x000a_MEJORAMIENTO EN PAVIMENTO RIGIDO DE LA VÍA CHALAN  LA CEIBA - DON GABRIEL - SALITRAL - CHENGUE , EN LOS MUNICIPIOS DE CHALÁN Y OVEJAS, DEPARTAMENTO DE SUCRE. (Bpin: 2025000020024) (Meta del proyecto: 16,651) (Tipo de banco: )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_x000a__x000a_MEJORAMIENTO DE LA VÍA SAMPUÉS-SEGOVIA-SINCELEJO EN EL DEPARTAMENTO DE SUCRE (Bpin: 2025000020006) (Meta del proyecto: 10,69) (Tipo de banco: Banco de Regalías)_x000a__x000a_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_x000a__x000a_CONSTRUCCIÓN DE LA VÍA QUE CONDUCE DEL CORREDOR TURÍSTICO AMBIENTAL SECTOR TONAYA LA MONTAÑA DE LA SUBREGIÓN MONTES DE MARIA, MUNICIPIO DE CHALÁN, DEPARTAMENTO DE SUCRE (Bpin: 20250214000249) (Meta del proyecto: 6,436) (Tipo de banco: Banco de Aliados)_x000a__x000a_MEJORAMIENTO DE VÍAS TERCIARIAS Y SECUNDARIAS EN LOS MUNICIPIOS DE SANTIAGO DE TOLÚ Y TOLUVIEJO, SUBREGIÓN DEL GOLFO DE MORROSQUILLO, DEPARTAMENTO DE SUCRE (Bpin: 2025002700021) (Meta del proyecto: 1,4927) (Tipo de banco: Banco de Regalías)"/>
    <n v="16.578499999999998"/>
    <n v="1"/>
    <s v="Superior"/>
    <n v="32.484886000000003"/>
    <n v="0.70508362965383353"/>
    <s v="Alto"/>
    <n v="1.7604500000000001"/>
    <n v="4.9941843971631206E-2"/>
    <s v="Minimo"/>
    <n v="50.823836"/>
    <n v="0.30148200261003677"/>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m/>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10"/>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 (Tipo de Banco: Banco Territorial) (Estado en Portafolio: Suspendido)_x000a__x000a_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
    <m/>
    <m/>
    <n v="44.82"/>
    <n v="1"/>
    <s v="Superior"/>
    <n v="7.02"/>
    <n v="0.16914285714285721"/>
    <s v="Minimo"/>
    <m/>
    <n v="0"/>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m/>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10"/>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Mejoramiento y/o mantenimiento vial y obras en puntos críticos mediante el fortalecimiento del banco de maquinarias del departamento de Sucre (BPIN: 202500000044154) (Meta del proyecto: 200) (Tipo de Banco: Banco Territorial) (Estado en Portafolio: En proceso de contratación)_x000a__x000a_Mantenimiento rutinario de la malla vial del departamento de Sucre (BPIN: 202500000044456) (Meta del proyecto: 103,91) (Tipo de Banco: Banco Territorial)_x000a__x000a_Operación de la maquinaria pesada y vehiculos para la atención de emergencias, puntos criticos y mantenimiento de la red vial del departamento de sucre (Meta Programada: 96,9) (Tipo de Banco: Banco de Gestiones)"/>
    <s v="Operación de la maquinaria pesada y vehiculos para la atención de emergencias, puntos criticos y mantenimiento de la red vial del departamento de sucre (Meta programada: 96,9) (Ejecución: 96,9) (Tipo de banco: Banco de Gestiones)"/>
    <m/>
    <n v="500"/>
    <n v="1"/>
    <s v="Superior"/>
    <n v="416.77"/>
    <n v="0.83353999999999995"/>
    <s v="Alto"/>
    <n v="96.9"/>
    <m/>
    <m/>
    <n v="1013.67"/>
    <n v="1"/>
    <s v="Superior"/>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m/>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10"/>
    <n v="0"/>
    <n v="0"/>
    <n v="0"/>
    <n v="3"/>
    <m/>
    <m/>
    <m/>
    <m/>
    <m/>
    <s v="Puentes en la Via Chinulito - Aguacate - Cacique. (Por formular) (Bpin: ) (Tipo de banco: )"/>
    <m/>
    <m/>
    <m/>
    <m/>
    <m/>
    <m/>
    <m/>
    <m/>
    <m/>
    <n v="0"/>
    <n v="0"/>
    <s v="Minimo"/>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m/>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10"/>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m/>
    <n v="1"/>
    <n v="1"/>
    <s v="Superior"/>
    <m/>
    <m/>
    <m/>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m/>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10"/>
    <n v="0"/>
    <n v="0"/>
    <n v="0"/>
    <n v="2"/>
    <m/>
    <m/>
    <m/>
    <m/>
    <m/>
    <s v="Proyecto nuevo: adquisión de maquinaria y equipo. (Por formular) (Bpin: ) (Tipo de banco: )"/>
    <m/>
    <m/>
    <m/>
    <m/>
    <m/>
    <m/>
    <m/>
    <m/>
    <m/>
    <n v="0"/>
    <n v="0"/>
    <s v="Minimo"/>
    <m/>
    <m/>
    <m/>
    <m/>
    <m/>
    <m/>
    <m/>
    <m/>
    <m/>
    <m/>
    <n v="0"/>
    <n v="0"/>
    <n v="0"/>
    <n v="0"/>
    <n v="0"/>
    <n v="0"/>
    <n v="0"/>
    <n v="0"/>
    <n v="0"/>
    <n v="0"/>
    <n v="0"/>
    <n v="0"/>
    <n v="0"/>
    <n v="0"/>
    <n v="0"/>
    <n v="0"/>
    <n v="0"/>
    <n v="0"/>
    <n v="0"/>
    <n v="0"/>
    <n v="0"/>
    <n v="0"/>
    <n v="0"/>
    <n v="0"/>
    <n v="0"/>
    <n v="0"/>
    <n v="0"/>
    <n v="0"/>
    <n v="0"/>
    <n v="0"/>
    <n v="0"/>
    <n v="0"/>
    <n v="0"/>
    <n v="0"/>
    <n v="0"/>
    <m/>
    <s v="Compra de 2 maquinas"/>
  </r>
  <r>
    <s v="MT335"/>
    <m/>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n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10"/>
    <n v="0"/>
    <n v="0"/>
    <n v="1"/>
    <n v="0"/>
    <m/>
    <m/>
    <m/>
    <s v="Aeropuerto de Tolú. (En ejecución por la Aerocivil)"/>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m/>
    <s v="1"/>
    <s v="Territorio, Sostenibilidad y Oportunidades"/>
    <s v="Puntaje del Pilar Tamaño del Mercado en el IDC"/>
    <s v="6,13"/>
    <s v="Puntaje"/>
    <s v="2023"/>
    <s v="Consejo Privado de Competitividad - Universidad del Rosario"/>
    <s v="6,5"/>
    <s v="8- Trabajo Decente y Crecimiento Económico"/>
    <s v="Transporte"/>
    <n v="49"/>
    <s v="Infraestructura de transporte fluvial"/>
    <s v="Transporte"/>
    <s v="24"/>
    <s v="Infraestructura de transporte fluvial"/>
    <s v="2406"/>
    <s v="Muelle fluvial mejorado"/>
    <s v="2406055"/>
    <s v="Muelle fluvial mejorado"/>
    <s v="240605500"/>
    <m/>
    <s v="Número de muelles fluviales"/>
    <s v="No"/>
    <s v="Número"/>
    <n v="1"/>
    <s v="Acumulativo"/>
    <x v="10"/>
    <n v="0"/>
    <n v="0"/>
    <n v="0"/>
    <n v="1"/>
    <m/>
    <m/>
    <m/>
    <m/>
    <m/>
    <s v="Proyecto nuevo: mantenimiento de muelle fluvial en La Mojana. (Por formular) (Bpin: ) (Tipo de banco: )"/>
    <m/>
    <m/>
    <m/>
    <m/>
    <m/>
    <m/>
    <m/>
    <m/>
    <m/>
    <n v="0"/>
    <n v="0"/>
    <s v="Minimo"/>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m/>
    <s v="2"/>
    <s v="Territorio, Sostenibilidad y Oportunidades"/>
    <s v="Puntaje del Pilar Tamaño del Mercado en el IDC"/>
    <s v="6,13"/>
    <s v="Puntaje"/>
    <s v="2023"/>
    <s v="Consejo Privado de Competitividad - Universidad del Rosario"/>
    <s v="6,5"/>
    <s v="8- Trabajo Decente y Crecimiento Económico"/>
    <s v="Transporte"/>
    <n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10"/>
    <n v="0"/>
    <n v="0"/>
    <n v="2"/>
    <n v="0"/>
    <m/>
    <m/>
    <m/>
    <s v="Caño Mojana - CORMAGDALENA (Meta del proyecto: 1)"/>
    <m/>
    <m/>
    <m/>
    <m/>
    <m/>
    <m/>
    <m/>
    <m/>
    <m/>
    <n v="0"/>
    <s v="Minimo"/>
    <n v="0"/>
    <n v="0"/>
    <s v="Minimo"/>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m/>
    <s v="3"/>
    <s v="Territorio, Sostenibilidad y Oportunidades"/>
    <s v="Puntaje del Pilar Tamaño del Mercado en el IDC"/>
    <s v="6,13"/>
    <s v="Puntaje"/>
    <s v="2023"/>
    <s v="Consejo Privado de Competitividad - Universidad del Rosario"/>
    <s v="6,5"/>
    <s v="8- Trabajo Decente y Crecimiento Económico"/>
    <s v="Transporte"/>
    <n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10"/>
    <n v="0"/>
    <n v="0"/>
    <n v="50"/>
    <n v="50"/>
    <m/>
    <m/>
    <m/>
    <s v="Proyecto nuevo: construcción de jarollones en el departamento de Sucre. (Por formular): 50 ml_x000a__x000a_Construcción de Jarillones durante la operación de la maquinaria pesada y vehiculos para la atención de emergencias, puntos criticos y mantenimiento de la red vial del departamento de sucre (Meta Programada: 3000) (Tipo de Banco: Banco de Gestiones)"/>
    <s v="Construcción de Jarillones durante la operación de la maquinaria pesada y vehiculos para la atención de emergencias, puntos criticos y mantenimiento de la red vial del departamento de sucre (Meta programada: 3000) (Ejecución: 3000) (Tipo de banco: Banco de Gestiones)"/>
    <s v="Proyecto nuevo: construcción de jarollones en el departamento de Sucre. (Por formular): 50 ml (Bpin: ) (Tipo de banco: )"/>
    <m/>
    <m/>
    <m/>
    <m/>
    <m/>
    <m/>
    <n v="3000"/>
    <n v="1"/>
    <s v="Superior"/>
    <n v="3000"/>
    <n v="1"/>
    <s v="Superior"/>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m/>
    <s v="1"/>
    <s v="Territorio, Sostenibilidad y Oportunidades"/>
    <s v="Pasajeros movilizados por transporte público"/>
    <s v="ND"/>
    <m/>
    <s v="2023"/>
    <s v="METROSABANAS"/>
    <s v="1000000"/>
    <s v="11. Ciudades y Comunidades Sostenibles"/>
    <s v="Transporte"/>
    <n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10"/>
    <n v="0"/>
    <n v="0"/>
    <n v="1"/>
    <n v="0"/>
    <m/>
    <m/>
    <m/>
    <s v="Proyecto Construcción Terminal de Transporte Municipio de Sincelejo"/>
    <m/>
    <m/>
    <m/>
    <m/>
    <m/>
    <m/>
    <m/>
    <m/>
    <m/>
    <n v="0"/>
    <s v="Minimo"/>
    <n v="0"/>
    <n v="0"/>
    <s v="Minimo"/>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m/>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4"/>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m/>
    <n v="1"/>
    <n v="1"/>
    <s v="Superior"/>
    <n v="1"/>
    <n v="1"/>
    <s v="Superior"/>
    <m/>
    <m/>
    <m/>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m/>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4"/>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_x000a__x000a_Simulacros de Siniestrso víales_x000a__x000a_Simulacros de Simit (Meta Programada: 1) (Tipo de Banco: Banco de Gestiones)"/>
    <m/>
    <s v="Campaña de Seguridad Víal (Bpin: ) (Tipo de banco: )_x000a__x000a_Simulacros de Siniestrso víales (Bpin: ) (Tipo de banco: )"/>
    <n v="600"/>
    <n v="1"/>
    <s v="Superior"/>
    <n v="4850"/>
    <n v="1"/>
    <s v="Superior"/>
    <m/>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m/>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4"/>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s v="Estudios de Gestión de velocidad para las subregiones del Departamento de Sucre (Meta Programada: 5) (Tipo de Banco: Banco de Gestiones)_x000a__x000a_ESTUDIOS DE PREINVERSIÓN PARA LA ELABORACIÓN DEL DIAGNÓSTICO E INVENTARIO DE SEÑALIZACIÓN VIAL EXISTENTE EN VIAS LOCALIZADA EN LA SUBREGIONES GOLFO DE MORROSQUILLO, SAN JORGE, SABANA Y MOJANA EN EL DEPARTAMENTO DE SUCRE (Meta Programada: 1) (Tipo de Banco: Banco de Gestiones)"/>
    <m/>
    <m/>
    <m/>
    <m/>
    <m/>
    <n v="0"/>
    <n v="0"/>
    <s v="Minimo"/>
    <m/>
    <m/>
    <m/>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m/>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4"/>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m/>
    <n v="2"/>
    <n v="1"/>
    <s v="Superior"/>
    <m/>
    <m/>
    <m/>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m/>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4"/>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m/>
    <m/>
    <n v="21"/>
    <n v="1"/>
    <s v="Superior"/>
    <m/>
    <m/>
    <m/>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m/>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4"/>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Meta Programada: 1) (Tipo de Banco: Banco de Gestiones)"/>
    <m/>
    <s v="Proyecto para Señalización en vías Secundarias a cargo del departamento (Bpin: ) (Tipo de banco: )"/>
    <m/>
    <m/>
    <m/>
    <n v="0"/>
    <n v="0"/>
    <s v="Minimo"/>
    <m/>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m/>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4"/>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Meta Programada: 2) (Tipo de Banco: Banco de Gestiones)"/>
    <m/>
    <s v="Proyecto para instalación de dispositivos eléctrónicos en vías nacionales (Bpin: ) (Tipo de banco: )"/>
    <m/>
    <m/>
    <m/>
    <n v="2"/>
    <n v="1"/>
    <s v="Superior"/>
    <m/>
    <n v="0"/>
    <s v="Minimo"/>
    <n v="2"/>
    <n v="0.4"/>
    <s v="Medio"/>
    <n v="0"/>
    <n v="0"/>
    <n v="0"/>
    <n v="0"/>
    <n v="0"/>
    <n v="0"/>
    <n v="0"/>
    <n v="0"/>
    <n v="0"/>
    <n v="0"/>
    <n v="0"/>
    <n v="0"/>
    <n v="0"/>
    <n v="0"/>
    <n v="0"/>
    <n v="0"/>
    <n v="0"/>
    <n v="0"/>
    <n v="0"/>
    <n v="0"/>
    <n v="0"/>
    <n v="0"/>
    <n v="0"/>
    <n v="0"/>
    <n v="0"/>
    <n v="0"/>
    <n v="0"/>
    <n v="0"/>
    <n v="0"/>
    <n v="0"/>
    <n v="0"/>
    <n v="0"/>
    <n v="0"/>
    <n v="0"/>
    <n v="0"/>
    <n v="0"/>
    <n v="0"/>
    <n v="0"/>
    <n v="0"/>
    <n v="0"/>
    <n v="0"/>
    <n v="0"/>
    <n v="0"/>
    <n v="0"/>
    <n v="0"/>
    <m/>
    <s v="Gestiones SEM"/>
  </r>
  <r>
    <s v="MT347"/>
    <m/>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4"/>
    <n v="0"/>
    <n v="0"/>
    <n v="5"/>
    <n v="0"/>
    <m/>
    <m/>
    <m/>
    <s v="Proyecto de sistema de control y monitoreo permanente para vigilar y gestionar el tráfico de una manera permanente en el departamento (Meta Programada: 5) (Tipo de Banco: Banco de Gestiones)"/>
    <m/>
    <m/>
    <m/>
    <m/>
    <m/>
    <m/>
    <m/>
    <m/>
    <m/>
    <n v="0"/>
    <s v="Minimo"/>
    <n v="0"/>
    <n v="0"/>
    <s v="Minimo"/>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m/>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4"/>
    <n v="0"/>
    <n v="0"/>
    <n v="5"/>
    <n v="0"/>
    <m/>
    <m/>
    <m/>
    <s v="Proyectos para Instalación de Cámaras de Seguridad: por Subregión (Meta Programada: 5) (Tipo de Banco: Banco de Gestiones)"/>
    <m/>
    <m/>
    <m/>
    <m/>
    <m/>
    <m/>
    <m/>
    <m/>
    <m/>
    <n v="0"/>
    <s v="Minimo"/>
    <n v="0"/>
    <n v="0"/>
    <s v="Minimo"/>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m/>
    <s v="1"/>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5"/>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_x000a__x000a_Juntas de Internet- Comunidades de Conectividad de MiINTIC_x000a__x000a_Convocatoria línea de fomento de MIITIC: realizar conexiones a internet  (Meta Programada: 10) (Tipo de Banco: Banco de Gestiones)_x000a__x000a__x000a_Juntas de Internet- Comunidades de Conectividad de MiINTIC  (Meta Programada: 4) (Tipo de Banco: Banco de Gestiones)"/>
    <m/>
    <s v="Juntas de Internet- Comunidades de Conectividad de MiINTIC (Bpin: ) (Tipo de banco: )_x000a__x000a_Convocatoria línea de fomento de MIITIC: realizar conexiones a internet (Bpin: ) (Tipo de banco: )"/>
    <n v="0"/>
    <n v="0"/>
    <s v="Minimo"/>
    <n v="9"/>
    <n v="0.9"/>
    <s v="Alto"/>
    <m/>
    <n v="0"/>
    <s v="Minimo"/>
    <n v="9"/>
    <n v="0.34615384615384615"/>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m/>
    <s v="2"/>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5"/>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_x000a__x000a_Zonas comunitarias para la paz de MINTIC - ART  (Meta Programada: 2) (Tipo de Banco: Banco de Gestiones)"/>
    <m/>
    <m/>
    <m/>
    <m/>
    <m/>
    <n v="33"/>
    <n v="1"/>
    <s v="Superior"/>
    <m/>
    <n v="0"/>
    <s v="Minimo"/>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m/>
    <s v="3"/>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5"/>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_x000a__x000a_Comunidades de Conectividad_x000a__x000a_Lineas de Fomento MINTIC_x000a__x000a__x000a_Lineas de Fomento  2 MINTIC  (Meta Programada: 2621) (Tipo de Banco: Banco de Gestiones)_x000a__x000a__x000a__x000a_Comunidades de Conectividad_x000a_ (Meta Programada: 200) (Tipo de Banco: Banco de Gestiones)_x000a__x000a_Obligaciones de hacer de operadores móviles _x000a__x000a_ (Meta Programada: 10591) (Tipo de Banco: Banco de Gestiones)"/>
    <m/>
    <s v="Obligaciones de hacer de operadores móviles (Bpin: ) (Tipo de banco: )_x000a__x000a_Comunidades de Conectividad (Bpin: ) (Tipo de banco: )_x000a__x000a_Lineas de Fomento MINTIC (Bpin: ) (Tipo de banco: )"/>
    <n v="2621"/>
    <n v="1"/>
    <s v="Superior"/>
    <n v="2621"/>
    <n v="1"/>
    <s v="Superior"/>
    <m/>
    <n v="0"/>
    <s v="Minimo"/>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m/>
    <s v="4"/>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5"/>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m/>
    <s v="Programa de dotación de computadores para educar (Bpin: ) (Tipo de banco: )"/>
    <n v="55801"/>
    <n v="1"/>
    <s v="Superior"/>
    <n v="1504"/>
    <n v="1"/>
    <s v="Superior"/>
    <m/>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m/>
    <s v="1"/>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5"/>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_x000a__x000a_Estrategia Conectando a Sucre_x000a__x000a_Oferta Mintic_x000a__x000a_ (Meta Programada: 60000) (Tipo de Banco: Banco de Gestiones)_x000a__x000a__x000a__x000a_Estrategia Conectando a Sucre  (Meta Programada: 15000) (Tipo de Banco: Banco de Gestiones)"/>
    <m/>
    <s v="Estrategia Conectando a Sucre (Bpin: ) (Tipo de banco: )_x000a__x000a_Oferta Mintic (Bpin: ) (Tipo de banco: )"/>
    <n v="16531"/>
    <n v="0.82655000000000001"/>
    <s v="Alto"/>
    <n v="34958"/>
    <n v="0.58263333333333334"/>
    <s v="Medio"/>
    <m/>
    <n v="0"/>
    <s v="Minim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m/>
    <s v="2"/>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5"/>
    <n v="0"/>
    <n v="15"/>
    <n v="0"/>
    <n v="0"/>
    <m/>
    <s v="Fortalecimiento de emisoras radiales del departamento de Sucre: dotación de emisoras comuitarias (Tipo Banco: Banco de Gestiones) (Meta de la gestión: 0)"/>
    <m/>
    <s v="Fortalecimiento de emisoras radiales del departamento de Sucre: dotación de emisoras comuitarias (Meta Programada: 16) (Tipo de Banco: Banco de Gestiones)"/>
    <m/>
    <m/>
    <m/>
    <m/>
    <m/>
    <n v="0"/>
    <n v="0"/>
    <s v="Minimo"/>
    <m/>
    <m/>
    <m/>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m/>
    <s v="3"/>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5"/>
    <n v="0"/>
    <n v="0"/>
    <n v="1"/>
    <n v="2"/>
    <m/>
    <m/>
    <m/>
    <s v="Implementación de Centros PotencIA en el Departamento de Sucre_x000a__x000a_Implementación de Centros PotencIA en el Departamento de Sucre (Meta Programada: 2) (Tipo de Banco: Banco de Gestiones)"/>
    <m/>
    <s v="Implementación de Centros PotencIA en el Departamento de Sucre (Bpin: ) (Tipo de banco: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m/>
    <s v="4"/>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5"/>
    <n v="0"/>
    <n v="1"/>
    <n v="1"/>
    <n v="0"/>
    <m/>
    <s v="Estudios y diseños para proyecto de Ciudades y Territorios Inteligentes (Tipo Banco: Banco de Gestiones) (Meta de la gestión: 0)"/>
    <m/>
    <s v="Estudios y diseños para proyecto de Ciudades y Territorios Inteligentes (Meta Programada: 1) (Tipo de Banco: Banco de Gestiones)"/>
    <m/>
    <m/>
    <m/>
    <m/>
    <m/>
    <n v="0"/>
    <n v="0"/>
    <s v="Minimo"/>
    <m/>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m/>
    <s v="5"/>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5"/>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m/>
    <m/>
    <s v="Eventos organizados por la gobernación para la dinamización del sector TIC (Bpin: ) (Tipo de banco: )"/>
    <n v="1"/>
    <n v="1"/>
    <s v="Superior"/>
    <n v="4"/>
    <n v="1"/>
    <s v="Superior"/>
    <m/>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m/>
    <s v="6"/>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5"/>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
    <s v="Asistencia técnica al Cluster TIC de Sucre (Por gestión) (Bpin: Por Gestión) (Tipo de banco: )"/>
    <n v="100"/>
    <n v="1"/>
    <s v="Superior"/>
    <n v="264"/>
    <n v="1"/>
    <s v="Superior"/>
    <m/>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m/>
    <s v="7"/>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5"/>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m/>
    <m/>
    <m/>
    <m/>
    <m/>
    <n v="2"/>
    <n v="1"/>
    <s v="Superior"/>
    <m/>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m/>
    <s v="8"/>
    <s v="Territorio, Sostenibilidad y Oportunidades"/>
    <s v="Índice de gobierno digital en entidades del orden territorial"/>
    <s v="69,8"/>
    <s v="Puntaje"/>
    <s v="2023"/>
    <s v="Función Pública"/>
    <s v="73,8"/>
    <s v="16: Paz, Justicia e instituciones sólida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5"/>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Fortalecimiento de las políticas de gobierno digital y seguridad digital durante la vigencia 2025 en la gobernación de  Sucre (Bpin: 202400000002064) (Tipo de Banco: Banco Territorial) (Meta total del indicador: 3.0) (Meta total de la vigencia: 3.0) (Ejecutado: 3.0)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
    <s v="Fortalecimiento de las políticas de gobierno digital y de seguridad digital durante la vigencia 2026 en el departamento de Sucre (BPIN: 202500000049928) (Meta del proyecto: 3) (Tipo de Banco: Banco Territorial) (Estado en Portafolio: En Ejecución)"/>
    <m/>
    <s v="Fortalecimiento a la Política de gobierno digital en el Departamento de Sucre para la vigencia 2027 (Bpin: ) (Tipo de banco: )"/>
    <n v="3"/>
    <n v="1"/>
    <s v="Superior"/>
    <n v="30"/>
    <n v="1"/>
    <s v="Superior"/>
    <n v="0"/>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m/>
    <s v="9"/>
    <s v="Territorio, Sostenibilidad y Oportunidades"/>
    <s v="Índice de gobierno digital en entidades del orden territorial"/>
    <s v="69,8"/>
    <s v="Puntaje"/>
    <s v="2023"/>
    <s v="Función Pública"/>
    <s v="73,8"/>
    <s v="16: Paz, Justicia e instituciones sólida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2302086"/>
    <s v="Herramientas tecnológicas de Gobierno digital  impleme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5"/>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m/>
    <n v="1"/>
    <n v="1"/>
    <s v="Superior"/>
    <n v="0"/>
    <n v="1"/>
    <s v="Superior"/>
    <m/>
    <m/>
    <m/>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m/>
    <s v="1"/>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6"/>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ADECUACIÓN Y DOTACIÓN DEL CENTRO DE DATOS DE LA SEDE PRINCIPAL ADMINISTRATIVA DE LA GOBERNACIÓN DE SUCRE (BPIN: 2024002700089) (Meta del proyecto: 1) (Tipo de Banco: Banco Territorial) (Estado en Portafolio: Verificación de requisitos en banco)_x000a__x000a_CONSTRUCCIÓN DE ESTACIÓN ELÉCTRICA DE LA GOBERNACIÓN DE SUCRE (Meta Programada: 1) (Tipo de Banco: Banco de Gestiones)_x000a__x000a_ADECUACIÓN, MEJORAMIENTO Y DOTACIÓN DEL AUDITORIO FORTUNATO CHADID JATTIN DE LA GOBERNACIÓN DE SUCRE (Meta Programada: 1) (Tipo de Banco: Banco de Gestiones)"/>
    <m/>
    <m/>
    <n v="3"/>
    <n v="1"/>
    <s v="Superior"/>
    <n v="0"/>
    <m/>
    <m/>
    <m/>
    <m/>
    <m/>
    <n v="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m/>
    <s v="2"/>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6"/>
    <n v="0"/>
    <n v="0"/>
    <n v="1"/>
    <n v="0"/>
    <m/>
    <m/>
    <m/>
    <s v="MEJORAMIENTO Y ADECUACIÓN DE LA FACHADA DE LA SEDE ADMINISTRATIVA DE LA GOBERNACIÓN DE SUCRE (Por formular) (Tipo de Banco: Banco Territorial)"/>
    <m/>
    <m/>
    <m/>
    <m/>
    <m/>
    <m/>
    <m/>
    <m/>
    <m/>
    <n v="0"/>
    <s v="Minimo"/>
    <n v="0"/>
    <n v="0"/>
    <s v="Minimo"/>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m/>
    <s v="3"/>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6"/>
    <n v="0"/>
    <n v="0"/>
    <n v="1"/>
    <n v="0"/>
    <m/>
    <m/>
    <m/>
    <s v="FORTALECIMIENTO DE LA GESTION DOCUMENTAL Y CONSERVACION DEL ACERVO DOCUMENTAL EN LA GOBERNACIÓN DEL DEPARTAMENTO DE SUCRE (BPIN: 202600000012362) (Meta del proyecto: 1) (Tipo de Banco: Banco Territorial) (Estado en Portafolio: Registrado en banco)_x000a__x000a_FORTALECIMIENTO DE LA GESTION DOCUMENTAL Y CONSERVACION DEL ACERVO DOCUMENTAL EN LA GOBERNACION DEL DEPARTAMENTO DE SUCRE (BPIN: 202600000012362) (Meta del proyecto: 1) (Tipo de Banco: Banco Territorial) (Estado en Portafolio: Registrado en banco)_x000a__x000a_ELABORACIÓN DE LOS INSTRUMENTOS ARCHIVÍSTICOS QUE CONTRIBUYAN A MEJORAR EL FUNCIONAMIENTO DE LA GESTIÓN DOCUMENTAL EN LA GOBERNACION DEL DEPARTAMENTO DE SUCRE (BPIN: 2024002700073) (Meta del proyecto: 1)_x000a__x000a_ELABORACION DE LOS INSTRUMENTOS ARCHIVISTICOS QUE CONTRIBUYAN A MEJORAR EL FUNCIONAMIENTO DE LA GESTION DOCUMENTAL EN LA GOBERNACIÓN DEL DEPARTAMENTO DE SUCRE (BPIN: 202600000012558) (Meta del proyecto: 1) (Tipo de Banco: Banco Territorial)"/>
    <m/>
    <m/>
    <m/>
    <m/>
    <m/>
    <m/>
    <m/>
    <m/>
    <m/>
    <n v="0"/>
    <s v="Minimo"/>
    <n v="0"/>
    <n v="0"/>
    <s v="Minimo"/>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m/>
    <s v="4"/>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7"/>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s v="MANUAL DE SUPERVISIÓN E INTERVENTORÍA DE LA SUBSECRETARÍA DE CONTRATACIÓN (Por Formular) (Meta Programada: 1) (Tipo de Banco: Banco de Gestiones)"/>
    <s v="MANUAL DE SUPERVISIÓN E INTERVENTORÍA DE LA SUBSECRETARÍA DE CONTRATACIÓN (Por Formular) (Meta programada: 1) (Ejecución: 0,96) (Tipo de banco: Banco de Gestiones)"/>
    <s v="Secretaría de Infraestructura: (Bpin: ) (Meta del proyecto: 3) (Tipo de banco: )"/>
    <m/>
    <m/>
    <m/>
    <n v="1"/>
    <n v="0.5"/>
    <s v="Medio"/>
    <n v="0.96"/>
    <m/>
    <m/>
    <n v="1.96"/>
    <n v="0.39200000000000002"/>
    <s v="Medi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m/>
    <s v="5"/>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6"/>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
    <s v="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
    <m/>
    <s v="APOYO LOGÍSTICO PARA EL SUMINITRO DE COMIDAS Y BEBIDAS EN EL MARCO DEL DESARROLLO INSTITUCIONAL EN LA VIGENCIA 2027 DE LA GOBERNACIÓN DE SUCRE (Por formular) (Bpin: ) (Tipo de banco: )_x000a__x000a_APOYO LOGISTICO PARA LA GENERACIÓN INTERACCIÓN PÚBLICA Y DIVULGACIÓN DE LA OFERTA INSTITUCIONAL EN LA VIGENCIA 2027 DE LA GOBERNACIÓN DE SUCRE (Por generar)  450203300: Espacios de integración de oferta pública generados (Bpin: ) (Tipo de banco: )"/>
    <n v="1"/>
    <n v="1"/>
    <s v="Superior"/>
    <n v="339917174.5"/>
    <n v="1"/>
    <s v="Superior"/>
    <m/>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m/>
    <s v="6"/>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6"/>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m/>
    <s v="APOYO PARA EL FORTALECIMIENTO DE CAPACIDADES EN ARAS DE MEJORAR LA INTERACCIÓN DE LA OFERTA PÚBLICA INSTITUCIONAL EN LA VIGENCIA 2027 EN EL DEPARTAMENTO DE SUCRE (Por formular) (Bpin: ) (Tipo de banco: )"/>
    <n v="754"/>
    <n v="1"/>
    <s v="Superior"/>
    <n v="1814"/>
    <n v="1"/>
    <s v="Superior"/>
    <m/>
    <n v="0"/>
    <s v="Minimo"/>
    <n v="2568"/>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m/>
    <s v="7"/>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8"/>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Tipo de Banco: Banco de Gestiones)"/>
    <m/>
    <m/>
    <n v="1"/>
    <n v="1"/>
    <s v="Superior"/>
    <n v="2"/>
    <n v="1"/>
    <s v="Superior"/>
    <m/>
    <m/>
    <m/>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m/>
    <s v="8"/>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6"/>
    <n v="0"/>
    <n v="1"/>
    <n v="0"/>
    <n v="0"/>
    <m/>
    <s v="FORTALECIMIENTO DE PROCESOS DE GESTIÓN TECNOLÓGICA PARA EL TALENTO HUMANO Y ALMACEN DE LA GOBERNACIÓN DE SUCRE - BODEGA - (ENPROCESO DE CONTRATACIÓN) (Tipo Banco: Banco de Gestiones) (Meta de la gestión: 1)"/>
    <m/>
    <m/>
    <m/>
    <m/>
    <m/>
    <m/>
    <m/>
    <n v="0"/>
    <n v="0"/>
    <s v="Minimo"/>
    <m/>
    <m/>
    <m/>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m/>
    <s v="9"/>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6"/>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Tipo de Banco: Banco Territorial)"/>
    <m/>
    <s v="APOYO PARA EL DESARROLLO DE ACCIONES Y ACTIVIDADES LIGADAS A MEJORAR EL BIENESTAR SOCIAL EN LA VIGENCIA 2027 EN LA GOBERNACIÓN DE SUCRE (Por formular) (Bpin: ) (Tipo de banco: Sin Tipo de Banco)"/>
    <n v="206"/>
    <n v="1"/>
    <s v="Superior"/>
    <n v="150"/>
    <n v="1"/>
    <s v="Superior"/>
    <m/>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m/>
    <s v="10"/>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de la convivencia y la seguridad ciudadana"/>
    <s v="4501"/>
    <s v="Infraestructura de soporte construida"/>
    <s v="4501069"/>
    <s v="Infraestructura de soporte construida"/>
    <s v="450106900"/>
    <s v="Gestión de construir infraestructura para mantener o mejorar sus condiciones operativas."/>
    <s v="Número de infraestructuras"/>
    <s v="No"/>
    <s v="Número"/>
    <n v="2"/>
    <s v="Acumulativo"/>
    <x v="19"/>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m/>
    <n v="1"/>
    <n v="1"/>
    <s v="Superior"/>
    <n v="1"/>
    <n v="1"/>
    <s v="Superior"/>
    <m/>
    <m/>
    <m/>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m/>
    <s v="1"/>
    <s v="Institucionalidad Cercana a la Gente"/>
    <s v="Índice de Desempeño Institucional (MIPG y MECI) Gobernación de Sucre"/>
    <s v="74,7"/>
    <s v="Puntaje"/>
    <s v="2022"/>
    <s v="Función Pública"/>
    <s v="78"/>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1"/>
    <n v="0"/>
    <n v="0"/>
    <n v="1"/>
    <n v="0"/>
    <m/>
    <m/>
    <m/>
    <s v="Prestación DE SERVICIOS PARA LA OPTIMIZACIÓN DE PROCESOS DE GESTIÓN DE PROYECTOS Y COMUNICACIÓN INSTITUCIONAL DE LA GOBERNACIÓN DE Sucre (BPIN: 202500000034600) (Meta del proyecto: 1) (Tipo de Banco: Banco Territorial) (Estado en Portafolio: En Ejecución)_x000a__x000a_Fortalecimiento A LA IMPLEMENTACIÓN DEL MODELO DE ALTA GERENCIA PARA LA EJECUCIÓN DEL PLAN DE DESARROLLO DEPARTAMENTAL EN LA GOBERNACIÓN DE Sucre (BPIN: 202500000050246) (Meta del proyecto: 1) (Tipo de Banco: Banco Territorial) (Estado en Portafolio: En Ejecución)"/>
    <m/>
    <m/>
    <m/>
    <m/>
    <m/>
    <m/>
    <m/>
    <m/>
    <n v="0"/>
    <n v="0"/>
    <s v="Minimo"/>
    <n v="0"/>
    <n v="0"/>
    <s v="Minimo"/>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m/>
    <s v="2"/>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0"/>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PRESTACION DE SERVICIOS DE ASESORIA ESPECIALIZADA EN EL ACOMPAÑAMIENTO DE PROCESOS DE LIQUIDACIÓN DE CONTRATOS DE LA VIGENCIA 2024 DE DEPARTAMENTO DE SUCRE (BPIN: 202500000025321) (Meta del proyecto: 1) (Tipo de Banco: Banco Territorial) (Estado en Portafolio: En Ejecución)_x000a__x000a_PRESTACION DE SERVICIOS DE ASESORIA ESPECIALIZADA EN EL ACOMPAÑAMIENTO DE PROCESOS DE LIQUIDACIÓN DE CONTRATOS DE LA VIGENCIA 2024 DE DEPARTAMENTO DE SUCRE (BPIN: 202500000025321) (Meta del proyecto: 1) (Tipo de Banco: Banco Territorial) (Estado en Portafolio: En Ejecución)_x000a__x000a_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_x000a__x000a_(2) SERVICIOS DE ASISTENCIA TÉCNICA EN PLANIFICACIÓN URBANA Y TERRITORIAL A LOS MUNICIPIOS DEL DEPARTAMENTO DE SUCRE_x000a__x000a_ASISTENCIA TÉCNICA EN SISBEN, MIPG Y REGALÍAS_x000a__x000a_Apoyo A LA PRESTACION DE SERVICIOS PROFESIONALES Y DE APOYO A LA GESTION VIGENCIA 2026 DE LA GOBERNACION DE Sucre (BPIN: 202500000050078) (Meta del proyecto: 1) (Tipo de Banco: Banco Territorial)_x000a__x000a_APOYO AL FORTALECIMIENTO INSTITUCIONAL EN LA DIRECCION DE PROYECTOS ESTRATEGICOS DE LA GOBERNACIÓN DE SUCRE (BPIN: 202600000013034) (Meta del proyecto: 1) (Tipo de Banco: Banco Territorial)_x000a__x000a_ASISTENCIA TÉCNICA EN LA IMPLEMENTACION DE LA POLITICA DE RACIONALIZACION DE TRAMITES DEL MODELO MIPG A MUNICIPIOS (Meta Programada: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
    <s v="ASISTENCIA TÉCNICA EN LA IMPLEMENTACION DE LA POLITICA DE RACIONALIZACION DE TRAMITES DEL MODELO MIPG A MUNICIPIOS (Meta programada: 2) (Ejecución: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
    <s v="ASISTENCIA TÉCNICA EN SISBEN, MIPG Y REGALÍAS (Bpin: ) (Tipo de banco: )"/>
    <n v="28"/>
    <n v="1"/>
    <s v="Superior"/>
    <n v="103"/>
    <n v="1"/>
    <s v="Superior"/>
    <n v="28"/>
    <n v="1"/>
    <s v="Superior"/>
    <n v="159"/>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m/>
    <s v="3"/>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1"/>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m/>
    <m/>
    <m/>
    <m/>
    <m/>
    <m/>
    <n v="11"/>
    <n v="0.6875"/>
    <s v="Alto"/>
    <m/>
    <n v="0"/>
    <s v="Minim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m/>
    <s v="4"/>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1"/>
    <n v="0"/>
    <n v="2"/>
    <n v="2"/>
    <n v="1"/>
    <m/>
    <s v="ESTUDIOS Y DISEÑOS PARA EL MUNICIPIO DE SINCELEJO CAPITAL DE OPORTUNIDADES (Tipo Banco: Banco de Gestiones) (Meta de la gestión: 1)"/>
    <m/>
    <s v="ESTUDIOS Y DISEÑOS PARA EL MUNICIPIO DE SINCELEJO CAPITAL DE OPORTUNIDADES_x000a__x000a_ESTUDIOS Y DISEÑOS PARA REMODELACIÓN DEL EDIFICIO LA SABANERA (Meta Programada: 2) (Tipo de Banco: Banco de Gestiones)"/>
    <m/>
    <s v="ESTUDIOS Y DISEÑOS PARA EL MUNICIPIO DE SINCELEJO CAPITAL DE OPORTUNIDADES (Bpin: ) (Tipo de banco: )"/>
    <m/>
    <m/>
    <m/>
    <n v="0"/>
    <n v="0"/>
    <s v="Minimo"/>
    <m/>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m/>
    <s v="5"/>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1"/>
    <n v="0"/>
    <n v="1"/>
    <n v="1"/>
    <n v="0"/>
    <m/>
    <m/>
    <m/>
    <s v="DESARROLLO DE UNA PLATAFORMA PARA LA CENTRALIZACIÓN DE LA INFORMACIÓN ASOCIADA A LA EVALUACIÓN Y ASIGNACIÓN DE LOS PROYECTOS Y DE LA GESTIÓN DE RECURSOS PÚBLICOS EN EL DEPARTAMENTO DE SUCRE (BPIN: 2024002700063) (Tipo de Banco: Banco Territorial)_x000a__x000a_Sistema para la disposición de información de los procesos de seguimiento a proyectos en la Secretaría de Planeación (Dllo Donaldo Regalias) (Meta Programada: 1) (Tipo de Banco: Banco de Gestiones)"/>
    <s v="Sistema para la disposición de información de los procesos de seguimiento a proyectos en la Secretaría de Planeación (Dllo Donaldo Regalias) (Meta programada: 1) (Ejecución: 1) (Tipo de banco: Banco de Gestiones)"/>
    <s v="IMPLEMENTACIÓN DE UNA PLATAFORMA TECNOLÓGICA QUE PERMITE MONITOREAR EN TIEMPO REAL EL AVANCE DEL PLAN DE DESARROLLO Y LOS PROYECTOS ASOCIADOS A LA EJECUCIÓN DE RECURSOS DE LA GOBERNACIÓN DE SUCRE (Bpin: ) (Tipo de banco: )"/>
    <m/>
    <m/>
    <m/>
    <n v="0"/>
    <n v="0"/>
    <s v="Minimo"/>
    <n v="1"/>
    <n v="1"/>
    <s v="Superior"/>
    <n v="1"/>
    <n v="0.5"/>
    <s v="Medi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m/>
    <s v="1"/>
    <s v="Institucionalidad Cercana a la Gente"/>
    <s v="Índice de Desempeño Institucional (MIPG y MECI) Gobernacion de Sucre"/>
    <s v="74,7"/>
    <s v="Puntaje"/>
    <s v="2022"/>
    <s v="Función Pública"/>
    <s v="78"/>
    <s v="Paz, justicia e_x000a_instituciones sólidas"/>
    <s v="Fortalecimiento Institucional"/>
    <n v="56"/>
    <s v="Captación, procesamiento y producción de datos confiables"/>
    <s v="Información Estadística"/>
    <s v="04"/>
    <s v="Levantamiento y actualización de información estadística de calidad"/>
    <s v="0401"/>
    <s v="Servicio de información implementado"/>
    <s v="0401102"/>
    <s v="Sistemas de información implementados"/>
    <s v="040110200"/>
    <s v="Corresponde al proceso que asegura la disposición de la información de manera accesible, confiable y oportuna."/>
    <s v="Número de sistemas"/>
    <s v="Sí"/>
    <s v="Número"/>
    <n v="6"/>
    <s v="Acumulativo"/>
    <x v="11"/>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_x000a__x000a_ACTUALIZACIÓN Y OPERACIÓN SISTEMA DE PROCESAMIENTO DE DATOS  DEL ECOSISTEMA ESTADÍSTICOS DEPARTAMENTAL"/>
    <m/>
    <s v="ACTUALIZACIÓN Y OPERACIÓN SISTEMA DE PROCESAMIENTO DE DATOS  DEL ECOSISTEMA ESTADÍSTICOS DEPARTAMENTAL (Bpin: ) (Tipo de banco: )_x000a__x000a_ADQUISICIÓN LICENCIA Y OPERACIÓN SOFTWARE DE SISTEMA DE INFORMACIÓN GEOFRÁFICA SIG (Bpin: ) (Tipo de banco: )"/>
    <m/>
    <m/>
    <m/>
    <n v="1"/>
    <n v="0.5"/>
    <s v="Medio"/>
    <m/>
    <n v="0"/>
    <s v="Minimo"/>
    <n v="1"/>
    <n v="0.16666666666666666"/>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m/>
    <s v="2"/>
    <s v="Institucionalidad Cercana a la Gente"/>
    <s v="Índice de Desempeño Institucional (MIPG y MECI) Gobernacion de Sucre"/>
    <s v="74,7"/>
    <s v="Puntaje"/>
    <s v="2022"/>
    <s v="Función Pública"/>
    <s v="78"/>
    <s v="Paz, justicia e_x000a_instituciones sólidas"/>
    <s v="Fortalecimiento Institucional"/>
    <n v="56"/>
    <s v="Captación, procesamiento y producción de datos confiables"/>
    <s v="Información Estadí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1"/>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m/>
    <n v="2"/>
    <n v="1"/>
    <s v="Superior"/>
    <m/>
    <m/>
    <m/>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m/>
    <s v="3"/>
    <s v="Institucionalidad Cercana a la Gente"/>
    <s v="Índice de Desempeño Institucional (MIPG y MECI) Gobernacion de Sucre"/>
    <s v="74,7"/>
    <s v="Puntaje"/>
    <s v="2022"/>
    <s v="Función Pública"/>
    <s v="78"/>
    <s v="Paz, justicia e_x000a_instituciones sólidas"/>
    <s v="Fortalecimiento Institucional"/>
    <n v="56"/>
    <s v="Captación, procesamiento y producción de datos confiables"/>
    <s v="Información Estadística"/>
    <s v="04"/>
    <s v="Levantamiento y actualización de información estadística de calidad"/>
    <s v="0401"/>
    <s v="Servicio de apoyo a la gestión de conocimiento y consolidación de la cultura estadí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1"/>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_x000a_IMPLEMENTACION DEL PLAN ESTADISTICO_x000a__x000a_ (Meta Programada: 1) (Tipo de Banco: Banco de Gestiones)"/>
    <m/>
    <s v="OPERACIÓN DEL LABORATORIO/OBSERVATORIO DE DESARROLLO TERRITORAL DEL DEPARTAMENTO DE SUCRE (Bpin: ) (Tipo de banco: )"/>
    <m/>
    <m/>
    <m/>
    <n v="2"/>
    <n v="1"/>
    <s v="Superior"/>
    <m/>
    <n v="0"/>
    <s v="Minimo"/>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m/>
    <s v="1"/>
    <s v="Institucionalidad Cercana a la Gente"/>
    <s v="Índice de Desempeño Institucional (MIPG y MECI) Gobernacion de Sucre"/>
    <s v="74,7"/>
    <s v="Puntaje"/>
    <s v="2022"/>
    <s v="Función Pública"/>
    <s v="78"/>
    <s v="Paz, justicia e_x000a_instituciones sólidas"/>
    <s v="Fortalecimiento Institucional"/>
    <n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1"/>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_x000a__x000a_EJERCICIO DE RENDICIÓN DE CUENTAS_x000a__x000a_RENDICION DE CUENTAS DE PAZ (Meta Programada: 2) (Tipo de Banco: Banco de Gestiones)"/>
    <m/>
    <s v="APOYO TÉCNICO Y LOGÍSTICO PARA EL CONSEJO DEPARTAMENTAL DE PLANEACIÓN DE SUCRE 2027 (Bpin: ) (Tipo de banco: )_x000a__x000a_EJERCICIO DE RENDICIÓN DE CUENTAS (Bpin: ) (Tipo de banco: )"/>
    <n v="4"/>
    <n v="1"/>
    <s v="Superior"/>
    <n v="1"/>
    <n v="1"/>
    <s v="Superior"/>
    <m/>
    <n v="0"/>
    <s v="Minimo"/>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m/>
    <s v="1"/>
    <s v="Institucionalidad Cercana a la Gente"/>
    <s v="Porcentaje de hogares con deficit habitacional en el Departamento de Sucre"/>
    <s v="0,67490000000000006"/>
    <s v="Porcentaje"/>
    <s v="2018"/>
    <s v="DANE"/>
    <s v="0,66559999999999997"/>
    <s v="Ciudades y comunidades sostenibles"/>
    <s v="Fortalecimiento Institucional"/>
    <n v="58"/>
    <s v="Territorios con Ordenamiento y Desarrollo Sostenible"/>
    <s v="Vivienda, ciudad y territorio"/>
    <s v="40"/>
    <s v="Ordenamiento territorial y desarrollo urbano"/>
    <s v="4002"/>
    <s v="Documentos de planeación"/>
    <s v="4002016"/>
    <s v="Documentos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1"/>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s v="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_x000a__x000a_Plan Regional de Competitivdad (Meta del proyecto: 1) (Tipo de Banco: Sin Tipo de Banco)"/>
    <m/>
    <m/>
    <n v="2"/>
    <n v="1"/>
    <s v="Superior"/>
    <n v="0"/>
    <n v="1"/>
    <s v="Superior"/>
    <m/>
    <m/>
    <m/>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m/>
    <s v="1"/>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1"/>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Fortalecimiento DE LA GESTIÓN ADMINISTRATIVA DE LOS TRIBUTOS DEPARTAMENTALES DE LA SECRETARÍA DE HACIENDA PARA LA VIGENCIA 2026 DE LA GOBERNACIÓN DE Sucre (BPIN: 202600000005350) (Meta del proyecto: 1) (Tipo de Banco: Banco Territorial) (Estado en Portafolio: En Ejecución)_x000a__x000a_APOYO A LA PRESTACION DEL SERVICIOS PARA EL CONTROL DEL TRANSPORTE Y TRAZABILIDAD DE PRODUCTOS GENERADORES DE IMPUESTOS AL CONSUMO DE LICORES, CERVEZAS Y CIGARRILLOS - SISTEMA INFOCONSUMO EN LA VIGENCIA 2026 EN EL DEPARTAMENTO DE SUCRE (POR FORMULAR)_x000a__x000a_FORTALECIMIENTO DE PROCESOS ADMINISTRATIVOS, CONTABLES Y FINANCIEROS VIGENCIA 2026 DE LA GOBERNACIÓN DE SUCRE (POR FORMULAR)_x000a__x000a_FORTALECIMIENTO DE LA GESTION ADMINISTRATIVA DE LOS TRIBUTOS DEPARTAMENTALES EN LA VIGENCIA 2026 DE LA SECRETARIA DE HACIENDA DE LA GOBERNACION DE SUCRE (POR FORMULAR)_x000a__x000a_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_x000a__x000a_Software :FORTALECIMIENTO DE PROCESOS ADMINISTRATIVOS, CONTABLES Y FINANCIEROS VIGENCIA 2026 DE LA GOBERNACIÓN DE SUCRE Banco de Occidente (Meta Programada: 1) (Tipo de Banco: Banco de Gestiones)_x000a__x000a_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_x000a__x000a_Software  para el fortalecimiento de los procesos administrativos, contables y financieros, vigencia 2026 de la gobernacion de Sucre (Meta Programada: 1) (Tipo de Banco: Banco de Gestiones)_x000a__x000a_Software : Fortalecimiento DE LA GESTIÓN ADMINISTRATIVA DE LOS TRIBUTOS DEPARTAMENTALES DE LA SECRETARÍA DE HACIENDA PARA LA VIGENCIA 2026 (Meta Programada: 1) (Tipo de Banco: Banco de Gestiones)"/>
    <m/>
    <s v="FORTALECIMIENTO DE PROCESOS ADMINISTRATIVOS, CONTABLES Y FINANCIEROS VIGENCIA 2027 DE LA GOBERNACIÓN DE SUCRE (POR FORMULAR) (Bpin: ) (Tipo de banco: )_x000a__x000a_FORTALECIMIENTO DE LA GESTION ADMINISTRATIVA DE LOS TRIBUTOS DEPARTAMENTALES EN LA VIGENCIA 2027 DE LA SECRETARIA DE HACIENDA DE LA GOBERNACION DE SUCRE (POR FORMULAR) (Bpin: ) (Tipo de banco: )_x000a__x000a_APOYO A LA PRESTACION DEL SERVICIOS PARA EL CONTROL DEL TRANSPORTE Y TRAZABILIDAD DE PRODUCTOS GENERADORES DE IMPUESTOS AL CONSUMO DE LICORES, CERVEZAS Y CIGARRILLOS - SISTEMA INFOCONSUMO EN LA VIGENCIA 2027 EN EL DEPARTAMENTO DE SUCRE (POR FORMULAR) (Bpin: ) (Tipo de banco: )"/>
    <n v="3"/>
    <n v="1"/>
    <s v="Superior"/>
    <n v="2.75"/>
    <n v="0.91666666666666663"/>
    <s v="Alto"/>
    <n v="0"/>
    <n v="0"/>
    <s v="Minim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m/>
    <s v="2"/>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Servicio de saneamiento fiscal y financiero"/>
    <s v="4599002"/>
    <s v="Programa de sane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
    <s v="No acumulativo"/>
    <x v="21"/>
    <n v="1"/>
    <n v="1"/>
    <n v="1"/>
    <n v="1"/>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Apoyo A LA SECRETARÍA DE HACIENDA DEPARTAMENTAL PARA EL CONTROL DEL CONTRABANDO Y LA EVASIÓN FISCAL DE LOS IMPUESTOS AL CONSUMO VIGENCIA 2025 - 2026 EN EL DEPARTAMENTO DE Sucre (BPIN: 202500000038150) (Meta del proyecto: 1) (Tipo de Banco: Banco Territorial) (Estado en Portafolio: En Ejecución)_x000a__x000a_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_x000a__x000a_Fortalecimiento de Procesos Administrativos, Contables y Financieros en su segunda etapa, Vigencia 2025 de la Gobernación de  Sucre (BPIN: 202500000032612) (Meta del proyecto: 60) (Tipo de Banco: Banco Territorial)_x000a__x000a_FORTALECIMIENTO INSTITUCIONAL EN EL MARCO DE LA ESTRATEGIA DE REDUCCIÓN DE LA EVASIÓN, ELUSIÓN Y FISCALIZACIÓN EN CAMPO DEL IMPUESTO DE SOBRETASA A LA GASOLINA MOTOR Y ACPM EN EL DEPARTAMENTO DE SUCRE (BPIN: 202600000013025) (Meta del proyecto: 100) (Tipo de Banco: Banco Territorial)"/>
    <s v="Apoyo A LA SECRETARÍA DE HACIENDA DEPARTAMENTAL PARA EL CONTROL DEL CONTRABANDO Y LA EVASIÓN FISCAL DE LOS IMPUESTOS AL CONSUMO VIGENCIA 2025 - 2026 EN EL DEPARTAMENTO DE  Sucre (Bpin: 202500000038150) (Meta de la vigencia: 1) (Ejecucion: 0,19) (Tipo de banco: Banco Territorial) (Estado en portafolio: En Ejecución)_x000a__x000a_Fortalecimiento de Procesos Administrativos, Contables y Financieros en su segunda etapa, Vigencia 2025 de la Gobernación de  Sucre (Bpin: 202500000032612) (Meta de la vigencia: 0,6) (Ejecucion: 0,5) (Tipo de banco: Banco Territorial) (Estado en portafolio: )"/>
    <s v="FORTALECIMIENTO DE LA SECRETARÍA DE HACIENDA DEPARTAMENTAL PARA EL CONTROL DEL CONTRABANDO Y LA EVASIÓN FISCAL DE LOS IMPUESTOS AL CONSUMO DE LICORES CERVEZAS Y CIGARRILLOS VIGENCIA 2027 EN EL DEPARTAMENTO DE SUCRE (POR FORMULAR) (Bpin: ) (Tipo de banco: )"/>
    <n v="1.7279"/>
    <n v="1"/>
    <s v="Superior"/>
    <n v="2.25"/>
    <n v="1"/>
    <s v="Superior"/>
    <n v="0.69"/>
    <n v="0.69"/>
    <s v="Alto"/>
    <n v="4.6678999999999995"/>
    <n v="1"/>
    <s v="Superior"/>
    <n v="300000000"/>
    <n v="0"/>
    <n v="0"/>
    <n v="0"/>
    <n v="0"/>
    <n v="0"/>
    <n v="0"/>
    <n v="0"/>
    <n v="0"/>
    <n v="700000000"/>
    <n v="1000000000"/>
    <n v="330000000"/>
    <n v="0"/>
    <n v="0"/>
    <n v="0"/>
    <n v="0"/>
    <n v="0"/>
    <n v="0"/>
    <n v="0"/>
    <n v="0"/>
    <n v="770000000"/>
    <n v="1100000000"/>
    <n v="346500000"/>
    <n v="0"/>
    <n v="0"/>
    <n v="0"/>
    <n v="0"/>
    <n v="0"/>
    <n v="0"/>
    <n v="0"/>
    <n v="0"/>
    <n v="808500000"/>
    <n v="1155000000"/>
    <n v="363825000"/>
    <n v="0"/>
    <n v="0"/>
    <n v="0"/>
    <n v="0"/>
    <n v="0"/>
    <n v="0"/>
    <n v="0"/>
    <n v="0"/>
    <n v="848925000"/>
    <n v="1212750000"/>
    <n v="4467750000"/>
    <m/>
    <m/>
  </r>
  <r>
    <s v="MT384"/>
    <m/>
    <s v="3"/>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1"/>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
    <m/>
    <s v="FORTALECIMIENTO DE LA GESTION ADMINISTRATIVA DE LOS TRIBUTOS DEPARTAMENTALES EN LA VIGENCIA 2027 DE LA SECRETARIA DE HACIENDA DE LA GOBERNACION DE SUCRE (POR FORMULAR) (Bpin: ) (Tipo de banco: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Tipo de banco: )"/>
    <n v="0.18"/>
    <n v="0.89999999999999991"/>
    <s v="Alto"/>
    <n v="0"/>
    <n v="0"/>
    <s v="Minimo"/>
    <m/>
    <n v="0"/>
    <s v="Minimo"/>
    <n v="0.18"/>
    <n v="0.2857142857142857"/>
    <s v="Minimo"/>
    <n v="4576892716.4342003"/>
    <n v="18128291457.4827"/>
    <n v="0"/>
    <n v="0"/>
    <n v="0"/>
    <n v="0"/>
    <n v="0"/>
    <n v="0"/>
    <n v="0"/>
    <n v="0"/>
    <n v="22705184173.916901"/>
    <n v="4925960113.1987"/>
    <n v="19231134585.278301"/>
    <n v="0"/>
    <n v="0"/>
    <n v="0"/>
    <n v="0"/>
    <n v="0"/>
    <n v="0"/>
    <n v="0"/>
    <n v="0"/>
    <n v="24157094698.477001"/>
    <n v="5223721489.5396996"/>
    <n v="20339551883.967602"/>
    <n v="0"/>
    <n v="0"/>
    <n v="0"/>
    <n v="0"/>
    <n v="0"/>
    <n v="0"/>
    <n v="0"/>
    <n v="0"/>
    <n v="25563273373.507301"/>
    <n v="5537322205.8142004"/>
    <n v="21466028338.482601"/>
    <n v="0"/>
    <n v="0"/>
    <n v="0"/>
    <n v="0"/>
    <n v="0"/>
    <n v="0"/>
    <n v="0"/>
    <n v="0"/>
    <n v="27003350544.296799"/>
    <n v="99428902790.198013"/>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m/>
    <s v="4"/>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1"/>
    <n v="0"/>
    <n v="0"/>
    <n v="1"/>
    <n v="0"/>
    <m/>
    <s v="ORDENANZA ADOPCIÓN ESTATUTO ORGÁNICO DE PRESUPUESTO (Tipo Banco: Banco de Gestiones) (Meta de la gestión: 1)"/>
    <m/>
    <s v="ORDENANZA ADOPCIÓN ESTATUTO ORGÁNICO DE PRESUPUESTO (Meta Programada: 1) (Tipo de Banco: Banco de Gestiones)"/>
    <m/>
    <m/>
    <m/>
    <m/>
    <m/>
    <m/>
    <m/>
    <m/>
    <m/>
    <n v="0"/>
    <s v="Minimo"/>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m/>
    <s v="1"/>
    <s v="Institucionalidad Cercana a la Gente"/>
    <s v="Índice de Desempeño Institucional (MIPG y MECI) de la Gobernación de Sucre"/>
    <s v="74,7"/>
    <s v="Puntaje"/>
    <s v="2022"/>
    <s v="Función Pública"/>
    <s v="78"/>
    <s v="Paz, justicia e_x000a_instituciones sólidas"/>
    <s v="Fortalecimiento Institucional"/>
    <n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2"/>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
    <m/>
    <s v="IMPLEMENTACIÓN DE ESTRATEGIAS COMUNICACIONALES PARA LA DIFUSIÓN Y PROMOCIÓN DE LA GESTIÓN, TRAMITES, SERVICIOS Y OFERTA INSTITUCIONAL 2027 DE LA GOBERNACIÓN DE SUCRE (Bpin: ) (Tipo de banco: )_x000a__x000a_APOYO LOGÍSTICO PARA EL DESARROLLO DE LA CEREMONIA Y PREMIACIÓN PREMIO DE PERIODISMO MARISCAL SUCRE XXXIII DE 2027 EN EL DEPARTAMENTO DE SUCRE (Bpin: ) (Tipo de banco: )_x000a__x000a_FORTALECIMIENTO AL PROGRAMA INSTITUCIONAL SUCRE TIERRA DE OPORTUNIDADES EN LA VIGENCIA 2027 DE LA GOBERNACIÓN DE SUCRE (Bpin: ) (Tipo de banco: )"/>
    <n v="0"/>
    <n v="0"/>
    <s v="Minimo"/>
    <n v="2"/>
    <n v="1"/>
    <s v="Superior"/>
    <n v="0"/>
    <n v="0"/>
    <s v="Minimo"/>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m/>
    <s v="2"/>
    <s v="Institucionalidad Cercana a la Gente"/>
    <s v="Índice de Desempeño Institucional (MIPG y MECI) de la Gobernación de Sucre"/>
    <s v="74,7"/>
    <s v="Puntaje"/>
    <s v="2022"/>
    <s v="Función Pública"/>
    <s v="78"/>
    <s v="Paz, justicia e_x000a_instituciones sólidas"/>
    <s v="Fortalecimiento Institucional"/>
    <n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2"/>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Implementación de estrategias, dotación, servicios y formación en comunicación para la promoción institucional y la difusión de la gestión y trámites de la Gobernación de Sucre (BPIN: 202500000050134) (Meta del proyecto: 250) (Tipo de Banco: Banco Territorial)_x000a__x000a_FORTALECIMIENTO DE CAPACIDADES EN MEDIOS DE COMUNICACIONES TRADICIONALES UTILIZANDO LAS NUEVAS TECNOLOGÍAS EN EL DEPARTAMENTO DE SUCRE (Meta Programada: 25) (Tipo de Banco: Banco de Gestiones)"/>
    <m/>
    <s v="FORTALECIMIENTO DE CAPACIDADES EN MEDIOS DE COMUNICACIONES TRADICIONALES UTILIZANDO LAS NUEVAS TECNOLOGÍAS EN EL DEPARTAMENTO DE SUCRE (Bpin: ) (Tipo de banco: )"/>
    <m/>
    <m/>
    <m/>
    <n v="25"/>
    <n v="1"/>
    <s v="Superior"/>
    <n v="0"/>
    <n v="0"/>
    <s v="Minimo"/>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m/>
    <s v="1"/>
    <s v="Institucionalidad Cercana a la Gente"/>
    <s v="Tasa de homicidios por cada 100.000 habitantes"/>
    <s v="34,1"/>
    <s v="Tasa"/>
    <s v="2023"/>
    <s v="SIEDCO – Policía Nacional"/>
    <s v="29"/>
    <s v="16 Paz,_x000a_justicia e_x000a_instituciones_x000a_sólidas"/>
    <s v="Sucre Segura para Todos"/>
    <n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1"/>
    <n v="0"/>
    <n v="0"/>
    <n v="0"/>
    <s v="APOYO A LA  ELABORACIÓN DEL PLAN INTEGRAL DE SEGURIDAD Y CONVIVENCIA CIUDADANA: SUCRE SEGURO, DEL DEPARTAMENTO DE SUCRE (BPIN: 2024002700044) (Meta del Proyecto: 1) (Ejecución 2024: 1)"/>
    <m/>
    <m/>
    <m/>
    <m/>
    <m/>
    <n v="1"/>
    <n v="1"/>
    <s v="Superior"/>
    <m/>
    <m/>
    <m/>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m/>
    <s v="2"/>
    <s v="Institucionalidad Cercana a la Gente"/>
    <s v="Tasa de homicidios por cada 100.000 habitantes"/>
    <s v="37"/>
    <s v="Tasa"/>
    <s v="2023"/>
    <s v="SIEDCO – Policía Nacional"/>
    <s v="32"/>
    <s v="16 Paz,_x000a_justicia e_x000a_instituciones_x000a_sólidas"/>
    <s v="Sucre Segura para Todos"/>
    <n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3"/>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OPERATIVAS DEL COMANDO DE LA FUERZA PUBLICA EN EL DEPARTAMENTO DE   Sucre (Bpin: 202500000000611)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_x000a__x000a_Fortalecimiento PARA LA ATENCIÓN, ANÁLISIS, FORMULACIÓN, EJECUCIÓN, SEGUIMIENTO, ACOMPAÑAMIENTO Y PUESTA EN MARCHA DEL PLAN INTEGRAL DE SEGURIDAD Y CONVIVENCIA SUCRE SEGURO EN EL DEPARTAMENTO DE Sucre (BPIN: 202500000039546) (Meta del proyecto: 1) (Tipo de Banco: Banco Territorial) (Estado en Portafolio: En Ejecución)_x000a__x000a_Adquisición , INSTALACIÓN Y PUESTA EN FUNCIONAMIENTO DE UN SISTEMA DE CIRCUITO CERRADO DE TELEVISIÓN PARA LA VIGILANCIA, MONITOREO Y CONTROL DEL MUNICIPIO DE El Roble (BPIN: 202500000028697) (Meta del proyecto: 1) (Tipo de Banco: Banco Territorial) (Estado en Portafolio: En proceso de contratación)_x000a__x000a_Fortalecimiento DE LAS CAPACIDADES EN LOS GRUPOS DE OPERACIONES ESPECIALES EN EL DEPARTAMENTO DE Sucre (BPIN: 202500000020645) (Meta del proyecto: 1) (Tipo de Banco: Banco Territorial) (Estado en Portafolio: En Ejecución)_x000a__x000a_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
    <m/>
    <s v="Radar (Bpin: ) (Tipo de banco: )"/>
    <n v="1"/>
    <n v="1"/>
    <s v="Superior"/>
    <n v="4"/>
    <n v="1"/>
    <s v="Superior"/>
    <n v="0"/>
    <m/>
    <m/>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m/>
    <s v="3"/>
    <s v="Institucionalidad Cercana a la Gente"/>
    <s v="Tasa de homicidios por cada 100.000 habitantes"/>
    <s v="34,1"/>
    <s v="Tasa"/>
    <s v="2023"/>
    <s v="SIEDCO – Policía Nacional"/>
    <s v="29"/>
    <s v="16 Paz,_x000a_justicia e_x000a_instituciones_x000a_sólidas"/>
    <s v="Sucre Segura para Todos"/>
    <n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3"/>
    <n v="0"/>
    <n v="0"/>
    <n v="1"/>
    <n v="0"/>
    <m/>
    <m/>
    <m/>
    <s v="Diagnóstico del estado de implementación del PISC para verificar si se requiere actualizar el aprobado o si sigue vigente hasta acabar el cuatrenio"/>
    <m/>
    <m/>
    <m/>
    <m/>
    <m/>
    <m/>
    <m/>
    <m/>
    <m/>
    <n v="0"/>
    <s v="Minimo"/>
    <n v="0"/>
    <n v="0"/>
    <s v="Minimo"/>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m/>
    <s v="4"/>
    <s v="Institucionalidad Cercana a la Gente"/>
    <s v="Tasa de homicidios por cada 100.000 habitantes"/>
    <s v="95"/>
    <s v="Tasa"/>
    <s v="2023"/>
    <s v="SIEDCO – Policía Nacional"/>
    <s v="100"/>
    <s v="16 Paz,_x000a_justicia e_x000a_instituciones_x000a_sólidas"/>
    <s v="Sucre Segura para Todos"/>
    <n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3"/>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Fortalecimiento DE LAS CAPACIDADES DE INTELIGENCIA, TECNOLOGICAS Y DE COMUNICACIONES DE LOS GRUPOS OPERATIVOS DEL COMITÉ DE ORDEN PUBLICO EN EL DEPARTAMENTO DE Sucre (BPIN: 202500000041895) (Meta del proyecto: 118) (Tipo de Banco: Banco Territorial) (Estado en Portafolio: En Ejecución)"/>
    <m/>
    <s v="EQUIPOS DE INTELIGENCIA DEPENDIENDO LA NECESIDAD Y REQUIRIMIENTO DE CADA FUERZA (Bpin: ) (Meta del proyecto: 1) (Tipo de banco: Banco de Gestiones)"/>
    <m/>
    <m/>
    <m/>
    <n v="215"/>
    <n v="1"/>
    <s v="Superior"/>
    <n v="0"/>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m/>
    <s v="5"/>
    <s v="Institucionalidad Cercana a la Gente"/>
    <s v="Tasa de homicidios por cada 100.000 habitantes"/>
    <s v="37"/>
    <s v="Tasa"/>
    <s v="2023"/>
    <s v="SIEDCO – Policía Nacional"/>
    <s v="32"/>
    <s v="16 Paz,_x000a_justicia e_x000a_instituciones_x000a_sólidas"/>
    <s v="Sucre Segura para Todos"/>
    <n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3"/>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_x000a__x000a_RECOMPENSA (Meta Programada: 3) (Tipo de Banco: Banco de Gestiones)"/>
    <m/>
    <s v="A solicitud (Bpin: ) (Tipo de banco: )"/>
    <n v="1"/>
    <n v="1"/>
    <s v="Superior"/>
    <n v="3"/>
    <n v="1"/>
    <s v="Superior"/>
    <m/>
    <n v="1"/>
    <s v="Superior"/>
    <n v="4"/>
    <n v="0.33333333333333331"/>
    <s v="Medio"/>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m/>
    <s v="6"/>
    <s v="Institucionalidad Cercana a la Gente"/>
    <s v="Tasa de homicidios por cada 100.000 habitantes"/>
    <s v="37"/>
    <s v="Tasa"/>
    <s v="2023"/>
    <s v="SIEDCO – Policía Nacional"/>
    <s v="32"/>
    <s v="16 Paz,_x000a_justicia e_x000a_instituciones_x000a_sólidas"/>
    <s v="Sucre Segura para Todos"/>
    <n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3"/>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_x000a__x000a_Adecuación y dotación de la estación de policía del municipio de Coveñas departamento de Sucre (BPIN: 202500000026747) (Meta del proyecto: 1) (Tipo de Banco: Banco Territorial)"/>
    <m/>
    <m/>
    <m/>
    <m/>
    <m/>
    <n v="12"/>
    <n v="1"/>
    <s v="Superior"/>
    <n v="0"/>
    <m/>
    <m/>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m/>
    <s v="7"/>
    <s v="Institucionalidad Cercana a la Gente"/>
    <s v="Tasa de homicidios por cada 100.000 habitantes"/>
    <s v="41"/>
    <s v="Tasa"/>
    <s v="2023"/>
    <s v="SIEDCO – Policía Nacional"/>
    <s v="35"/>
    <s v="16 Paz,_x000a_justicia e_x000a_instituciones_x000a_sólidas"/>
    <s v="Sucre Segura para Todos"/>
    <n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3"/>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m/>
    <m/>
    <m/>
    <n v="6"/>
    <n v="0.8571428571428571"/>
    <s v="Alto"/>
    <n v="40"/>
    <n v="1"/>
    <s v="Superior"/>
    <m/>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m/>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n v="61"/>
    <s v="Sucre Tierra Segur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3"/>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_x000a__x000a__x000a_ESTRATEGIA SUCRE ESCUCHA, ESTRATEGIA DE ATENCIÓN INTEGRAL A LA POBLACIÓN MIGRANTE, ESTRATEGIA PARA LA LUCHA CONTRA LA TRATA DE PERSONAS, ESTATEGIA CONTRA LA EXTORSIÓN Y SECUESTRO._x000a_ (Meta Programada: 4) (Tipo de Banco: Banco de Gestiones)"/>
    <s v="_x000a_ESTRATEGIA SUCRE ESCUCHA, ESTRATEGIA DE ATENCIÓN INTEGRAL A LA POBLACIÓN MIGRANTE, ESTRATEGIA PARA LA LUCHA CONTRA LA TRATA DE PERSONAS, ESTATEGIA CONTRA LA EXTORSIÓN Y SECUESTRO._x000a_ (Meta programada: 4) (Ejecución: 3) (Tipo de banco: Banco de Gestiones)"/>
    <s v="Estrategia Sucre Escucha, Estrategia de Atención Integral a la Población Migrante, Estrategia para la Lucha contra la trata de personas, Estategia contra la extorsión y Secuestro. (Bpin: ) (Meta del proyecto: 4) (Tipo de banco: Banco de Gestiones)"/>
    <n v="4"/>
    <n v="1"/>
    <s v="Superior"/>
    <n v="4"/>
    <n v="1"/>
    <s v="Superior"/>
    <n v="3"/>
    <n v="0.75"/>
    <s v="Alto"/>
    <n v="11"/>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m/>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n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3"/>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_x000a__x000a_ENTREGA DE KITS DE ASEO Y LIMPIEZA A MUJERES PRIVADAS DE LA LIBERTAD EN LA CÁRCEL LA VEGA_x000a__x000a__x000a_ (Meta Programada: 30) (Tipo de Banco: Banco de Gestiones)"/>
    <s v="_x000a__x000a_ENTREGA DE KITS DE ASEO Y LIMPIEZA A MUJERES PRIVADAS DE LA LIBERTAD EN LA CÁRCEL LA VEGA_x000a__x000a__x000a_ (Meta programada: 30) (Ejecución: 43) (Tipo de banco: Banco de Gestiones)"/>
    <s v="PROYECTO PARA DOTACION DE LOS INTERNOS DE LAS CARCELES, CARCELETAS, URIS Y ESTACIONES DE POLICIA (Bpin: ) (Tipo de banco: )"/>
    <n v="35"/>
    <n v="1"/>
    <s v="Superior"/>
    <n v="57"/>
    <n v="1"/>
    <s v="Superior"/>
    <n v="43"/>
    <n v="1"/>
    <s v="Superior"/>
    <n v="135"/>
    <n v="1"/>
    <s v="Superior"/>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m/>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n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3"/>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_x000a__x000a_JORNADA DE ATENCION JURIDICA A 30  PERSONAS PRIVADAS DE LA LIBERTAD EN LA CARCEL DE MINIMA, MEDIA Y ALTA SEGURIDAD LA VEGA (Meta Programada: 30) (Tipo de Banco: Banco de Gestiones)"/>
    <m/>
    <s v="JORNADA DE ATENCION INTEGRAL DE PERSONAS PRIVADAS DE LA LIBERTAD EN LA CARCEL DE MINIMA, MEDIA Y ALTA SEGURIDAD LA VEGA (Bpin: Por Gestión) (Meta del proyecto: 32) (Tipo de banco: )"/>
    <n v="32"/>
    <n v="1"/>
    <s v="Superior"/>
    <n v="36"/>
    <n v="1"/>
    <s v="Superior"/>
    <m/>
    <n v="0"/>
    <s v="Minimo"/>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m/>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n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3"/>
    <n v="0"/>
    <n v="0"/>
    <n v="1"/>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
    <m/>
    <m/>
    <m/>
    <m/>
    <m/>
    <n v="0"/>
    <n v="0"/>
    <s v="Minimo"/>
    <m/>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m/>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n v="63"/>
    <s v="Lucha contra la trata de personas, oportunidad para prevenir y proteger."/>
    <s v="Organismos de Control"/>
    <s v="25"/>
    <s v="Promoción, protección y defensa de los Derechos Humanos y el Derecho Internacional Humanitari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3"/>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_x000a__x000a_EVENTOS DE TRATA DE PERSONAS ASISITIDOS (POR EVENTO DE OCURRENCIA) (Meta Programada: 2) (Tipo de Banco: Banco de Gestiones)"/>
    <m/>
    <s v="Eventos de trata de personas asisitidos (por evento de ocurrencia) (Bpin: ) (Tipo de banco: )"/>
    <n v="0"/>
    <n v="1"/>
    <s v="Superior"/>
    <n v="0"/>
    <n v="1"/>
    <s v="Superior"/>
    <m/>
    <n v="1"/>
    <s v="Superior"/>
    <n v="0"/>
    <n v="0"/>
    <s v="Minimo"/>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m/>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n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3"/>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EVENTO DE TRATA DE PERSONAS.  (CELEBRACIÓN DEL DÍA MUNDIAL DE TRATA DE PERSONAS) (Meta Programada: 1) (Tipo de Banco: Banco de Gestiones)"/>
    <m/>
    <s v="CONMEMORACION DEL DIA MUNDIAL CONTRA LA TRATA DE PERSONAS (Bpin: ) (Meta del proyecto: 1) (Tipo de banco: Banco de Gestiones)"/>
    <n v="1"/>
    <n v="1"/>
    <s v="Superior"/>
    <n v="1"/>
    <n v="1"/>
    <s v="Superior"/>
    <m/>
    <n v="0"/>
    <s v="Minimo"/>
    <n v="2"/>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m/>
    <s v="1"/>
    <s v="Institucionalidad Cercana a la Gente"/>
    <s v="Tasa de hurto a personas en el departamento de Sucre por cada 100.000 habitantes"/>
    <s v="219,2"/>
    <s v="Tasa"/>
    <s v="2023"/>
    <s v="SIEDCO – Policía Nacional"/>
    <s v="213"/>
    <s v="16. Paz Justicia e Instituciones sólidas"/>
    <s v="Sucre Segura para Todos"/>
    <n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3"/>
    <n v="0"/>
    <n v="0"/>
    <n v="0"/>
    <n v="1"/>
    <m/>
    <m/>
    <m/>
    <m/>
    <m/>
    <s v="CONSTRUCCION DEL CENTRO DE ATENCIÓN AL MENOR INFRACTOR (Bpin: ) (Meta del proyecto: 1) (Tipo de banco: Banco de Gestiones)"/>
    <m/>
    <m/>
    <m/>
    <m/>
    <m/>
    <m/>
    <m/>
    <m/>
    <m/>
    <n v="0"/>
    <n v="0"/>
    <s v="Minimo"/>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m/>
    <s v="1"/>
    <s v="Institucionalidad Cercana a la Gente"/>
    <s v="Número de hurtos a entidades comerciales"/>
    <s v="453"/>
    <s v="Número"/>
    <s v="2023"/>
    <s v="SIEDCO – Policía Nacional"/>
    <s v="410"/>
    <s v="16 Paz, justicia e instituciones sólidas"/>
    <s v="Sucre Segura para Todos"/>
    <n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3"/>
    <n v="0"/>
    <n v="0"/>
    <n v="5"/>
    <n v="0"/>
    <m/>
    <m/>
    <m/>
    <s v="Adquisición DE VEHICULOS PARA MEJORAR LA RESPUESTA DE LAS FUERZAS MILITARES Y POLICIALES EN EL DEPARTAEMENTO DE Sucre (BPIN: 202500000046308) (Meta del proyecto: 33) (Tipo de Banco: Banco Territorial) (Estado en Portafolio: En gestión de recursos)"/>
    <m/>
    <m/>
    <m/>
    <m/>
    <m/>
    <m/>
    <m/>
    <m/>
    <m/>
    <n v="0"/>
    <s v="Minimo"/>
    <n v="0"/>
    <n v="0"/>
    <s v="Minimo"/>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m/>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3"/>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APOYO LOGISTICO A LAS MESAS DE PARTICIPACIÓN EFECTIVAS DEL CONSEJO DE PAZ TERRITORIAL EN EL DEPARTAMENTO DE SUCRE (Meta del proyecto: 6) (Tipo de Banco: Banco Territorial)_x000a__x000a_3 FORTALECIMIENTO DE LOS ESPACIOS DE PARTICIPACIÓN CIUDADANA DEL SECTOR RELIGIOSO (Meta Programada: 4) (Tipo de Banco: Banco de Gestiones)"/>
    <s v="3 FORTALECIMIENTO DE LOS ESPACIOS DE PARTICIPACIÓN CIUDADANA DEL SECTOR RELIGIOSO (Meta programada: 4) (Ejecución: 1) (Tipo de banco: Banco de Gestiones)"/>
    <s v="CONGRESO DEPARTAMENTAL DE ACCIÓN COMUNAL (Bpin: ) (Tipo de banco: )_x000a__x000a_FORTALECIMIENTO DE LOS ESPACIOS DE PARTICIPACIÓN CIUDADANA DEL SECTOR RELIGIOSO (Bpin: Por Gestión) (Tipo de banco: )"/>
    <n v="8"/>
    <n v="1"/>
    <s v="Superior"/>
    <n v="3"/>
    <n v="1"/>
    <s v="Superior"/>
    <n v="1"/>
    <n v="1"/>
    <s v="Superior"/>
    <n v="12"/>
    <n v="0.8571428571428571"/>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m/>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3"/>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m/>
    <m/>
    <m/>
    <m/>
    <m/>
    <m/>
    <n v="1"/>
    <n v="1"/>
    <s v="Superior"/>
    <m/>
    <n v="0"/>
    <s v="Minimo"/>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m/>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3"/>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m/>
    <m/>
    <m/>
    <m/>
    <m/>
    <n v="1"/>
    <n v="1"/>
    <s v="Superior"/>
    <m/>
    <n v="0"/>
    <s v="Minimo"/>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m/>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3"/>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m/>
    <n v="2"/>
    <n v="1"/>
    <s v="Superior"/>
    <m/>
    <m/>
    <m/>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m/>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3"/>
    <n v="0"/>
    <n v="0"/>
    <n v="2"/>
    <n v="1"/>
    <m/>
    <m/>
    <m/>
    <s v="ELECCIONES CONGRESO (Meta Programada: 1) (Tipo de Banco: Banco de Gestiones)_x000a__x000a_ELECCIONES PRESIDENCIA (Meta Programada: 1) (Tipo de Banco: Banco de Gestiones)"/>
    <s v="ELECCIONES CONGRESO (Meta programada: 1) (Ejecución: 1) (Tipo de banco: Banco de Gestiones)"/>
    <s v="ELECCIONES AUTORIDADES LOCALES (Bpin: ) (Meta del proyecto: 1) (Tipo de banco: Banco de Gestiones)"/>
    <m/>
    <m/>
    <m/>
    <m/>
    <m/>
    <m/>
    <n v="1"/>
    <n v="0.5"/>
    <s v="Medio"/>
    <n v="1"/>
    <n v="0.33333333333333331"/>
    <s v="Medio"/>
    <n v="0"/>
    <n v="0"/>
    <n v="0"/>
    <n v="0"/>
    <n v="0"/>
    <n v="0"/>
    <n v="0"/>
    <n v="0"/>
    <n v="0"/>
    <n v="0"/>
    <n v="0"/>
    <n v="250000000"/>
    <n v="0"/>
    <n v="0"/>
    <n v="0"/>
    <n v="0"/>
    <n v="0"/>
    <n v="0"/>
    <n v="0"/>
    <n v="0"/>
    <n v="0"/>
    <n v="250000000"/>
    <n v="0"/>
    <n v="0"/>
    <n v="0"/>
    <n v="0"/>
    <n v="0"/>
    <n v="0"/>
    <n v="0"/>
    <n v="0"/>
    <n v="0"/>
    <n v="0"/>
    <n v="0"/>
    <n v="0"/>
    <n v="0"/>
    <n v="0"/>
    <n v="0"/>
    <n v="0"/>
    <n v="0"/>
    <n v="0"/>
    <n v="0"/>
    <n v="0"/>
    <n v="0"/>
    <n v="0"/>
    <n v="250000000"/>
    <m/>
    <s v="elecciones"/>
  </r>
  <r>
    <s v="MT408"/>
    <m/>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Apoyo logístico para eventos de divulgación de obras de infraestructura del departamento de  Sucre (BPIN: 202600000012293) (Meta del proyecto: 1) (Tipo de Banco: Banco Territorial) (Estado en Portafolio: Solicitud de CDP)_x000a__x000a_APOYO LOGISTICO PARA ESPACIOS DE PARTICIPACIÓN Y FUNCIONAMIENTO DE LA FEDERACIÓN COMUNAL, VIGENCIA 2026 DEL DEPARTAMENTO DE SUCRE. (BPIN: 202600000010198) (Meta del proyecto: 2) (Tipo de Banco: Banco Territorial) (Estado en Portafolio: En estudios previos)"/>
    <m/>
    <m/>
    <n v="1"/>
    <n v="1"/>
    <s v="Superior"/>
    <n v="1"/>
    <n v="1"/>
    <s v="Superior"/>
    <m/>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m/>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3"/>
    <n v="0"/>
    <n v="0"/>
    <n v="0"/>
    <n v="1"/>
    <m/>
    <m/>
    <m/>
    <m/>
    <m/>
    <s v="CONSTRUCCIÓN DE LA CASA DE PARTICIPACIÓN CIUDADANA EN EL MUNICIPIO DE SINCELEJO DEPARTAMENTO DE SUCRE (Bpin: 2024002700183) (Meta del proyecto: 1) (Tipo de banco: Banco de Regalías)"/>
    <m/>
    <m/>
    <m/>
    <m/>
    <m/>
    <m/>
    <m/>
    <m/>
    <m/>
    <n v="0"/>
    <n v="0"/>
    <s v="Minimo"/>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m/>
    <s v="8"/>
    <s v="Institucionalidad Cercana a la Gente"/>
    <s v="Índice de Desempeño Institucional (MIPG y MECI) de la Gobernación de Sucre"/>
    <s v="44"/>
    <s v="Puntaje"/>
    <s v="2022"/>
    <s v="Función Pública"/>
    <s v="50"/>
    <s v="Paz, justicia e instituciones sólidas"/>
    <s v="Participación Ciudadana"/>
    <n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3"/>
    <n v="0"/>
    <n v="0"/>
    <n v="0"/>
    <n v="1"/>
    <m/>
    <m/>
    <m/>
    <m/>
    <m/>
    <s v="Dotación de la casa de participación ciudadana (Bpin: ) (Meta del proyecto: 1) (Tipo de banco: Sin Tipo de Banco)"/>
    <m/>
    <m/>
    <m/>
    <m/>
    <m/>
    <m/>
    <m/>
    <m/>
    <m/>
    <n v="0"/>
    <n v="0"/>
    <s v="Minimo"/>
    <m/>
    <m/>
    <m/>
    <m/>
    <m/>
    <m/>
    <m/>
    <m/>
    <m/>
    <m/>
    <n v="0"/>
    <n v="0"/>
    <n v="0"/>
    <n v="0"/>
    <n v="0"/>
    <n v="0"/>
    <n v="0"/>
    <n v="0"/>
    <n v="0"/>
    <n v="0"/>
    <n v="0"/>
    <n v="0"/>
    <n v="0"/>
    <n v="0"/>
    <n v="0"/>
    <n v="0"/>
    <n v="0"/>
    <n v="0"/>
    <n v="0"/>
    <n v="0"/>
    <n v="0"/>
    <n v="0"/>
    <n v="0"/>
    <n v="0"/>
    <n v="0"/>
    <n v="0"/>
    <n v="0"/>
    <n v="0"/>
    <n v="0"/>
    <n v="0"/>
    <n v="0"/>
    <n v="0"/>
    <n v="0"/>
    <n v="0"/>
    <n v="0"/>
    <m/>
    <s v="Dotación Casa de Participación ciudadana "/>
  </r>
  <r>
    <s v="MT411"/>
    <m/>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3"/>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JORNADA DE ATENCIÓN A JUNTAS DE ACCIÓN COMUNAL EN MUNICIPIOS: _x000a_ASISTENCIA TÉCNICA PARA LA ELECCIÓN DEL PRESIDENTE DE LA FEDERACIÓN COMUNAL_x000a_ASISTENCIA TECNICA A ELECCIÓN PRESIDENTE Y DELEGADOS DE LAS ASOJUNTAS (Meta Programada: 2) (Tipo de Banco: Banco de Gestiones)"/>
    <s v="JORNADA DE ATENCIÓN A JUNTAS DE ACCIÓN COMUNAL EN MUNICIPIOS: _x000a_ASISTENCIA TÉCNICA PARA LA ELECCIÓN DEL PRESIDENTE DE LA FEDERACIÓN COMUNAL_x000a_ASISTENCIA TECNICA A ELECCIÓN PRESIDENTE Y DELEGADOS DE LAS ASOJUNTAS (Meta programada: 2) (Ejecución: 6) (Tipo de banco: Banco de Gestiones)"/>
    <s v="2 JORNADA DE ATENCIÓN A JUNTAS DE ACCIÓN COMUNAL EN MUNICIPIOS (Bpin: Por Gestión) (Tipo de banco: )"/>
    <n v="500"/>
    <n v="1"/>
    <s v="Superior"/>
    <n v="5"/>
    <n v="1"/>
    <s v="Superior"/>
    <n v="6"/>
    <n v="1"/>
    <s v="Superior"/>
    <n v="511"/>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m/>
    <s v="10"/>
    <s v="Institucionalidad Cercana a la Gente"/>
    <s v="Índice de Desempeño Institucional (MIPG y MECI) en el Departamento de Sucre"/>
    <s v="74,7"/>
    <s v="Puntaje"/>
    <s v="2022"/>
    <s v="Función Pública"/>
    <s v="78"/>
    <s v="Paz, justicia e instituciones sólidas"/>
    <s v="Participación Ciudadana"/>
    <n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3"/>
    <n v="0"/>
    <n v="0"/>
    <n v="1"/>
    <n v="0"/>
    <m/>
    <s v="Adecuación Casa de participación ciudadana antigua - Cínica del afecto (Tipo Banco: Banco de Gestiones) (Meta de la gestión: 0)"/>
    <m/>
    <s v="ADECUACIÓN CASA DE PARTICIPACIÓN CIUDADANA ANTIGUA (Meta Programada: 1) (Tipo de Banco: Banco de Gestiones)"/>
    <m/>
    <m/>
    <m/>
    <m/>
    <m/>
    <n v="0"/>
    <m/>
    <m/>
    <m/>
    <n v="0"/>
    <s v="Minimo"/>
    <n v="0"/>
    <n v="0"/>
    <s v="Minimo"/>
    <m/>
    <m/>
    <m/>
    <m/>
    <m/>
    <m/>
    <m/>
    <m/>
    <m/>
    <m/>
    <n v="0"/>
    <n v="0"/>
    <n v="0"/>
    <n v="0"/>
    <n v="0"/>
    <n v="0"/>
    <n v="0"/>
    <n v="0"/>
    <n v="0"/>
    <n v="0"/>
    <n v="0"/>
    <n v="0"/>
    <n v="0"/>
    <n v="0"/>
    <n v="0"/>
    <n v="0"/>
    <n v="0"/>
    <n v="0"/>
    <n v="0"/>
    <n v="0"/>
    <n v="0"/>
    <n v="0"/>
    <n v="0"/>
    <n v="0"/>
    <n v="0"/>
    <n v="0"/>
    <n v="0"/>
    <n v="0"/>
    <n v="0"/>
    <n v="0"/>
    <n v="0"/>
    <n v="0"/>
    <n v="0"/>
    <n v="0"/>
    <n v="0"/>
    <m/>
    <m/>
  </r>
  <r>
    <s v="MT413"/>
    <m/>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n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3"/>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 (Estado en Portafolio: En estudios previos)"/>
    <m/>
    <m/>
    <n v="4"/>
    <n v="1"/>
    <s v="Superior"/>
    <n v="4"/>
    <n v="1"/>
    <s v="Superior"/>
    <m/>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m/>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n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3"/>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_x000a__x000a_FALTA PROGRAMAR CAPACITACIÓN A PERSONAS DE GRUPOS ETNICOS (Meta Programada: 30) (Tipo de Banco: Banco de Gestiones)"/>
    <m/>
    <s v="Capacitación en formulación de proyectos en Métodologia General Ajustada (MGA) con grupos étnicos (Por gestión) (Bpin: Por Gestión) (Tipo de banco: Banco de Gestiones)"/>
    <m/>
    <m/>
    <m/>
    <n v="0"/>
    <m/>
    <m/>
    <n v="0"/>
    <n v="0"/>
    <s v="Minimo"/>
    <n v="0"/>
    <n v="0"/>
    <s v="Minimo"/>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m/>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n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3"/>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Apoyo logístico para la realización de espacios de participación de comunidades étnicas en el Departamento de Sucre (BPIN: 202400000002779) (Meta del proyecto: 2) (Tipo de Banco: Banco Territorial) (Estado en Portafolio: En Ejecución)"/>
    <m/>
    <s v="MESA DE CONCERTACIÓN INDÍGENA (Pendiente por formular) (Bpin: ) (Tipo de banco: )_x000a__x000a_MESA DE CONCERTACIÓN AFRO (Pendiente por formular) (Bpin: ) (Tipo de banco: )"/>
    <n v="6"/>
    <n v="1"/>
    <s v="Superior"/>
    <n v="0"/>
    <n v="1"/>
    <s v="Superior"/>
    <n v="0"/>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m/>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n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3"/>
    <n v="0"/>
    <n v="1"/>
    <n v="1"/>
    <n v="1"/>
    <m/>
    <m/>
    <m/>
    <m/>
    <m/>
    <m/>
    <m/>
    <m/>
    <m/>
    <n v="0"/>
    <n v="0"/>
    <s v="Minimo"/>
    <m/>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m/>
    <s v="1"/>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n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4"/>
    <n v="0"/>
    <n v="0"/>
    <n v="0"/>
    <n v="1"/>
    <m/>
    <m/>
    <m/>
    <m/>
    <m/>
    <s v="Infraestructura animal (por formular) (Bpin: ) (Tipo de banco: )"/>
    <m/>
    <m/>
    <m/>
    <m/>
    <m/>
    <m/>
    <m/>
    <m/>
    <m/>
    <n v="0"/>
    <n v="0"/>
    <s v="Minimo"/>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m/>
    <s v="2"/>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n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4"/>
    <n v="0"/>
    <n v="0"/>
    <n v="0"/>
    <n v="1"/>
    <m/>
    <m/>
    <m/>
    <m/>
    <m/>
    <s v="Apoyo animal (por formular) (Bpin: ) (Tipo de banco: )"/>
    <m/>
    <m/>
    <m/>
    <m/>
    <m/>
    <m/>
    <m/>
    <m/>
    <m/>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m/>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5"/>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_x000a__x000a_Servicio Apoyo operacional y logístico para atender la emergencia por amenazas de origen natural y antrópico que afectan a las familias vulnerables en el departamento de sucre Sucre (BPIN: 202600000008524) (Meta del proyecto: 1) (Tipo de Banco: Banco Territorial) (Estado en Portafolio: En proceso de contratación)_x000a__x000a_PRESTACION DE SERVICIOS PARA BRINDAR APOYO LOGISTICO Y OPERATIVO EN EL SUMINISTRO Y TRANSPORTE DE AGUA POTABLE EN CARROTANQUE A LOS MUNICIPIOS DEL DEPARTAMENTO DE SUCRE (Meta Programada: 2) (Tipo de Banco: Banco de Gestiones)"/>
    <m/>
    <s v="APOYO OPERACIONAL Y LOGÍSTICO PARA ATENDER LA EMERGENCIA POR AMENAZAS DE ORIGEN NATURAL Y ANTRÓPICO QUE AFECTAN A LAS FAMILIAS VULNERABLES EN EL DEPARTAMENTO DE SUCRE (Pendiente por formular) (Bpin: ) (Tipo de banco: )_x000a__x000a_PRESTACION DE SERVICIOS PARA BRINDAR APOYO LOGISTICO Y OPERATIVO EN EL SUMINISTRO Y TRANSPORTE DE AGUA POTABLE EN CARROTANQUE A LOS MUNICIPIOS DEL DEPARTAMENTO DE SUCRE (Pendiente por formular) (Bpin: ) (Tipo de banco: )_x000a__x000a_SUMINISTRO DE MATERIAL DE FERRETERÍA PARA ATENDER LA EMERGENCIA POR AMENAZAS DE ORIGEN NATURAL Y ANTROPICO QUE AFECTAN A LAS FAMILIAS VULNERABLES DEL DEPARTAMENTO DE SUCRE (Pendiente por formular) (Bpin: ) (Tipo de banco: )"/>
    <n v="5"/>
    <n v="1"/>
    <s v="Superior"/>
    <n v="2"/>
    <n v="1"/>
    <s v="Superior"/>
    <m/>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m/>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5"/>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Tipo de Banco: Sin Tipo de Banco)_x000a__x000a_ALQUILER DE MAQUINARIA PARA CONSTRUCCION Y MANTENIMENTO DE OBRAS DE PROTECCION EN EL DEPARTAMENTO DE SUCRE (Pendiente por formular)_x000a__x000a_MANTENIMENTO DE JAGUEYES, CANALES Y ARROYOS EN EL DEPARTAMENTO DE SUCRE (Pendiente por formular)"/>
    <m/>
    <s v="ALQUILER DE MAQUINARIA PARA CONSTRUCCION Y MANTENIMENTO DE OBRAS DE PROTECCION EN EL DEPARTAMENTO DE SUCRE (Pendiente por formular) (Bpin: ) (Tipo de banco: )_x000a__x000a_MANTENIMENTO DE JAGUEYES, CANALES Y ARROYOS EN EL DEPARTAMENTO DE SUCRE (Pendiente por formular) (Bpin: ) (Tipo de banco: )_x000a__x000a_CONSTRUCCIÓN DE POZOS PROFUNDOS ACCIONADOS CON ENERGÍA FOTOVOLTAICA EN LOS MUNICIPIOS DEL DEPARTAMENTO DE SUCRE, PARA MITIGAR LAS AFECTACIONES POR TEMPORAv DA DE SEQUÍA CON INCIDENCIA DEL FENÓMENO DEL NIÑO (Pendiente por formular) (Bpin: ) (Tipo de banco: )"/>
    <n v="4"/>
    <n v="1"/>
    <s v="Superior"/>
    <n v="9"/>
    <n v="1"/>
    <s v="Superior"/>
    <m/>
    <n v="0"/>
    <s v="Minimo"/>
    <n v="13"/>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m/>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5"/>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_x000a__x000a_ASISTENCIA TECNICA EN LA ELABORACION Y REVISION DE DECRETOS DE CALAMIDADES (Por Gestión) (BPIN: Por Gestión)"/>
    <m/>
    <s v="ASISTENCIA TECNICA EN LA ELABORACION Y REVISION DE DECRETOS DE CALAMIDADES (Por Gestión) (Bpin: Por Gestión) (Tipo de banco: )_x000a__x000a_ASISTENCIA TECNICA MANEJO DE DESASTRES, INSTALACION DE SALAS DE CRISIS Y REPORTES DE INFORMACION  DECRETOS DE CALAMIDADES (Bpin: ) (Tipo de banco: )"/>
    <n v="78"/>
    <n v="1"/>
    <s v="Superior"/>
    <n v="32"/>
    <n v="1"/>
    <s v="Superior"/>
    <m/>
    <n v="0"/>
    <s v="Minimo"/>
    <n v="110"/>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m/>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quot;Servicio de monitoreo y seguimiento para la gestión del riesgo&quot;"/>
    <s v="4503018"/>
    <s v="Sistemas de Alerta Temprana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5"/>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m/>
    <n v="1"/>
    <n v="1"/>
    <s v="Superior"/>
    <m/>
    <m/>
    <m/>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m/>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5"/>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Meta Programada: 1) (Tipo de Banco: Banco de Gestiones)"/>
    <m/>
    <m/>
    <n v="1"/>
    <n v="1"/>
    <s v="Superior"/>
    <n v="1"/>
    <n v="1"/>
    <s v="Superior"/>
    <m/>
    <m/>
    <m/>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m/>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5"/>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m/>
    <s v="GESTION DE AYUDAS HUMANITARIAS (Bpin: ) (Tipo de banco: )"/>
    <n v="31000"/>
    <n v="1"/>
    <s v="Superior"/>
    <n v="1500"/>
    <n v="1"/>
    <s v="Superior"/>
    <m/>
    <n v="0"/>
    <s v="Minimo"/>
    <n v="3250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m/>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5"/>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Meta Programada: 10) (Tipo de Banco: Banco de Gestiones)"/>
    <m/>
    <m/>
    <n v="11"/>
    <n v="1"/>
    <s v="Superior"/>
    <m/>
    <m/>
    <m/>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m/>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10"/>
    <n v="0"/>
    <n v="0"/>
    <n v="1"/>
    <n v="0"/>
    <m/>
    <m/>
    <m/>
    <s v="CONSTRUCCIÓN Y DOTACIÓN DE UNA ESTACIÓN DE BOMBEROS EN EL MUNICIPIO DE SANTIAGO DE TOLÚ, DEPARTAMENTO DE SUCRE (BPIN: 2022002700102) (Meta del proyecto: 1) (Tipo de Banco: Banco Territorial) (Estado en Portafolio: Suspendido)"/>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m/>
    <s v="1"/>
    <s v="Capítulo de Paz"/>
    <s v="Paz y víctimas - Iniciativas PDET con ruta de implementación activada"/>
    <s v="61"/>
    <m/>
    <s v="2024"/>
    <s v="Central de Información - Agencia de Renovación del Territorio (ART)"/>
    <s v="62"/>
    <s v="13. Acción Por el Clima._x000a_16. Paz Justicia e instituciones sólidas. "/>
    <s v="Temática 1: Programas de Desarrollo con Enfoque Territorial"/>
    <n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
    <s v="320404600"/>
    <s v="Incluye la elaboración de documentos técnicos, mapas técnicos, planes, informes, escenarios y estudios para  sustentar decisiones para la planificación sectorial y la gestión ambiental."/>
    <s v="Número de documentos"/>
    <s v="Sí"/>
    <s v="Número"/>
    <n v="1"/>
    <s v="Acumulativo"/>
    <x v="26"/>
    <n v="0"/>
    <n v="0"/>
    <n v="1"/>
    <n v="0"/>
    <m/>
    <m/>
    <m/>
    <s v="Crear un programa ambiental participativo con veeduría para la conservación del Bosque seco tropical en las zonas ricas en biodiversidad en los municipios de la subregión Montes de María"/>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m/>
    <s v="1"/>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6"/>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Meta Programada: 1) (Tipo de Banco: Banco de Gestiones)_x000a__x000a_ESTUDIOS Y DISEÑOS PARA LA CONSTRUCCIÓN DEL GRAN EMBALSE EN LA SUBREGIÓN SABANAS EN EL DEPARTAMENTO DE SUCRE (Tipo de Banco: Banco de Gestiones)"/>
    <m/>
    <m/>
    <m/>
    <m/>
    <m/>
    <n v="0"/>
    <n v="0"/>
    <s v="Minimo"/>
    <m/>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m/>
    <s v="2"/>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7"/>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ÓN DE SISTEMAS INDIVIDUALES DE ENERGÍA SOLAR FOTOVOLTAICA EN LA ZONA RURAL DEL MUNICIPIO DE SAN ONOFRE EN EL DEPARTAMENTO DE SUCRE (Tipo de Banco: Banco de Aliados)"/>
    <s v="Construcción de sistemas individuales de energía solar fotovoltaica en la zona rural de los municipios de chalán y san marcos departamento de   Sucre (Bpin: 202500000034777) (Meta de la vigencia: 60) (Ejecucion: 57) (Tipo de banco: Banco Territorial) (Estado en portafolio: En Ejecución)"/>
    <m/>
    <n v="400"/>
    <n v="1"/>
    <s v="Superior"/>
    <n v="2000"/>
    <n v="1"/>
    <s v="Superior"/>
    <n v="57"/>
    <n v="0.114"/>
    <s v="Minimo"/>
    <n v="2457"/>
    <n v="0.98280000000000001"/>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m/>
    <s v="3"/>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8"/>
    <n v="0"/>
    <n v="7.6"/>
    <n v="11.8"/>
    <n v="0"/>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 (Tipo de banco: )_x000a__x000a_REHABILITACIÓN DE LA VÍA QUE COMUNICA LOS MUNICIPIOS DE TOLUVIEJO Y COLOSÓ, DEPARTAMENTO DE SUCRE (Bpin: 2023002700134) (Meta del proyecto: 12,1) (Tipo de banco: Banco de Regalías)"/>
    <m/>
    <m/>
    <m/>
    <n v="0"/>
    <n v="0"/>
    <s v="Minimo"/>
    <m/>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m/>
    <s v="4"/>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Tecnologías de la información y las comunicaciones"/>
    <s v="23"/>
    <s v="Facilitar el acceso y uso de las Tecnologías de la Información y las Comunicaciones (TIC)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29"/>
    <n v="0"/>
    <n v="0"/>
    <n v="8"/>
    <n v="0"/>
    <m/>
    <s v="Zonas comunitarias para la paz de MINTIC - ART (Tipo Banco: Banco de Gestiones) (Meta de la gestión: 33)"/>
    <s v="Zonas comunitarias para la paz de MINTIC - ART (Tipo de banco: Banco de Gestiones) (Meta de la gestión: 33) (Ejecutado: 33)"/>
    <m/>
    <m/>
    <m/>
    <m/>
    <m/>
    <m/>
    <n v="33"/>
    <n v="1"/>
    <s v="Superior"/>
    <m/>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m/>
    <s v="5"/>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Tecnologías de la información y las comunicaciones"/>
    <s v="23"/>
    <s v="Facilitar el acceso y uso de las Tecnologías de la Información y las Comunicaciones (TIC)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5"/>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m/>
    <m/>
    <m/>
    <m/>
    <m/>
    <n v="33"/>
    <n v="1"/>
    <s v="Superior"/>
    <m/>
    <m/>
    <m/>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m/>
    <s v="1"/>
    <s v="Capítulo de Paz"/>
    <s v="Paz y víctimas - Iniciativas PDET con ruta de implementación activada"/>
    <s v="84"/>
    <m/>
    <s v="2024"/>
    <s v="Central de Información - Agencia de Renovación del Territorio (ART)"/>
    <s v="86"/>
    <s v="13. Acción Por el Clima._x000a_16. Paz Justicia e instituciones sólidas. "/>
    <s v="Temática 1: Programas de Desarrollo con Enfoque Territorial"/>
    <n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0"/>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Meta Programada: 1) (Tipo de Banco: Banco de Gestiones)_x000a__x000a__x000a_IMPLEMENTAR Y PROMOVER LA MEDICINA TRADICIONAL CON MÉDICOS NATURISTAS EN EL CABILDO CHALE, EN EL MUNICIPIO DE CHALÁN SUCRE_x000a_ (Meta Programada: 1) (Tipo de Banco: Banco de Gestiones)"/>
    <m/>
    <s v="Implementar y promover la medicina tradicional con médicos naturistas en el Cabildo Chale, en el municipio de Chalán Sucre (Bpin: ) (Meta del proyecto: 1) (Tipo de banco: )"/>
    <m/>
    <m/>
    <m/>
    <m/>
    <m/>
    <m/>
    <m/>
    <n v="0"/>
    <s v="Minimo"/>
    <n v="0"/>
    <n v="0"/>
    <s v="Minimo"/>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m/>
    <s v="1"/>
    <s v="Capítulo de Paz"/>
    <s v="Paz y víctimas - Iniciativas PDET con ruta de implementación activada"/>
    <s v="71"/>
    <m/>
    <s v="2024"/>
    <s v="Central de Información - Agencia de Renovación del Territorio (ART)"/>
    <s v="122"/>
    <s v="13. Acción Por el Clima._x000a_16. Paz Justicia e instituciones sólidas. "/>
    <s v="Temática 1: Programas de Desarrollo con Enfoque Territorial"/>
    <n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1"/>
    <n v="0"/>
    <n v="0"/>
    <n v="0"/>
    <n v="1"/>
    <m/>
    <m/>
    <m/>
    <m/>
    <m/>
    <s v="La meta Corresponde o se cumple desde la Secretaría de Educación. (Bpin: ) (Tipo de banco: )_x000a__x000a_Revisar: Universidad de los Montes de María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m/>
    <s v="1"/>
    <s v="Capítulo de Paz"/>
    <s v="Paz y víctimas - Iniciativas PDET con ruta de implementación activada"/>
    <s v="63"/>
    <m/>
    <s v="2024"/>
    <s v="Agencia de Renovación del Territorio (ART)"/>
    <s v="65"/>
    <s v="16. Paz Justicia e instituciones sólidas"/>
    <s v="Temática 1: Programas de Desarrollo con Enfoque Territorial"/>
    <n v="74"/>
    <s v="Vivienda rural, agua potable y saneamiento básico rural"/>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2"/>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m/>
    <s v="Estudios y diseños para la ampliación y optimización de los sistemas de acueducto de los municipios de Colosó y Chalán, en el departamento de Sucre (Bpin: 202500000024632) (Meta del proyecto: 1) (Tipo de banco: )_x000a__x000a_DISEÑO DE LA ALTERNATIVA SOSTENIBLE DE PROVISIÓN DE AGUA PARA LAS SUBREGIONES SABANA Y MONTES DE MARÍA DEL DEPARTAMENTO DE SUCRE (ACUEDUCTO REGIONAL DE LA SABANA) (Bpin: 2021000020074) (Meta del proyecto: 1) (Tipo de banco: Banco Territorial)"/>
    <m/>
    <m/>
    <m/>
    <n v="0"/>
    <n v="0"/>
    <s v="Minimo"/>
    <m/>
    <n v="0"/>
    <s v="Minimo"/>
    <n v="0"/>
    <n v="0"/>
    <s v="Minimo"/>
    <m/>
    <m/>
    <m/>
    <m/>
    <m/>
    <m/>
    <m/>
    <m/>
    <m/>
    <m/>
    <n v="0"/>
    <n v="0"/>
    <n v="0"/>
    <n v="0"/>
    <n v="0"/>
    <n v="0"/>
    <n v="0"/>
    <n v="0"/>
    <n v="0"/>
    <n v="0"/>
    <n v="0"/>
    <n v="0"/>
    <n v="0"/>
    <n v="0"/>
    <n v="0"/>
    <n v="0"/>
    <n v="0"/>
    <n v="0"/>
    <n v="0"/>
    <n v="0"/>
    <n v="0"/>
    <n v="0"/>
    <n v="0"/>
    <n v="0"/>
    <n v="0"/>
    <n v="0"/>
    <n v="0"/>
    <n v="0"/>
    <n v="0"/>
    <n v="0"/>
    <n v="0"/>
    <n v="0"/>
    <n v="0"/>
    <n v="0"/>
    <n v="0"/>
    <m/>
    <m/>
  </r>
  <r>
    <s v="MT436"/>
    <m/>
    <s v="2"/>
    <s v="Capítulo de Paz"/>
    <s v="Paz y víctimas - Iniciativas PDET con ruta de implementación activada"/>
    <s v="63"/>
    <m/>
    <s v="2024"/>
    <s v="Agencia de Renovación del Territorio (ART)"/>
    <s v="65"/>
    <s v="16. Paz Justicia e instituciones sólidas"/>
    <s v="Temática 1: Programas de Desarrollo con Enfoque Territorial"/>
    <n v="74"/>
    <s v="Vivienda rural, agua potable y saneamiento básico rural"/>
    <s v="Vivienda, ciudad y territorio"/>
    <s v="40"/>
    <s v="Acceso de la población a los servicios de agua potable y saneamiento básico"/>
    <s v="4003"/>
    <s v="Servicios de asistencia técnica en manejo de residuos solidos"/>
    <s v="4003021"/>
    <s v="Personas asistidas técnicamente"/>
    <s v="400302100"/>
    <m/>
    <s v="Número de personas"/>
    <s v="No"/>
    <s v="Número de soluciones"/>
    <n v="246"/>
    <s v="Acumulativo"/>
    <x v="32"/>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m/>
    <n v="117"/>
    <n v="0.95121951219512202"/>
    <s v="Alto"/>
    <m/>
    <n v="0"/>
    <s v="Minimo"/>
    <n v="117"/>
    <n v="0.47560975609756095"/>
    <s v="Medio"/>
    <m/>
    <m/>
    <m/>
    <m/>
    <m/>
    <m/>
    <m/>
    <m/>
    <m/>
    <m/>
    <n v="0"/>
    <n v="0"/>
    <n v="0"/>
    <n v="0"/>
    <n v="0"/>
    <n v="0"/>
    <n v="0"/>
    <n v="0"/>
    <n v="0"/>
    <n v="0"/>
    <n v="0"/>
    <n v="0"/>
    <n v="0"/>
    <n v="0"/>
    <n v="0"/>
    <n v="0"/>
    <n v="0"/>
    <n v="0"/>
    <n v="0"/>
    <n v="0"/>
    <n v="0"/>
    <n v="0"/>
    <n v="0"/>
    <n v="0"/>
    <n v="0"/>
    <n v="0"/>
    <n v="0"/>
    <n v="0"/>
    <n v="0"/>
    <n v="0"/>
    <n v="0"/>
    <n v="0"/>
    <n v="0"/>
    <n v="0"/>
    <n v="0"/>
    <m/>
    <m/>
  </r>
  <r>
    <s v="MT437"/>
    <m/>
    <s v="1"/>
    <s v="Capítulo de Paz"/>
    <s v="Paz y víctimas - Iniciativas PDET con ruta de implementación activada"/>
    <s v="131"/>
    <m/>
    <s v="2024"/>
    <s v="Agencia de Renovación del Territorio (ART)"/>
    <s v="132"/>
    <s v="16. Paz Justicia e instituciones sólidas"/>
    <s v="Temática 1: Programas de Desarrollo con Enfoque Territorial"/>
    <n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3"/>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m/>
    <n v="267"/>
    <n v="0.53400000000000003"/>
    <s v="Medio"/>
    <m/>
    <m/>
    <m/>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m/>
    <s v="2"/>
    <s v="Capítulo de Paz"/>
    <s v="Paz y víctimas - Iniciativas PDET con ruta de implementación activada"/>
    <s v="131"/>
    <m/>
    <s v="2024"/>
    <s v="Agencia de Renovación del Territorio (ART)"/>
    <s v="132"/>
    <s v="16. Paz Justicia e instituciones sólidas"/>
    <s v="Temática 1: Programas de Desarrollo con Enfoque Territorial"/>
    <n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3"/>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m/>
    <m/>
    <n v="2"/>
    <n v="1"/>
    <s v="Superior"/>
    <n v="3"/>
    <n v="1"/>
    <s v="Superior"/>
    <m/>
    <m/>
    <m/>
    <n v="5"/>
    <n v="1"/>
    <s v="Superior"/>
    <m/>
    <m/>
    <m/>
    <m/>
    <m/>
    <m/>
    <m/>
    <m/>
    <m/>
    <m/>
    <n v="0"/>
    <n v="0"/>
    <n v="0"/>
    <n v="0"/>
    <n v="0"/>
    <n v="0"/>
    <n v="0"/>
    <n v="0"/>
    <n v="0"/>
    <n v="0"/>
    <n v="0"/>
    <n v="0"/>
    <n v="0"/>
    <n v="0"/>
    <n v="0"/>
    <n v="0"/>
    <n v="0"/>
    <n v="0"/>
    <n v="0"/>
    <n v="0"/>
    <n v="0"/>
    <n v="0"/>
    <n v="0"/>
    <n v="0"/>
    <n v="0"/>
    <n v="0"/>
    <n v="0"/>
    <n v="0"/>
    <n v="0"/>
    <n v="0"/>
    <n v="0"/>
    <n v="0"/>
    <n v="0"/>
    <n v="0"/>
    <n v="0"/>
    <m/>
    <m/>
  </r>
  <r>
    <s v="MT439"/>
    <m/>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n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4"/>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m/>
    <s v="Fortalecer en los municipios PDET ubicados en la región Montes de María de Sucre una estrategia de articulación, participación e incidencia de los jóvenes con enfoque étnico y enfoque diferencial, con agendas propias que permita la movilización para la co (Bpin: ) (Tipo de banco: )"/>
    <n v="5"/>
    <n v="1"/>
    <s v="Superior"/>
    <n v="0"/>
    <n v="1"/>
    <s v="Superior"/>
    <m/>
    <n v="0"/>
    <s v="Minimo"/>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m/>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n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4"/>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m/>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3"/>
    <n v="1"/>
    <n v="0"/>
    <n v="0"/>
    <n v="0"/>
    <s v="PLAN DE ACCION TERRITORIAL PARA LA POBLACION VICTIMA EN EL DEPARTAMENTO DE SUCRE (BPIN: Recursos Propios) (Meta del Proyecto: 1) (Ejecución 2024: 1)"/>
    <m/>
    <m/>
    <m/>
    <m/>
    <m/>
    <n v="1"/>
    <n v="1"/>
    <s v="Superior"/>
    <m/>
    <m/>
    <m/>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m/>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3"/>
    <n v="0"/>
    <n v="0"/>
    <n v="1"/>
    <n v="1"/>
    <m/>
    <m/>
    <m/>
    <s v="DOTACION DEL CENTRO REGIONAL DE ATENCION A VICTIMAS (CRAV) CON EQUIPOS TECNOLOGICOS."/>
    <m/>
    <s v="DOTACION DEL CENTRO REGIONAL DE ATENCION A VICTIMAS (CRAV) CON EQUIPOS (Bpin: ) (Tipo de banco: )"/>
    <m/>
    <m/>
    <m/>
    <m/>
    <m/>
    <m/>
    <m/>
    <n v="0"/>
    <s v="Minimo"/>
    <n v="0"/>
    <n v="0"/>
    <s v="Minimo"/>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m/>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3"/>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Servicio de ayuda humanitaria a familias victimas del conflicto armado vigencia 2025 en el Departamento de  Sucre (Bpin: 202400000003937) (Tipo de Banco: Banco Territorial) (Meta total del indicador: 100.0) (Meta total de la vigencia: 100.0) (Ejecutado: 100.0)_x000a__x000a_Apoyo a procesos de reubicación de familias en alto riesgo en la Urbanización Villa Paz 2024-2027  Municipio de Sincelejo Departamento de   Sucre (Bpin: 2023002700172) (Tipo de Banco: Banco Territorial) (Meta total del indicador: 386.0) (Meta total de la vigencia: 96.0) (Ejecutado: 96.0)"/>
    <s v="Apoyo a procesos de reubicación de familias en alto riesgo en la Urbanización Villa Paz 2024-2027 Municipio de Sincelejo Departamento de Sucre (BPIN: 2023002700172) (Meta del proyecto: 96) (Tipo de Banco: Banco Territorial)_x000a__x000a_Servicio DE AYUDA HUMANITARIA A FAMILIAS VÍCTIMAS DEL CONFLICTO ARMADO VIGENCIA 2026 EN EL DEPARTAMENTO DE Sucre (BPIN: 202600000008173) (Meta del proyecto: 280) (Tipo de Banco: Banco Territorial)"/>
    <m/>
    <s v="SERVICIO DE AYUDAS HUMANITARIAS ENTREGADAS A PERSONAS VÍCTIMAS DEL CONFLICTO ARMADO VIGENCIA 2027 (Bpin: ) (Tipo de banco: )_x000a__x000a_Apoyo a procesos de reubicación de familias en alto riesgo en la Urbanización Villa Paz 2024-2027 Municipio de Sincelejo Departamento de Sucre (Bpin: 2023002700172) (Meta del proyecto: 96) (Tipo de banco: Banco Territorial)"/>
    <n v="166"/>
    <n v="1"/>
    <s v="Superior"/>
    <n v="196"/>
    <n v="1"/>
    <s v="Superior"/>
    <n v="0"/>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m/>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3"/>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 VICTIMAS DEL CONFLCITO ARMADO 2026 EN EL DEPARTAMENTO DE SUCRE. BPIN202600000008173 (Meta Programada: 12) (Tipo de Banco: Banco de Gestiones)"/>
    <m/>
    <s v="SERVICIO DE AYUDA HUMANITARIA INMEDIATA PARA HOGARES VICTIMAS EN EL DEPARTAMENTO DE SUCRE (Bpin: ) (Tipo de banco: Banco Territorial)"/>
    <m/>
    <m/>
    <m/>
    <n v="15"/>
    <n v="0.625"/>
    <s v="Alto"/>
    <m/>
    <n v="0"/>
    <s v="Minim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m/>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3"/>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m/>
    <m/>
    <m/>
    <n v="1"/>
    <n v="1"/>
    <s v="Superior"/>
    <n v="1"/>
    <n v="1"/>
    <s v="Superior"/>
    <m/>
    <n v="0"/>
    <s v="Minimo"/>
    <n v="2"/>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50"/>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m/>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3"/>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ENTREGA DE ACTIVOS PRODUCTIVOS A MUJERES VICTIMAS (Meta Programada: 50) (Tipo de Banco: Banco de Gestiones)_x000a__x000a_FORTALECIMIENTO DE LA CAPACIDAD PRODUCTIVA Y ESCONOMICA DE LAS FAMILIAS VÍCTIMAS DEL CONFLICTO ARMADO EN EL DEPARTAMENTO DE SUCRE (Tipo de Banco: Banco de Gestiones)"/>
    <m/>
    <s v="FORTALECIMIENTO DE LA CAPACIDAD PRODUCTIVA Y ESCONOMICA DE LAS FAMILIAS VÍCTIMAS DEL CONFLICTO ARMADO EN EL DEPARTAMENTO DE SUCRE (Bpin: ) (Tipo de banco: Banco de Gestiones)"/>
    <m/>
    <m/>
    <m/>
    <n v="163"/>
    <n v="1"/>
    <s v="Superior"/>
    <m/>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m/>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3"/>
    <n v="0"/>
    <n v="120198"/>
    <n v="120198"/>
    <n v="120198"/>
    <m/>
    <s v="CARACTERIZACION DE POBLACION VICTIMA EN EL DEPARTAMENTO DE SUCRE A TRAVES DEL CRUCE DE INFORMAICON DE DIFERENTES FUENTES DE DATOS (DANE, UNIDAD DE VICTIMAS) (Tipo Banco: Banco de Gestiones) (Meta de la gestión: )"/>
    <m/>
    <s v="FORTALECIMIENTO DEL SISTEMA DE INFORMACIÓN, MEDIANTE LA CARACTERIZACIÓN, GEORREFERENCIACIÓN Y ACTUALIZACIÓN SOBRE LA POBLACIÓN VICTIMA DEL CONFLICTO ARMADO (Meta Programada: 120198) (Tipo de Banco: Banco de Gestiones)"/>
    <m/>
    <m/>
    <m/>
    <m/>
    <m/>
    <n v="0"/>
    <n v="0"/>
    <s v="Minimo"/>
    <m/>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m/>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3"/>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449"/>
    <m/>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n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3"/>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REALIZAR SEGUIMIENTO A LAS ACCIONES CONTEMPLADAS EN LOS PLANES DE SUJETOS DE REPARACIÓN COLECTIVA EN EL MUNICIPIO MORROA Y SAN ONFORE (Meta Programada: 2) (Tipo de Banco: Banco de Gestiones)"/>
    <s v="REALIZAR SEGUIMIENTO A LAS ACCIONES CONTEMPLADAS EN LOS PLANES DE SUJETOS DE REPARACIÓN COLECTIVA EN EL MUNICIPIO MORROA Y SAN ONFORE (Meta programada: 2) (Ejecución: 2) (Tipo de banco: Banco de Gestiones)"/>
    <m/>
    <m/>
    <m/>
    <m/>
    <n v="2"/>
    <n v="1"/>
    <s v="Superior"/>
    <n v="2"/>
    <n v="1"/>
    <s v="Superior"/>
    <n v="4"/>
    <n v="1"/>
    <s v="Superior"/>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m/>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n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3"/>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PENDIENTE (Meta Programada: 1) (Tipo de Banco: Banco de Gestiones)_x000a__x000a_APOYO AL CUMPLIMIENTO DE LA ORDEN DE LA JEP PARA LA RECONSTRUCCIÓN DEL MONUMENTO DE MEMORIA, UBICADO EN LA FINCA EL PALMAR DEL MUNICIPIO DE SAN ONOFRE (Meta Programada: 1) (Tipo de Banco: Banco de Gestiones)"/>
    <m/>
    <m/>
    <n v="1"/>
    <n v="1"/>
    <s v="Superior"/>
    <n v="0"/>
    <n v="0"/>
    <s v="Minimo"/>
    <m/>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m/>
    <s v="3"/>
    <s v="Capítulo de Paz"/>
    <s v="Paz y víctimas - Iniciativas y acciones de memoria histórica"/>
    <s v="18"/>
    <m/>
    <s v="2020-2023"/>
    <s v="Reporte de Iniciativas de memoria – CNMH"/>
    <s v="24"/>
    <s v="16-Paz Justicia e instituciones sólidas"/>
    <s v="Temática 2: Víctimas del conflicto armado en Sucre"/>
    <n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3"/>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_x000a__x000a_CARTOGRAFÍA LITERARIA Y TRANSFORMANDO HISTORIAS DESDE LA ORALIDAD EN  10 MUNICIPIOS DEL DPTO DE SUCRE (LA UNIÓN, SAMPUES,SAN MARCOS, SAN ANTONIO DE PALMITOS, LOS PALMITOS, SAN PEDRO, TOLUEVIEJO, COLOSÓ Y OVEJAS). (Meta Programada: 10) (Tipo de Banco: Banco de Gestiones)_x000a__x000a_DOS ASISTENCIA TECNICA  A CADA UNA DE LAS ORDENES DE MEMORIA HISTORICA DE LA JEP EN EL MUNICIPIO DE SAN ONOFRE:_x000a_* CASA DE MEMORIA HISTORICA. AUTO11-19_x000a_* MONUMENTO DE FINCA EL PALMAR. AUTO11-19_x000a_*MONUMENTO CANAL DEL DIQUE (Meta Programada: 6) (Tipo de Banco: Banco de Gestiones)_x000a__x000a_INICIATIVA: CARTOGRAFÍA LITERARIA Y TRANSFORMANDO HISTORIAS DESDE LA ORALIDAD (Meta Programada: 18) (Tipo de Banco: Banco de Gestiones)"/>
    <m/>
    <m/>
    <m/>
    <m/>
    <m/>
    <n v="10"/>
    <n v="1"/>
    <s v="Superior"/>
    <m/>
    <n v="0"/>
    <s v="Minimo"/>
    <n v="10"/>
    <n v="0.45454545454545453"/>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m/>
    <s v="4"/>
    <s v="Capítulo de Paz"/>
    <s v="Paz y víctimas - Iniciativas y acciones de memoria histórica"/>
    <s v="18"/>
    <m/>
    <s v="2020-2023"/>
    <s v="Reporte de Iniciativas de memoria – CNMH"/>
    <s v="24"/>
    <s v="16-Paz Justicia e instituciones sólidas"/>
    <s v="Temática 2: Víctimas del conflicto armado en Sucre"/>
    <n v="80"/>
    <s v="Reparación integral"/>
    <s v="Inclusión social y reconciliación"/>
    <s v="41"/>
    <s v="Atención, asistencia y reparación integral a las víctimas"/>
    <s v="4101"/>
    <s v="Servicios de divulgación de tema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3"/>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s v="DISEÑO, ELABORACIÓN, LANZAMIENTO Y DIVULGACIÓN DEL BOLETÍN VIRTUAL DE MEMORIA HISTÓRICA DE SUCRE. (Meta Programada: 1) (Tipo de Banco: Banco de Gestiones)"/>
    <m/>
    <m/>
    <m/>
    <m/>
    <m/>
    <n v="1"/>
    <n v="1"/>
    <s v="Superior"/>
    <m/>
    <m/>
    <m/>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m/>
    <s v="5"/>
    <s v="Capítulo de Paz"/>
    <s v="Paz y víctimas - Iniciativas y acciones de memoria histórica"/>
    <s v="18"/>
    <m/>
    <s v="2020-2023"/>
    <s v="Reporte de Iniciativas de memoria – CNMH"/>
    <s v="24"/>
    <s v="16-Paz Justicia e instituciones sólidas"/>
    <s v="Temática 2: Víctimas del conflicto armado en Sucre"/>
    <n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3"/>
    <n v="0"/>
    <n v="0"/>
    <n v="100"/>
    <n v="0"/>
    <m/>
    <s v="MONUMENTO DE MEMORIA HISTORICA CONSTRUCCIÓN DE LA CANOA EN EL CORREGIMIENTO DE SAN ANTONIO DEL MUNICIPIO DE SAN ONOFRE (Tipo Banco: Banco de Gestiones) (Meta de la gestión: 0)"/>
    <m/>
    <s v="Apoyo LOGÍSTICO A LA REALIZACIÓN DE SESIONES DE LA MESA DE PARTICIPACIÓN EFECTIVA Y ORGANIZACIONES DEFENSORAS DE VICTIMAS DEL CONFLICTO ARMADO VIGENCIA 2026 EN EL DEPARTAMENTO DE Sucre (BPIN: 202600000009557) (Meta del proyecto: 35) (Tipo de Banco: Banco Territorial)_x000a__x000a_MONUMENTO DE MEMORIA HISTORICA CONSTRUCCIÓN DE LA CANOA EN EL CORREGIMIENTO DE SAN ANTONIO DEL MUNICIPIO DE SAN ONOFRE (Meta Programada: 1) (Tipo de Banco: Banco de Gestiones)"/>
    <m/>
    <m/>
    <m/>
    <m/>
    <m/>
    <n v="0"/>
    <m/>
    <m/>
    <m/>
    <n v="0"/>
    <s v="Minimo"/>
    <n v="0"/>
    <n v="0"/>
    <s v="Minimo"/>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m/>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n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3"/>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s v="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proceso de contratación)_x000a__x000a_FORO DE RECONCILIACIÒN (MUNICIPIO DE TOLUVIEJO) (Meta Programada: 1) (Tipo de Banco: Banco de Gestiones)"/>
    <m/>
    <m/>
    <n v="1"/>
    <n v="1"/>
    <s v="Superior"/>
    <n v="2"/>
    <n v="1"/>
    <s v="Superior"/>
    <m/>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m/>
    <s v="1"/>
    <s v="Capítulo de Paz"/>
    <s v="Porcentaje de avance en la implementación de los acuerdos de Paz"/>
    <s v="ND"/>
    <s v="Porcentaje (ND)"/>
    <s v="N/D"/>
    <s v="N/D"/>
    <s v="0,9"/>
    <s v="16-Paz Justicia e instituciones sólidas"/>
    <s v="Temática 2: Víctimas del conflicto armado en Sucre"/>
    <n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s v="JORNADAS CON ENTIDADES DEL SRARIV, EN EL CORREGIMIENTO DE MORALITO SINCÈ (Meta Programada: 1) (Tipo de Banco: Banco de Gestiones)"/>
    <m/>
    <m/>
    <n v="2"/>
    <n v="1"/>
    <s v="Superior"/>
    <n v="2"/>
    <n v="1"/>
    <s v="Superior"/>
    <m/>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m/>
    <s v="2"/>
    <s v="Capítulo de Paz"/>
    <s v="Paz y víctimas - Víctimas que superaron la situación de vulnerabilidad"/>
    <s v="ND"/>
    <m/>
    <s v="N/D"/>
    <s v="N/D"/>
    <s v="0,9"/>
    <s v="16-Paz Justicia e instituciones sólidas"/>
    <s v="Temática 2: Víctimas del conflicto armado en Sucre"/>
    <n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_x000a__x000a_ESTRATEGIAS PARA LA PREVENCIÓN DEL RECLUTAMIENTO, USO Y UTILIZACIÓN CONTRA  NIÑOS, NIÑAS Y ADOLESCENTES, IMPLEMENTADAS EN LOS MUNICIPIOS VINCULADOS A LAS  ALERTAS TEMPRANAS EN SUCRE. (Meta Programada: 1) (Tipo de Banco: Banco de Gestiones)"/>
    <s v="ESTRATEGIAS PARA LA PREVENCIÓN DEL RECLUTAMIENTO, USO Y UTILIZACIÓN CONTRA  NIÑOS, NIÑAS Y ADOLESCENTES, IMPLEMENTADAS EN LOS MUNICIPIOS VINCULADOS A LAS  ALERTAS TEMPRANAS EN SUCRE. (Meta programada: 1) (Ejecución: 0,2) (Tipo de banco: Banco de Gestiones)"/>
    <m/>
    <m/>
    <m/>
    <m/>
    <n v="2"/>
    <n v="1"/>
    <s v="Superior"/>
    <n v="0.2"/>
    <n v="1"/>
    <s v="Superior"/>
    <n v="2.200000000000000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m/>
    <s v="3"/>
    <s v="Capítulo de Paz"/>
    <s v="Porcentaje de avance en la implementación de los acuerdos de Paz"/>
    <s v="ND"/>
    <s v="Porcentaje (ND)"/>
    <s v="N/D"/>
    <s v="N/D"/>
    <s v="0,9"/>
    <s v="16-Paz Justicia e instituciones sólidas"/>
    <s v="Temática 2: Víctimas del conflicto armado en Sucre"/>
    <n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3"/>
    <n v="0"/>
    <n v="0"/>
    <n v="1"/>
    <n v="0"/>
    <m/>
    <m/>
    <m/>
    <s v="ELABORACIÒN DEL PLAN DE ACCIÒN  PESP (Meta Programada: 1) (Tipo de Banco: Banco de Gestiones)"/>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m/>
    <s v="1"/>
    <s v="Capítulo de Paz"/>
    <s v="Implementación y ejecución de actividades desarrolladas para realizar avance en la política para la reintegración efectiva y sostenible de personas reincorporadas"/>
    <s v="ND"/>
    <m/>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n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
    <m/>
    <s v="MESA DE REINCORPORADOS (Bpin: ) (Meta del proyecto: 2) (Tipo de banco: Sin Tipo de Banco)"/>
    <n v="1"/>
    <n v="1"/>
    <s v="Superior"/>
    <n v="2"/>
    <n v="1"/>
    <s v="Superior"/>
    <m/>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m/>
    <s v="1"/>
    <s v="Capítulo de Paz"/>
    <s v="Implementación y ejecución de acciones desarrolladas en atención a salud y convivencia de las personas en proceso de reincorporación"/>
    <s v="ND"/>
    <m/>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n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3"/>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_x000a__x000a_BRIGADA DE SALUD EN LAS ZONAS DE UBICACIÒN DE LA POBLACIÒN REINCORPORADA (Meta Programada: 1) (Tipo de Banco: Banco de Gestiones)"/>
    <m/>
    <m/>
    <n v="3"/>
    <n v="1"/>
    <s v="Superior"/>
    <n v="0"/>
    <n v="0.5"/>
    <s v="Medio"/>
    <n v="0"/>
    <m/>
    <m/>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m/>
    <s v="1"/>
    <s v="Capítulo de Paz"/>
    <s v="Implementación y ejecución de documentos de planeación en apoyo y acompañamiento efectivo durante el proceso productivos a diferentes actores comunitarios en el Departamento."/>
    <s v="ND"/>
    <m/>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n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3"/>
    <n v="0"/>
    <n v="0"/>
    <n v="1"/>
    <n v="0"/>
    <m/>
    <m/>
    <m/>
    <s v="ELABORAR DOCUMENTO DE RUTA (CONSEJO DE PAZ DEL CARIBE (DR VICTOR REVISAR EL PRODUCTO E INDICADOR)   (Meta Programada: 1) (Tipo de Banco: Banco de Gestiones)"/>
    <m/>
    <m/>
    <m/>
    <m/>
    <m/>
    <m/>
    <m/>
    <m/>
    <m/>
    <n v="0"/>
    <s v="Minimo"/>
    <n v="0"/>
    <n v="0"/>
    <s v="Minimo"/>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m/>
    <s v="1"/>
    <s v="Capítulo de Paz"/>
    <s v="Implementación y ejecución de proyectos productivos en reincorporación y otros sujetos de atención de la ARN cofinanciados por la Gobernación de Sucre"/>
    <s v="ND"/>
    <m/>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n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3"/>
    <n v="0"/>
    <n v="0"/>
    <n v="4"/>
    <n v="3"/>
    <m/>
    <m/>
    <m/>
    <m/>
    <m/>
    <m/>
    <m/>
    <m/>
    <m/>
    <m/>
    <m/>
    <m/>
    <m/>
    <n v="0"/>
    <s v="Minimo"/>
    <n v="0"/>
    <n v="0"/>
    <s v="Minimo"/>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m/>
    <s v="1"/>
    <s v="Capítulo de Paz"/>
    <s v="Implementación y ejecución de espacios de diálogos territoriales proporcionados para la construcción de Paz territorial en la Población de reincorporados"/>
    <s v="ND"/>
    <m/>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n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3"/>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m/>
    <m/>
    <s v="GARANTIAS PARA LOS ESPACIOS DE PARTICIPACION DE LA POBLACION REINCORPORADA (Bpin: ) (Tipo de banco: )"/>
    <n v="4"/>
    <n v="1"/>
    <s v="Superior"/>
    <n v="1"/>
    <n v="1"/>
    <s v="Superior"/>
    <m/>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m/>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n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0"/>
    <n v="0"/>
    <n v="1"/>
    <n v="0"/>
    <m/>
    <s v="PLAN INTEGRAL DE PREVENCIÓN DE LA ESTIGMATIZACION DE LA POBLACION REINCORPORADA. (Tipo Banco: Banco de Gestiones) (Meta de la gestión: 0)"/>
    <m/>
    <s v="PLAN INTEGRAL DE PREVENCIÓN DE LA ESTIGMATIZACION DE LA POBLACION REINCORPORADA. (Meta Programada: 1) (Tipo de Banco: Banco de Gestiones)"/>
    <m/>
    <m/>
    <n v="0"/>
    <m/>
    <m/>
    <n v="0"/>
    <m/>
    <m/>
    <m/>
    <n v="0"/>
    <s v="Minimo"/>
    <n v="0"/>
    <n v="0"/>
    <s v="Minimo"/>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m/>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n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3"/>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Tipo de Banco: Banco de Gestiones)"/>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Ejecución: 0,25) (Tipo de banco: Banco de Gestiones)"/>
    <s v="POR GESTION MISIONAL ASISTENCIA TECNICA, MUNICIPIOS DEPARTAMENTO DE SUCRE SNARIV (Bpin: ) (Tipo de banco: )"/>
    <n v="6"/>
    <n v="1"/>
    <s v="Superior"/>
    <n v="8"/>
    <n v="1"/>
    <s v="Superior"/>
    <n v="0.25"/>
    <n v="1"/>
    <s v="Superior"/>
    <n v="14.25"/>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m/>
    <s v="1"/>
    <s v="Capítulo de Paz"/>
    <s v="Paz y víctimas - Iniciativas PDET con ruta de implementación activada"/>
    <s v="61"/>
    <m/>
    <s v="2024"/>
    <s v="Central de Información - Agencia de Renovación del Territorio (ART)"/>
    <s v="62"/>
    <s v="13. Acción Por el Clima._x000a_16. Paz Justicia e instituciones sólidas. "/>
    <s v="Sin sector PDD"/>
    <n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3"/>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m/>
    <n v="1244"/>
    <n v="1"/>
    <s v="Superior"/>
    <m/>
    <m/>
    <m/>
    <n v="1244"/>
    <n v="1"/>
    <s v="Superior"/>
    <n v="0"/>
    <n v="0"/>
    <n v="0"/>
    <n v="0"/>
    <n v="0"/>
    <n v="0"/>
    <n v="0"/>
    <n v="0"/>
    <n v="0"/>
    <n v="0"/>
    <n v="0"/>
    <n v="0"/>
    <n v="0"/>
    <n v="0"/>
    <n v="0"/>
    <n v="0"/>
    <n v="0"/>
    <n v="0"/>
    <n v="0"/>
    <n v="0"/>
    <n v="0"/>
    <n v="0"/>
    <n v="0"/>
    <n v="0"/>
    <n v="0"/>
    <n v="0"/>
    <n v="0"/>
    <n v="0"/>
    <n v="0"/>
    <n v="0"/>
    <n v="0"/>
    <n v="0"/>
    <n v="0"/>
    <n v="0"/>
    <n v="0"/>
    <n v="0"/>
    <n v="0"/>
    <n v="0"/>
    <n v="0"/>
    <n v="0"/>
    <n v="0"/>
    <n v="0"/>
    <n v="0"/>
    <n v="0"/>
    <n v="0"/>
    <m/>
    <m/>
  </r>
  <r>
    <s v="MT466"/>
    <m/>
    <s v="2"/>
    <s v="Capítulo de Paz"/>
    <s v="Paz y víctimas - Iniciativas PDET con ruta de implementación activada"/>
    <s v="61"/>
    <m/>
    <s v="2024"/>
    <s v="Central de Información - Agencia de Renovación del Territorio (ART)"/>
    <s v="62"/>
    <s v="13. Acción Por el Clima._x000a_16. Paz Justicia e instituciones sólidas. "/>
    <s v="Sin sector PDD"/>
    <n v="90"/>
    <s v="Sin programa PDD"/>
    <s v="Tecnologías de la información y las comunicaciones"/>
    <s v="23"/>
    <s v="Facilitar el acceso y uso de las Tecnologías de la Información y las Comunicaciones (TIC)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3"/>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m/>
    <s v="4"/>
    <s v="Capítulo de Paz"/>
    <s v="Paz y víctimas - Víctimas que superaron la situación de vulnerabilidad"/>
    <s v="ND"/>
    <m/>
    <s v="N/D"/>
    <s v="N/D"/>
    <s v="0,9"/>
    <s v="16-Paz Justicia e instituciones sólidas"/>
    <s v="Sin sector PDD"/>
    <n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3"/>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_x000a__x000a_CAPACITACION Y ACOMPAÑAMIENTO TECNICO  A MUNICIPIOS CON INCIDENCIA EN POSIBLES DESAPARICIONES FORZADAS O CON OCASIÓN DE LA VIOLENCIA, CON RESTOS OSEOS EN CEMENTERIOS O OTROS. (Meta Programada: 1) (Tipo de Banco: Banco de Gestiones)"/>
    <s v="CAPACITACION Y ACOMPAÑAMIENTO TECNICO  A MUNICIPIOS CON INCIDENCIA EN POSIBLES DESAPARICIONES FORZADAS O CON OCASIÓN DE LA VIOLENCIA, CON RESTOS OSEOS EN CEMENTERIOS O OTROS. (Meta programada: 1) (Ejecución: 0,1) (Tipo de banco: Banco de Gestiones)"/>
    <s v="CAPACITACION Y ACOMPAÑAMIENTO TECNICO  A MUNICIPIOS CON INCIDENCIA EN POSIBLES DESAPARICIONES FORZADAS O CON OCASIÓN DE LA VIOLENCIA, CON RESTOS OSEOS EN CEMENTERIOS O OTROS. (Bpin: ) (Tipo de banco: )"/>
    <m/>
    <m/>
    <m/>
    <n v="102"/>
    <n v="1"/>
    <s v="Superior"/>
    <n v="0.1"/>
    <n v="1"/>
    <s v="Superior"/>
    <n v="102.1"/>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m/>
    <s v="5"/>
    <s v="Capítulo de Paz"/>
    <s v="Paz y víctimas - Iniciativas y acciones de memoria histórica"/>
    <s v="18"/>
    <m/>
    <s v="2023"/>
    <s v="Reporte de Iniciativas de memoria – CNMH"/>
    <s v="24"/>
    <s v="16-Paz Justicia e instituciones sólidas"/>
    <s v="Sin sector PDD"/>
    <n v="90"/>
    <s v="Sin programa PDD"/>
    <s v="Inclusión social y reconciliación"/>
    <s v="41"/>
    <s v="Atención, asistencia y reparación integral a las víctimas"/>
    <s v="4101"/>
    <s v="Museos de Memoria Histórica construidos"/>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3"/>
    <n v="0"/>
    <n v="0"/>
    <n v="1"/>
    <n v="0"/>
    <m/>
    <m/>
    <m/>
    <s v="CONSTRUCCION DE MUSEO DE LA MEMORIA HISTORICA O CASA DE LA MEMORIA HISTORICA DE SUCRE - SAN ONOFRE"/>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61DD06-8C6D-4689-B775-5D210C5DFC1B}"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9">
        <item h="1" x="12"/>
        <item h="1" x="32"/>
        <item h="1" x="7"/>
        <item h="1" x="6"/>
        <item h="1" x="5"/>
        <item x="13"/>
        <item h="1" x="29"/>
        <item h="1" x="15"/>
        <item h="1" x="22"/>
        <item h="1" x="8"/>
        <item h="1" x="33"/>
        <item h="1" x="24"/>
        <item h="1" x="1"/>
        <item h="1" x="2"/>
        <item h="1" x="31"/>
        <item h="1" x="27"/>
        <item h="1" x="0"/>
        <item h="1" x="34"/>
        <item h="1" x="10"/>
        <item h="1" x="28"/>
        <item h="1" x="23"/>
        <item h="1" x="19"/>
        <item h="1" x="11"/>
        <item h="1" x="3"/>
        <item h="1" x="4"/>
        <item h="1" x="30"/>
        <item h="1" x="14"/>
        <item h="1" x="16"/>
        <item h="1" x="18"/>
        <item h="1" x="17"/>
        <item h="1" x="26"/>
        <item h="1" x="25"/>
        <item h="1" m="1" x="35"/>
        <item h="1" m="1" x="36"/>
        <item h="1" m="1" x="37"/>
        <item h="1" x="9"/>
        <item h="1" x="20"/>
        <item h="1" x="21"/>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showAll="0"/>
    <pivotField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showAll="0"/>
    <pivotField showAll="0"/>
  </pivotFields>
  <rowItems count="1">
    <i/>
  </rowItems>
  <colFields count="1">
    <field x="-2"/>
  </colFields>
  <colItems count="4">
    <i>
      <x/>
    </i>
    <i i="1">
      <x v="1"/>
    </i>
    <i i="2">
      <x v="2"/>
    </i>
    <i i="3">
      <x v="3"/>
    </i>
  </colItems>
  <pageFields count="1">
    <pageField fld="28" hier="-1"/>
  </pageFields>
  <dataFields count="4">
    <dataField name="Suma de Meta Física Esperada 2024" fld="29" baseField="0" baseItem="1"/>
    <dataField name="Suma de Meta Física Esperada 2025" fld="30" baseField="0" baseItem="1"/>
    <dataField name="Suma de Meta Física Esperada 2026" fld="31" baseField="0" baseItem="1"/>
    <dataField name="Suma de Meta Física Esperada 2027" fld="32" baseField="0" baseItem="1"/>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adjustColumnWidth="0" connectionId="22" xr16:uid="{3A9400A9-D08B-4A55-B636-60D0F975D2D5}" autoFormatId="16" applyNumberFormats="0" applyBorderFormats="0" applyFontFormats="0" applyPatternFormats="0" applyAlignmentFormats="0" applyWidthHeightFormats="0">
  <queryTableRefresh nextId="182">
    <queryTableFields count="98">
      <queryTableField id="1" name="Codigo Meta" tableColumnId="1"/>
      <queryTableField id="180" name="Codigo de Meta Agrupado" tableColumnId="103"/>
      <queryTableField id="2" name="Serie Numero" tableColumnId="2"/>
      <queryTableField id="3" name="Línea Estratégica" tableColumnId="3"/>
      <queryTableField id="4" name="Indicador de resultado" tableColumnId="4"/>
      <queryTableField id="5" name="Línea base" tableColumnId="5"/>
      <queryTableField id="165" name="Unidad de medida del indicador de resultado" tableColumnId="6"/>
      <queryTableField id="7" name="Año base" tableColumnId="7"/>
      <queryTableField id="8" name="Fuente" tableColumnId="8"/>
      <queryTableField id="166" name="Meta de cuatrienio del indicador de resultado" tableColumnId="9"/>
      <queryTableField id="10" name="ODS" tableColumnId="10"/>
      <queryTableField id="11" name="Sector PDD" tableColumnId="11"/>
      <queryTableField id="12" name="Numero Programa PDD" tableColumnId="12"/>
      <queryTableField id="13" name="Programa PDD" tableColumnId="13"/>
      <queryTableField id="14" name="Sector de inversión" tableColumnId="14"/>
      <queryTableField id="15" name="Código del sector" tableColumnId="15"/>
      <queryTableField id="16" name="Programa Presupuestal" tableColumnId="16"/>
      <queryTableField id="17" name="Código del programa" tableColumnId="17"/>
      <queryTableField id="18" name="Producto" tableColumnId="18"/>
      <queryTableField id="19" name="Código del producto" tableColumnId="19"/>
      <queryTableField id="20" name="Indicador de producto principal" tableColumnId="20"/>
      <queryTableField id="167" name="Código del indicador principal" tableColumnId="21"/>
      <queryTableField id="158" name="Descripción" tableColumnId="95"/>
      <queryTableField id="159" name="Medido a través de" tableColumnId="96"/>
      <queryTableField id="160" name="Tiene EDT" tableColumnId="97"/>
      <queryTableField id="168" name="Unidad de medida del indicador de producto" tableColumnId="22"/>
      <queryTableField id="169" name="Meta de cuatrienio" tableColumnId="23"/>
      <queryTableField id="24" name="Tipo de Acumulación" tableColumnId="24"/>
      <queryTableField id="25" name="Responsable" tableColumnId="25"/>
      <queryTableField id="26" name="Meta Física Esperada 2024" tableColumnId="26"/>
      <queryTableField id="27" name="Meta Física Esperada 2025" tableColumnId="27"/>
      <queryTableField id="28" name="Meta Física Esperada 2026" tableColumnId="28"/>
      <queryTableField id="29" name="Meta Física Esperada 2027" tableColumnId="29"/>
      <queryTableField id="32" name="PROYECTOS 2024" tableColumnId="32"/>
      <queryTableField id="33" name="PROYECTOS Y/O GESTIONES PROGRAMADOS 2025" tableColumnId="33"/>
      <queryTableField id="34" name="PROYECTOS 2025" tableColumnId="34"/>
      <queryTableField id="140" name="PROYECTOS/GESTIONES PROGRAMADAS 2026" tableColumnId="86"/>
      <queryTableField id="142" name="PROYECTOS 2026" tableColumnId="87"/>
      <queryTableField id="156" name="PROYECTOS 2027" tableColumnId="94"/>
      <queryTableField id="35" name="EJECUCIÓN 2024" tableColumnId="35"/>
      <queryTableField id="36" name="PORCENTAJE DE EJECUCIÓN 2024" tableColumnId="36"/>
      <queryTableField id="37" name="CATEGORÍA DE EJECUCIÓN FÍSICA 2024" tableColumnId="37"/>
      <queryTableField id="38" name="EJECUCIÓN 2025" tableColumnId="38"/>
      <queryTableField id="39" name="PORCENTAJE DE EJECUCIÓN 2025" tableColumnId="39"/>
      <queryTableField id="40" name="CATEGORÍA DE EJECUCIÓN FÍSICA 2025" tableColumnId="40"/>
      <queryTableField id="144" name="Ejecución 2026" tableColumnId="88"/>
      <queryTableField id="146" name="PORCENTAJE DE EJECUCIÓN 2026" tableColumnId="89"/>
      <queryTableField id="147" name="CATEGORÍA DE EJECUCIÓN FÍSICA 2026" tableColumnId="90"/>
      <queryTableField id="150" name="EJECUCIÓN ACUMULADA" tableColumnId="91"/>
      <queryTableField id="151" name="PORCENTAJE DE EJECUCIÓN ACUMULADA" tableColumnId="92"/>
      <queryTableField id="152" name="CATEGORÍA DE EJECUCIÓN ACUMULADA" tableColumnId="93"/>
      <queryTableField id="41" name="Programación Recursos propios ICLD24" tableColumnId="41"/>
      <queryTableField id="42" name="Programación Recursos propios ICDE24" tableColumnId="42"/>
      <queryTableField id="43" name="Programación SGP Educación24" tableColumnId="43"/>
      <queryTableField id="44" name="Programación SGP Salud24" tableColumnId="44"/>
      <queryTableField id="45" name="Programación SGP APSB24" tableColumnId="45"/>
      <queryTableField id="46" name="Programación Cofinanciación Municipio24" tableColumnId="46"/>
      <queryTableField id="47" name="Programación Cofinanciación Nación24" tableColumnId="47"/>
      <queryTableField id="48" name="Programación Crédito24" tableColumnId="48"/>
      <queryTableField id="49" name="Programación Regalías24" tableColumnId="49"/>
      <queryTableField id="50" name="Programación Otras Fuentes24" tableColumnId="50"/>
      <queryTableField id="51" name="Programación TOTAL24" tableColumnId="51"/>
      <queryTableField id="52" name="Programación Recursos propios ICLD25" tableColumnId="52"/>
      <queryTableField id="53" name="Programación Recursos propios ICDE25" tableColumnId="53"/>
      <queryTableField id="54" name="Programación SGP Educación25" tableColumnId="54"/>
      <queryTableField id="55" name="Programación SGP Salud25" tableColumnId="55"/>
      <queryTableField id="56" name="Programación SGP APSB25" tableColumnId="56"/>
      <queryTableField id="57" name="Programación Cofinanciación Municipio25" tableColumnId="57"/>
      <queryTableField id="58" name="Programación Cofinanciación Nación25" tableColumnId="58"/>
      <queryTableField id="59" name="Programación Crédito25" tableColumnId="59"/>
      <queryTableField id="60" name="Programación Regalías25" tableColumnId="60"/>
      <queryTableField id="61" name="Programación Otras Fuentes25" tableColumnId="61"/>
      <queryTableField id="62" name="Programación TOTAL25" tableColumnId="62"/>
      <queryTableField id="63" name="Programación Recursos propios ICLD26" tableColumnId="63"/>
      <queryTableField id="64" name="Programación Recursos propios ICDE26" tableColumnId="64"/>
      <queryTableField id="65" name="Programación SGP Educación26" tableColumnId="65"/>
      <queryTableField id="66" name="Programación SGP Salud26" tableColumnId="66"/>
      <queryTableField id="67" name="Programación SGP APSB26" tableColumnId="67"/>
      <queryTableField id="68" name="Programación Cofinanciación Municipio26" tableColumnId="68"/>
      <queryTableField id="69" name="Programación Cofinanciación Nación26" tableColumnId="69"/>
      <queryTableField id="70" name="Programación Crédito26" tableColumnId="70"/>
      <queryTableField id="71" name="Programación Regalías26" tableColumnId="71"/>
      <queryTableField id="72" name="Programación Otras Fuentes26" tableColumnId="72"/>
      <queryTableField id="73" name="Programación TOTAL26" tableColumnId="73"/>
      <queryTableField id="74" name="Programación Recursos propios ICLD27" tableColumnId="74"/>
      <queryTableField id="75" name="Programación Recursos propios ICDE27" tableColumnId="75"/>
      <queryTableField id="76" name="Programación SGP Educación27" tableColumnId="76"/>
      <queryTableField id="77" name="Programación SGP Salud27" tableColumnId="77"/>
      <queryTableField id="78" name="Programación SGP APSB27" tableColumnId="78"/>
      <queryTableField id="79" name="Programación Cofinanciación Municipio27" tableColumnId="79"/>
      <queryTableField id="80" name="Programación Cofinanciación Nación27" tableColumnId="80"/>
      <queryTableField id="81" name="Programación Crédito27" tableColumnId="81"/>
      <queryTableField id="82" name="Programación Regalías27" tableColumnId="82"/>
      <queryTableField id="83" name="Programación Otras Fuentes27" tableColumnId="83"/>
      <queryTableField id="84" name="Programación TOTAL27" tableColumnId="84"/>
      <queryTableField id="85" name="GRAN TOTAL" tableColumnId="85"/>
      <queryTableField id="30" name="OBSERVACIONES SEGUIMIENTO" tableColumnId="30"/>
      <queryTableField id="31" name="OBSERVACIONES" tableColumnId="3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6D349F-33AC-407F-A88D-D27D9C282679}" name="tblPlanIndicativo_2" displayName="tblPlanIndicativo_2" ref="A3:CT442" tableType="queryTable" totalsRowShown="0" headerRowDxfId="367" dataDxfId="365" headerRowBorderDxfId="366">
  <autoFilter ref="A3:CT442" xr:uid="{6F6D349F-33AC-407F-A88D-D27D9C282679}"/>
  <tableColumns count="98">
    <tableColumn id="1" xr3:uid="{C6B085C7-D56E-44FA-B0DA-E24026DF4CBB}" uniqueName="1" name="Codigo Meta" queryTableFieldId="1" dataDxfId="364"/>
    <tableColumn id="103" xr3:uid="{E25EFF2A-5E2C-44BE-9FAD-0B4549D14EF3}" uniqueName="103" name="Codigo de Meta Agrupado" queryTableFieldId="180" dataDxfId="363"/>
    <tableColumn id="2" xr3:uid="{461E8415-9E21-4BA1-8C65-15A2D040817E}" uniqueName="2" name="Serie Numero" queryTableFieldId="2" dataDxfId="362"/>
    <tableColumn id="3" xr3:uid="{F9929BC0-6D59-4C8A-97DA-4D0B7B08387E}" uniqueName="3" name="Línea Estratégica" queryTableFieldId="3" dataDxfId="361"/>
    <tableColumn id="4" xr3:uid="{FF4A5D12-8E59-4CB6-8073-065BF7C6A85E}" uniqueName="4" name="Indicador de resultado" queryTableFieldId="4" dataDxfId="360"/>
    <tableColumn id="5" xr3:uid="{A40F03E8-5681-4338-84FD-ED52010A4353}" uniqueName="5" name="Línea base" queryTableFieldId="5" dataDxfId="359"/>
    <tableColumn id="6" xr3:uid="{EFF5B2B7-EE15-4EE7-A17E-C7414DB09B86}" uniqueName="6" name="Unidad de medida del indicador de resultado" queryTableFieldId="165" dataDxfId="358"/>
    <tableColumn id="7" xr3:uid="{BF724254-FE78-4EBA-94BD-04A3687F6882}" uniqueName="7" name="Año base" queryTableFieldId="7" dataDxfId="357"/>
    <tableColumn id="8" xr3:uid="{76483B1F-8064-45D5-96B2-C19BAFB92787}" uniqueName="8" name="Fuente" queryTableFieldId="8" dataDxfId="356"/>
    <tableColumn id="9" xr3:uid="{90E8E529-F413-4C14-B92F-D1513312A665}" uniqueName="9" name="Meta de cuatrienio del indicador de resultado" queryTableFieldId="166" dataDxfId="355"/>
    <tableColumn id="10" xr3:uid="{D14B4C0D-C722-4602-8821-C22B0EA6AFBF}" uniqueName="10" name="ODS" queryTableFieldId="10" dataDxfId="354"/>
    <tableColumn id="11" xr3:uid="{FD2B6271-E953-439D-B9E3-81E210BB8832}" uniqueName="11" name="Sector PDD" queryTableFieldId="11" dataDxfId="353"/>
    <tableColumn id="12" xr3:uid="{7EEA22D7-AAE3-44F4-8B80-9735F83A6C1B}" uniqueName="12" name="Numero Programa PDD" queryTableFieldId="12" dataDxfId="352"/>
    <tableColumn id="13" xr3:uid="{2A2584BD-11CF-4193-90C7-12EA30614C45}" uniqueName="13" name="Programa PDD" queryTableFieldId="13" dataDxfId="351"/>
    <tableColumn id="14" xr3:uid="{3BB5F11E-5E61-4CE9-AB72-4DB82B84CC92}" uniqueName="14" name="Sector de inversión" queryTableFieldId="14" dataDxfId="350"/>
    <tableColumn id="15" xr3:uid="{EF41C62A-ABA1-4116-948F-50C5DA9F8336}" uniqueName="15" name="Código del sector" queryTableFieldId="15" dataDxfId="349"/>
    <tableColumn id="16" xr3:uid="{3317A923-2BC4-435C-81BD-296A7E422AFF}" uniqueName="16" name="Programa Presupuestal" queryTableFieldId="16" dataDxfId="348"/>
    <tableColumn id="17" xr3:uid="{7C04332F-76CB-42F1-B4C3-FCB2D2C9274B}" uniqueName="17" name="Código del programa" queryTableFieldId="17" dataDxfId="347"/>
    <tableColumn id="18" xr3:uid="{C1BEC0AD-C298-48FF-A09C-04B95BF76A9C}" uniqueName="18" name="Producto" queryTableFieldId="18" dataDxfId="346"/>
    <tableColumn id="19" xr3:uid="{542CC95E-A26C-494E-B536-E11CCB8ACFFC}" uniqueName="19" name="Código del producto" queryTableFieldId="19" dataDxfId="345"/>
    <tableColumn id="20" xr3:uid="{64EBC65B-1993-4E4B-82D6-2DD5425BA044}" uniqueName="20" name="Indicador de producto principal" queryTableFieldId="20" dataDxfId="344"/>
    <tableColumn id="21" xr3:uid="{72EB7055-5C08-43E0-9FB6-6191A2497DCC}" uniqueName="21" name="Código del indicador principal" queryTableFieldId="167" dataDxfId="343"/>
    <tableColumn id="95" xr3:uid="{FF8F6E99-663D-476B-9B4C-A4ED0BB3D367}" uniqueName="95" name="Descripción" queryTableFieldId="158" dataDxfId="342"/>
    <tableColumn id="96" xr3:uid="{0E18631D-5477-4401-81BD-D06DA363CE60}" uniqueName="96" name="Medido a través de" queryTableFieldId="159" dataDxfId="341"/>
    <tableColumn id="97" xr3:uid="{90471139-92DB-4FA8-A0C3-CA61540CAA28}" uniqueName="97" name="Tiene EDT" queryTableFieldId="160" dataDxfId="340"/>
    <tableColumn id="22" xr3:uid="{C284783B-7FC8-419A-8283-7AA7B6054636}" uniqueName="22" name="Unidad de medida del indicador de producto" queryTableFieldId="168" dataDxfId="339"/>
    <tableColumn id="23" xr3:uid="{0D323D43-E942-4EE0-8FA4-628CCB1582D8}" uniqueName="23" name="Meta de cuatrienio" queryTableFieldId="169" dataDxfId="338"/>
    <tableColumn id="24" xr3:uid="{C120F1AD-1BFC-4BAA-B5B4-A10D19F36165}" uniqueName="24" name="Tipo de acumulación" queryTableFieldId="24" dataDxfId="337"/>
    <tableColumn id="25" xr3:uid="{D7B16D8F-7294-414C-A749-1092675BB3D5}" uniqueName="25" name="Responsable" queryTableFieldId="25" dataDxfId="336"/>
    <tableColumn id="26" xr3:uid="{0779D443-A948-4A40-B8BD-FD08B4564580}" uniqueName="26" name="Meta Física Esperada 2024" queryTableFieldId="26" dataDxfId="335"/>
    <tableColumn id="27" xr3:uid="{0D89E82B-A90D-4ADD-AAE0-E6BE5D8C8348}" uniqueName="27" name="Meta Física Esperada 2025" queryTableFieldId="27" dataDxfId="334"/>
    <tableColumn id="28" xr3:uid="{785B4C7A-C07D-4084-A4B0-0C0E44065855}" uniqueName="28" name="Meta Física Esperada 2026" queryTableFieldId="28" dataDxfId="333"/>
    <tableColumn id="29" xr3:uid="{C99B2FC1-DCB3-4A26-BF7B-BC3FB822FC95}" uniqueName="29" name="Meta Física Esperada 2027" queryTableFieldId="29" dataDxfId="332"/>
    <tableColumn id="32" xr3:uid="{02C7E395-D8CD-435F-AE49-3E259DDB2379}" uniqueName="32" name="PROYECTOS 2024" queryTableFieldId="32" dataDxfId="331"/>
    <tableColumn id="33" xr3:uid="{130E21A4-4E38-40A5-9792-FA38738BAD11}" uniqueName="33" name="PROYECTOS Y/O GESTIONES PROGRAMADOS 2025" queryTableFieldId="33" dataDxfId="330"/>
    <tableColumn id="34" xr3:uid="{37943255-BF15-4005-B817-58FA973F479B}" uniqueName="34" name="PROYECTOS 2025" queryTableFieldId="34" dataDxfId="329"/>
    <tableColumn id="86" xr3:uid="{B3565C77-4CFD-4E17-B076-31340F6AE182}" uniqueName="86" name="PROYECTOS/GESTIONES PROGRAMADAS 2026" queryTableFieldId="140" dataDxfId="328"/>
    <tableColumn id="87" xr3:uid="{339BC656-C7E2-474E-A4F8-F5FB03978E5F}" uniqueName="87" name="PROYECTOS 2026" queryTableFieldId="142" dataDxfId="327"/>
    <tableColumn id="94" xr3:uid="{1BC15711-1615-4F71-9BC1-5D7403F82A31}" uniqueName="94" name="PROYECTOS 2027" queryTableFieldId="156" dataDxfId="326"/>
    <tableColumn id="35" xr3:uid="{CAF67699-BF79-4EBB-A9A7-C6EE84AABBBE}" uniqueName="35" name="EJECUCIÓN 2024" queryTableFieldId="35" dataDxfId="325"/>
    <tableColumn id="36" xr3:uid="{0EDDEC3F-C0B9-4434-88EA-D13C96432785}" uniqueName="36" name="PORCENTAJE DE EJECUCIÓN 2024" queryTableFieldId="36" dataDxfId="324"/>
    <tableColumn id="37" xr3:uid="{67F4C606-46A2-47B8-A7EF-1370352AECE0}" uniqueName="37" name="CATEGORÍA DE EJECUCIÓN FÍSICA 2024" queryTableFieldId="37" dataDxfId="323"/>
    <tableColumn id="38" xr3:uid="{4909248A-29AC-4AFF-A141-E8FFA3082E33}" uniqueName="38" name="EJECUCIÓN 2025" queryTableFieldId="38" dataDxfId="322"/>
    <tableColumn id="39" xr3:uid="{36383662-94B6-4888-8F73-10D669E3BD08}" uniqueName="39" name="PORCENTAJE DE EJECUCIÓN 2025" queryTableFieldId="39" dataDxfId="321"/>
    <tableColumn id="40" xr3:uid="{A929E440-907E-480D-99F3-E6D545C5866E}" uniqueName="40" name="CATEGORÍA DE EJECUCIÓN FÍSICA 2025" queryTableFieldId="40" dataDxfId="320"/>
    <tableColumn id="88" xr3:uid="{92C0C687-24A8-4CFF-9580-CB9D6A7881F2}" uniqueName="88" name="EJECUCIÓN 2026" queryTableFieldId="144" dataDxfId="319"/>
    <tableColumn id="89" xr3:uid="{A838DC6E-0F1A-4CB6-AE54-5A814AADC74D}" uniqueName="89" name="PORCENTAJE DE EJECUCIÓN 2026" queryTableFieldId="146" dataDxfId="318"/>
    <tableColumn id="90" xr3:uid="{44150B07-A009-49B0-8E3C-B5CFE6535EBA}" uniqueName="90" name="CATEGORÍA DE EJECUCIÓN FÍSICA 2026" queryTableFieldId="147" dataDxfId="317"/>
    <tableColumn id="91" xr3:uid="{CA71B8CB-4A66-4DA9-B3E0-A8490D199759}" uniqueName="91" name="EJECUCIÓN ACUMULADA" queryTableFieldId="150" dataDxfId="316"/>
    <tableColumn id="92" xr3:uid="{A420A940-DD8B-4D58-B39E-A61260262D31}" uniqueName="92" name="PORCENTAJE DE EJECUCIÓN ACUMULADA" queryTableFieldId="151" dataDxfId="315"/>
    <tableColumn id="93" xr3:uid="{B4E1B09F-6A91-48BF-A294-823F91C0F652}" uniqueName="93" name="CATEGORÍA DE EJECUCIÓN ACUMULADA" queryTableFieldId="152" dataDxfId="314"/>
    <tableColumn id="41" xr3:uid="{4F7662F9-E5AE-4003-9501-C97B4EDFB5A9}" uniqueName="41" name="Programación Recursos propios ICLD24" queryTableFieldId="41" dataDxfId="313"/>
    <tableColumn id="42" xr3:uid="{B5883044-77C2-4005-8D3D-2C025607F2A9}" uniqueName="42" name="Programación Recursos propios ICDE24" queryTableFieldId="42" dataDxfId="312"/>
    <tableColumn id="43" xr3:uid="{96A8A503-BC30-4FC3-9A24-CAC3B198E76B}" uniqueName="43" name="Programación SGP Educación24" queryTableFieldId="43" dataDxfId="311"/>
    <tableColumn id="44" xr3:uid="{26A101D6-16F4-4636-97D0-CDBF75D89D38}" uniqueName="44" name="Programación SGP Salud24" queryTableFieldId="44" dataDxfId="310"/>
    <tableColumn id="45" xr3:uid="{5853799D-C443-43D5-BA3D-7818D8F0D59E}" uniqueName="45" name="Programación SGP APSB24" queryTableFieldId="45" dataDxfId="309"/>
    <tableColumn id="46" xr3:uid="{4058A3BB-AA92-4805-AFD4-EDFE069ED2A4}" uniqueName="46" name="Programación Cofinanciación Municipio24" queryTableFieldId="46" dataDxfId="308"/>
    <tableColumn id="47" xr3:uid="{29957C7B-37ED-4C39-B347-D5B5B0FE97E0}" uniqueName="47" name="Programación Cofinanciación Nación24" queryTableFieldId="47" dataDxfId="307"/>
    <tableColumn id="48" xr3:uid="{332C37DC-3D2B-4885-8449-2894BFE27F2E}" uniqueName="48" name="Programación Crédito24" queryTableFieldId="48" dataDxfId="306"/>
    <tableColumn id="49" xr3:uid="{D1786E4B-BE6F-426D-ACAF-8EDBDD0B05EE}" uniqueName="49" name="Programación Regalías24" queryTableFieldId="49" dataDxfId="305"/>
    <tableColumn id="50" xr3:uid="{58805E98-7F0F-4844-BCF1-F46E1A1936F5}" uniqueName="50" name="Programación Otras Fuentes24" queryTableFieldId="50" dataDxfId="304"/>
    <tableColumn id="51" xr3:uid="{E3C51020-7BA1-470C-ABE5-E3B2070653DE}" uniqueName="51" name="Programación TOTAL24" queryTableFieldId="51" dataDxfId="303"/>
    <tableColumn id="52" xr3:uid="{D35BEFDE-7A0D-4CBD-82CA-8DCC74BDB895}" uniqueName="52" name="Programación Recursos propios ICLD25" queryTableFieldId="52" dataDxfId="302"/>
    <tableColumn id="53" xr3:uid="{CEC07342-C712-4138-A366-AD8A4784AA73}" uniqueName="53" name="Programación Recursos propios ICDE25" queryTableFieldId="53" dataDxfId="301"/>
    <tableColumn id="54" xr3:uid="{B7AF4E49-889D-4C21-B595-912C7538B45C}" uniqueName="54" name="Programación SGP Educación25" queryTableFieldId="54" dataDxfId="300"/>
    <tableColumn id="55" xr3:uid="{4899AFAB-FB02-49DC-BC86-8FD850D02D29}" uniqueName="55" name="Programación SGP Salud25" queryTableFieldId="55" dataDxfId="299"/>
    <tableColumn id="56" xr3:uid="{E2897667-6E0C-43B6-94C8-24B6AF05E3A9}" uniqueName="56" name="Programación SGP APSB25" queryTableFieldId="56" dataDxfId="298"/>
    <tableColumn id="57" xr3:uid="{72E7F50B-C21B-406A-A389-2C158ADC521E}" uniqueName="57" name="Programación Cofinanciación Municipio25" queryTableFieldId="57" dataDxfId="297"/>
    <tableColumn id="58" xr3:uid="{11E227A4-28DC-4B64-BE75-D496558C01AF}" uniqueName="58" name="Programación Cofinanciación Nación25" queryTableFieldId="58" dataDxfId="296"/>
    <tableColumn id="59" xr3:uid="{D360D589-5AB9-49FE-AF40-E77A75FD9F74}" uniqueName="59" name="Programación Crédito25" queryTableFieldId="59" dataDxfId="295"/>
    <tableColumn id="60" xr3:uid="{1A533103-4255-49B1-BC9F-14F89ADF9171}" uniqueName="60" name="Programación Regalías25" queryTableFieldId="60" dataDxfId="294"/>
    <tableColumn id="61" xr3:uid="{193F068C-A8F8-4C64-BE58-1614DB59FEA1}" uniqueName="61" name="Programación Otras Fuentes25" queryTableFieldId="61" dataDxfId="293"/>
    <tableColumn id="62" xr3:uid="{2D1DFCE4-D81D-42DD-BAC7-6F379C2ABBDF}" uniqueName="62" name="Programación TOTAL25" queryTableFieldId="62" dataDxfId="292"/>
    <tableColumn id="63" xr3:uid="{E38D1697-9E69-4FD1-9448-28F0E0BDC2CB}" uniqueName="63" name="Programación Recursos propios ICLD26" queryTableFieldId="63" dataDxfId="291"/>
    <tableColumn id="64" xr3:uid="{031505D8-5C05-4E74-820C-8D8535D091A8}" uniqueName="64" name="Programación Recursos propios ICDE26" queryTableFieldId="64" dataDxfId="290"/>
    <tableColumn id="65" xr3:uid="{EE671C72-11B4-43B1-A736-E5AE35757F77}" uniqueName="65" name="Programación SGP Educación26" queryTableFieldId="65" dataDxfId="289"/>
    <tableColumn id="66" xr3:uid="{0B1BC608-F4EF-4B06-977D-E52FF09904CF}" uniqueName="66" name="Programación SGP Salud26" queryTableFieldId="66" dataDxfId="288"/>
    <tableColumn id="67" xr3:uid="{4E5C3963-88E7-4B0F-AECC-677F508422DA}" uniqueName="67" name="Programación SGP APSB26" queryTableFieldId="67" dataDxfId="287"/>
    <tableColumn id="68" xr3:uid="{F2ADA0DC-E65F-4FF8-B8A7-898868C46FF8}" uniqueName="68" name="Programación Cofinanciación Municipio26" queryTableFieldId="68" dataDxfId="286"/>
    <tableColumn id="69" xr3:uid="{5D351BAC-2C87-4629-83DD-BB315D5E0D3C}" uniqueName="69" name="Programación Cofinanciación Nación26" queryTableFieldId="69" dataDxfId="285"/>
    <tableColumn id="70" xr3:uid="{8217AB51-5650-455C-9FE7-8441BEDAAFF5}" uniqueName="70" name="Programación Crédito26" queryTableFieldId="70" dataDxfId="284"/>
    <tableColumn id="71" xr3:uid="{32F46B86-BC7C-4C87-B8C8-EDAC252E7C6D}" uniqueName="71" name="Programación Regalías26" queryTableFieldId="71" dataDxfId="283"/>
    <tableColumn id="72" xr3:uid="{879A6F91-4A09-423F-8BF4-FADEE1083AB6}" uniqueName="72" name="Programación Otras Fuentes26" queryTableFieldId="72" dataDxfId="282"/>
    <tableColumn id="73" xr3:uid="{B2D1D99C-7D72-4B1A-8E7A-6AED4CFCA762}" uniqueName="73" name="Programación TOTAL26" queryTableFieldId="73" dataDxfId="281"/>
    <tableColumn id="74" xr3:uid="{BBB81E15-85D5-476E-ADC4-C8EC0A154E42}" uniqueName="74" name="Programación Recursos propios ICLD27" queryTableFieldId="74" dataDxfId="280"/>
    <tableColumn id="75" xr3:uid="{8686B1B1-8A5C-4FA2-8911-24DAFC9A2737}" uniqueName="75" name="Programación Recursos propios ICDE27" queryTableFieldId="75" dataDxfId="279"/>
    <tableColumn id="76" xr3:uid="{2EBEC35B-DBA9-47DC-A70F-A17C474AF083}" uniqueName="76" name="Programación SGP Educación27" queryTableFieldId="76" dataDxfId="278"/>
    <tableColumn id="77" xr3:uid="{F112BB8B-BC57-4DD8-A36D-6AEA2DD87B57}" uniqueName="77" name="Programación SGP Salud27" queryTableFieldId="77" dataDxfId="277"/>
    <tableColumn id="78" xr3:uid="{C333F8F7-E29B-4F61-8F69-698F27CAC676}" uniqueName="78" name="Programación SGP APSB27" queryTableFieldId="78" dataDxfId="276"/>
    <tableColumn id="79" xr3:uid="{BACFB5EE-DD4A-4671-9076-A4B6C979FA0D}" uniqueName="79" name="Programación Cofinanciación Municipio27" queryTableFieldId="79" dataDxfId="275"/>
    <tableColumn id="80" xr3:uid="{6472C222-8608-42B5-BDCD-374A01930E54}" uniqueName="80" name="Programación Cofinanciación Nación27" queryTableFieldId="80" dataDxfId="274"/>
    <tableColumn id="81" xr3:uid="{F49338A3-A652-41EF-8C30-5A961B39E980}" uniqueName="81" name="Programación Crédito27" queryTableFieldId="81" dataDxfId="273"/>
    <tableColumn id="82" xr3:uid="{C4CBB0E7-6DE1-45DC-B406-B04F7B865D29}" uniqueName="82" name="Programación Regalías27" queryTableFieldId="82" dataDxfId="272"/>
    <tableColumn id="83" xr3:uid="{850B9B68-DE03-46ED-BFC9-A14A645BA9C6}" uniqueName="83" name="Programación Otras Fuentes27" queryTableFieldId="83" dataDxfId="271"/>
    <tableColumn id="84" xr3:uid="{E9303AA3-2E91-4E83-A641-D851CB206AF7}" uniqueName="84" name="Programación TOTAL27" queryTableFieldId="84" dataDxfId="270"/>
    <tableColumn id="85" xr3:uid="{C100201A-0DEF-4AFA-BAF2-95D0096F187E}" uniqueName="85" name="GRAN TOTAL" queryTableFieldId="85" dataDxfId="269"/>
    <tableColumn id="30" xr3:uid="{870BC784-FCE4-4A13-888F-C30426B8E429}" uniqueName="30" name="OBSERVACIONES SEGUIMIENTO" queryTableFieldId="30" dataDxfId="268"/>
    <tableColumn id="31" xr3:uid="{978474F5-A7D6-4471-887F-6DEB4D618BD1}" uniqueName="31" name="OBSERVACIONES" queryTableFieldId="31" dataDxfId="26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25071-645A-4D60-8DD1-68353F68AED3}" name="PonderadosCuatrienio" displayName="PonderadosCuatrienio" ref="A5:F93" totalsRowShown="0" headerRowDxfId="266" dataDxfId="264" headerRowBorderDxfId="265" tableBorderDxfId="263" totalsRowBorderDxfId="262">
  <autoFilter ref="A5:F93" xr:uid="{4CA25071-645A-4D60-8DD1-68353F68AED3}"/>
  <tableColumns count="6">
    <tableColumn id="1" xr3:uid="{5CE6D12D-C2FD-4D38-A74D-CC5FA21E7F29}" name="Linea Estrategica" dataDxfId="261"/>
    <tableColumn id="2" xr3:uid="{E5B39767-897F-4842-81B9-5F98F2B0FE5E}" name="Sector PDD" dataDxfId="260"/>
    <tableColumn id="3" xr3:uid="{2E6C07D4-C819-4E8A-A7F3-1417A3D18A72}" name="Programa PDD" dataDxfId="259"/>
    <tableColumn id="4" xr3:uid="{CB849F76-C48B-4252-B53E-817C123A6F2A}" name="Total Indicadores de Producto" dataDxfId="258">
      <calculatedColumnFormula>COUNTIF(tblPlanIndicativo_2[Programa PDD],C6)</calculatedColumnFormula>
    </tableColumn>
    <tableColumn id="5" xr3:uid="{122FACF7-9D26-4B72-B389-C830A8DA2C34}" name="Promedio de avance de ejecución acumulada" dataDxfId="257">
      <calculatedColumnFormula>IFERROR(AVERAGEIF(tblPlanIndicativo_2[Programa PDD],PonderadosCuatrienio[[#This Row],[Programa PDD]],tblPlanIndicativo_2[PORCENTAJE DE EJECUCIÓN ACUMULADA]),0)</calculatedColumnFormula>
    </tableColumn>
    <tableColumn id="11" xr3:uid="{3ECD149E-7262-49E9-B01F-E05076F49E5F}" name="Sobre Numero Total de Metas" dataDxfId="256">
      <calculatedColumnFormula>D6/$B$1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63D4690-4D8B-47BD-B02A-37D5BDFC67F1}" name="PonderadosVigencia" displayName="PonderadosVigencia" ref="H5:M93" totalsRowShown="0" headerRowDxfId="255" dataDxfId="253" headerRowBorderDxfId="254" tableBorderDxfId="252" totalsRowBorderDxfId="251">
  <autoFilter ref="H5:M93" xr:uid="{B63D4690-4D8B-47BD-B02A-37D5BDFC67F1}"/>
  <tableColumns count="6">
    <tableColumn id="1" xr3:uid="{D027CA25-539B-426C-97A6-21B0B2936AFA}" name="Linea Estrategica" dataDxfId="250"/>
    <tableColumn id="2" xr3:uid="{0C92D427-55E2-4221-A932-E22992ECE37D}" name="Sector PDD" dataDxfId="249"/>
    <tableColumn id="3" xr3:uid="{DB7A45A0-FF8B-402D-A672-622195BDFD53}" name="Programa PDD" dataDxfId="248"/>
    <tableColumn id="4" xr3:uid="{F2642ED1-2D59-426B-83C7-3FF32EFA29E5}" name="Total Indicadores de Producto Programados" dataDxfId="247">
      <calculatedColumnFormula array="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calculatedColumnFormula>
    </tableColumn>
    <tableColumn id="5" xr3:uid="{B3ECAE2B-CBF8-4154-BBEE-485375ECC084}" name="Promedio de avance de ejecución de la vigencia" dataDxfId="246">
      <calculatedColumnFormula>IFERROR(AVERAGEIFS(INDIRECT($B$102),tblPlanIndicativo_2[Programa PDD],PonderadosVigencia[[#This Row],[Programa PDD]],INDIRECT($B$101),"&lt;&gt;0"),0)</calculatedColumnFormula>
    </tableColumn>
    <tableColumn id="11" xr3:uid="{32C15D65-84B8-468C-A80B-9FD702B3F256}" name="Sobre Numero Total de Metas Programadas" dataDxfId="245">
      <calculatedColumnFormula>K6/$B$2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7B09695-EDC2-448F-ACE4-0E265977E106}" name="TablaReferencias" displayName="TablaReferencias" ref="A95:D99" totalsRowShown="0" headerRowDxfId="244" dataDxfId="243">
  <autoFilter ref="A95:D99" xr:uid="{C7B09695-EDC2-448F-ACE4-0E265977E106}"/>
  <tableColumns count="4">
    <tableColumn id="1" xr3:uid="{FA74A4E3-8FB2-4461-A4E9-5D219F8B6478}" name="Vigencia" dataDxfId="242"/>
    <tableColumn id="2" xr3:uid="{FBEDAAA4-7F56-4B87-A24A-2DFCA9B26A9B}" name="Encabezado Programación" dataDxfId="241"/>
    <tableColumn id="3" xr3:uid="{31B30C9D-A162-490F-84CB-169B8BDB1DFA}" name="Encabezado Ejecución" dataDxfId="240"/>
    <tableColumn id="4" xr3:uid="{94C477FD-941A-47E8-BD11-958E17D5D7DC}" name="Categoría de Ejecución" dataDxfId="239"/>
  </tableColumns>
  <tableStyleInfo name="TableStyleLight11"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18DAC0-32F7-435E-B814-04ECD4BBD976}" name="IndicadoresPorAgrupar" displayName="IndicadoresPorAgrupar" ref="L1:N7" totalsRowShown="0" headerRowDxfId="238" dataDxfId="236" headerRowBorderDxfId="237" tableBorderDxfId="235" totalsRowBorderDxfId="234">
  <autoFilter ref="L1:N7" xr:uid="{DDC9D437-5DB1-481F-BF46-F8E0FEDE1CEE}"/>
  <tableColumns count="3">
    <tableColumn id="1" xr3:uid="{8359AA3B-9111-41BB-AE39-6CB9CFEEA1D2}" name="código de indicador principal" dataDxfId="233"/>
    <tableColumn id="2" xr3:uid="{9E89F7DD-32C1-443A-9FE0-883EFD8E3D62}" name="Agrupacion" dataDxfId="232"/>
    <tableColumn id="3" xr3:uid="{EF3FF33E-9B2C-4A04-91A9-F0C2DB5938E8}" name="Codigo de Meta" dataDxfId="231"/>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555C2A-E11E-4350-B747-7271E0E140D8}" name="AgrupacionSalud" displayName="AgrupacionSalud" ref="A1:J61" totalsRowShown="0" headerRowDxfId="230" dataDxfId="228" headerRowBorderDxfId="229" tableBorderDxfId="227" totalsRowBorderDxfId="226">
  <autoFilter ref="A1:J61" xr:uid="{D05A3606-0A19-4B8A-BD2F-220490DEFB66}"/>
  <tableColumns count="10">
    <tableColumn id="1" xr3:uid="{8727F2A0-8561-48BE-AAB2-EB9C9E3AF374}" name="Codigo Meta" dataDxfId="225"/>
    <tableColumn id="2" xr3:uid="{F05FDE2C-5DEE-43C2-B9D1-F0D68245C0FA}" name="Indicador de producto principal" dataDxfId="224"/>
    <tableColumn id="3" xr3:uid="{0B11B3A7-0694-4CD5-84C1-B2C644AEC7CC}" name="código de indicador principal" dataDxfId="223"/>
    <tableColumn id="4" xr3:uid="{86588D04-C447-46FE-B60A-42318D093947}" name="Meta de cuatrenio" dataDxfId="222"/>
    <tableColumn id="5" xr3:uid="{42C3A0FF-B073-407C-A8B1-C5847003E5F8}" name="Tipo de Acumulación" dataDxfId="221"/>
    <tableColumn id="6" xr3:uid="{54E6FBBC-80E4-42F0-9FDB-4CEC08EBF65B}" name="Responsable" dataDxfId="220"/>
    <tableColumn id="7" xr3:uid="{2A63CE3E-E709-4EE3-BD22-404A966A5CA9}" name="Meta Física Esperada 2024" dataDxfId="219"/>
    <tableColumn id="8" xr3:uid="{F1A36C34-4648-4247-AF14-3B3D9260388C}" name="Meta Física Esperada 2025" dataDxfId="218"/>
    <tableColumn id="9" xr3:uid="{888F254D-5B5D-4E2F-BD6F-2246CC22A8D6}" name="Meta Física Esperada 2026" dataDxfId="217"/>
    <tableColumn id="10" xr3:uid="{95D68DCF-7332-4C89-B775-ACBA5D85A151}" name="Meta Física Esperada 2027" dataDxfId="216"/>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A42F1F3-3356-4CDC-8CFC-AEF0A92AFD28}" name="Tabla28" displayName="Tabla28" ref="P1:Q34" totalsRowShown="0" headerRowDxfId="215" dataDxfId="213" headerRowBorderDxfId="214" tableBorderDxfId="212" totalsRowBorderDxfId="211">
  <autoFilter ref="P1:Q34" xr:uid="{1A42F1F3-3356-4CDC-8CFC-AEF0A92AFD28}"/>
  <tableColumns count="2">
    <tableColumn id="1" xr3:uid="{D71A69CC-4737-45F3-97A6-CC6576251CA2}" name="Codigo Meta" dataDxfId="210"/>
    <tableColumn id="2" xr3:uid="{F690A615-9FAB-4CAF-9AAF-4016894ABDDF}" name="Codigo de Meta Agrupado" dataDxfId="209"/>
  </tableColumns>
  <tableStyleInfo name="TableStyleLight11" showFirstColumn="0" showLastColumn="0" showRowStripes="1" showColumnStripes="1"/>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55033C-69D6-40A9-B9FB-DD29BAE5B68D}" name="AvanceCuatrienioLineas" displayName="AvanceCuatrienioLineas" ref="D11:H16" totalsRowShown="0" headerRowDxfId="208" dataDxfId="206" headerRowBorderDxfId="207" tableBorderDxfId="205" totalsRowBorderDxfId="204">
  <autoFilter ref="D11:H16" xr:uid="{F055033C-69D6-40A9-B9FB-DD29BAE5B68D}"/>
  <tableColumns count="5">
    <tableColumn id="1" xr3:uid="{22C2F3FF-97AF-42C2-809B-DBDE250BD883}" name="Linea Estrategica" dataDxfId="203"/>
    <tableColumn id="2" xr3:uid="{BDFEFCA7-A79D-4068-AB7F-1206778ABE39}" name="% Aporte Cumplimiento PDD" dataDxfId="202" dataCellStyle="Porcentaje">
      <calculatedColumnFormula array="1">SUMPRODUCT(_xlfn._xlws.FILTER(PonderadosCuatrienio[Promedio de avance de ejecución acumulada],PonderadosCuatrienio[Linea Estrategica]=D12),_xlfn._xlws.FILTER(PonderadosCuatrienio[Sobre Numero Total de Metas],PonderadosCuatrienio[Linea Estrategica]=D12))</calculatedColumnFormula>
    </tableColumn>
    <tableColumn id="3" xr3:uid="{CAF77872-15DD-4773-9511-9F1748D4ABDD}" name="Numero Total de Indicadores" dataDxfId="201">
      <calculatedColumnFormula array="1">COUNTA(_xlfn._xlws.FILTER(tblPlanIndicativo_2[Codigo Meta],tblPlanIndicativo_2[Línea Estratégica]=D12))</calculatedColumnFormula>
    </tableColumn>
    <tableColumn id="4" xr3:uid="{75EE4639-96B4-4EAB-B966-6C54B508F7F3}" name="Sobre Numero Total de Indicadores" dataDxfId="200">
      <calculatedColumnFormula>F12/Ponderados!$B$1</calculatedColumnFormula>
    </tableColumn>
    <tableColumn id="5" xr3:uid="{58CAB91B-2F7B-4192-A2CD-8DFAD85522ED}" name="% Eficacia Operativa" dataDxfId="199">
      <calculatedColumnFormula>E12/G12</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87AC81C-EAD6-4DD9-904C-6A9FDFE4F33F}" name="AvanceVigenciaLineas" displayName="AvanceVigenciaLineas" ref="D2:H7" totalsRowShown="0" headerRowDxfId="198" dataDxfId="196" headerRowBorderDxfId="197" tableBorderDxfId="195" totalsRowBorderDxfId="194">
  <autoFilter ref="D2:H7" xr:uid="{487AC81C-EAD6-4DD9-904C-6A9FDFE4F33F}"/>
  <tableColumns count="5">
    <tableColumn id="1" xr3:uid="{10B7FAB3-EABF-4FC7-9D7D-068E23F44D9D}" name="Linea Estrategica" dataDxfId="193"/>
    <tableColumn id="2" xr3:uid="{19B0EC6A-13B4-4A0F-9615-789949FFD0E7}" name="% Aporte Cumplimiento PDD" dataDxfId="192" dataCellStyle="Porcentaje">
      <calculatedColumnFormula array="1">SUMPRODUCT(_xlfn._xlws.FILTER(PonderadosVigencia[Promedio de avance de ejecución de la vigencia],PonderadosVigencia[Linea Estrategica]=D3),_xlfn._xlws.FILTER(PonderadosVigencia[Sobre Numero Total de Metas Programadas],PonderadosVigencia[Linea Estrategica]=D3))</calculatedColumnFormula>
    </tableColumn>
    <tableColumn id="3" xr3:uid="{A74B6E45-52C7-49B3-891B-A3CF26D5C5B2}" name="Numero de Indicadores Programados" dataDxfId="191">
      <calculatedColumnFormula array="1">COUNTA(_xlfn._xlws.FILTER(tblPlanIndicativo_2[Codigo Meta],(INDIRECT(Ponderados!$B$101)&lt;&gt;0)*(tblPlanIndicativo_2[Línea Estratégica]=D3)))</calculatedColumnFormula>
    </tableColumn>
    <tableColumn id="4" xr3:uid="{A5D44D56-CD32-49FC-B245-DCE84DB14DA8}" name="Sobre Numero Total de Indicadores" dataDxfId="190">
      <calculatedColumnFormula>F3/Ponderados!$B$2</calculatedColumnFormula>
    </tableColumn>
    <tableColumn id="5" xr3:uid="{46A9ED58-6BEF-4E3A-9F12-04BB0AFD5A70}" name="% Eficacia Operativa" dataDxfId="189">
      <calculatedColumnFormula>E3/G3</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5C2CA4-6405-491F-A558-646E772F9B64}" name="AvanceCuatrienioSectores" displayName="AvanceCuatrienioSectores" ref="P2:T26" totalsRowShown="0" headerRowDxfId="188" dataDxfId="186" headerRowBorderDxfId="187" tableBorderDxfId="185">
  <autoFilter ref="P2:T26" xr:uid="{C85C2CA4-6405-491F-A558-646E772F9B64}"/>
  <tableColumns count="5">
    <tableColumn id="1" xr3:uid="{E9413873-AB6A-4B62-8113-5BE1813F3308}" name="Sector PDD" dataDxfId="184"/>
    <tableColumn id="2" xr3:uid="{4D95284D-B2A5-4944-9F05-43F97F87605B}" name="% Aporte Cumplimiento PDD" dataDxfId="183" dataCellStyle="Porcentaje">
      <calculatedColumnFormula array="1">SUMPRODUCT(_xlfn._xlws.FILTER(PonderadosCuatrienio[Promedio de avance de ejecución acumulada],PonderadosCuatrienio[Sector PDD]=P3),_xlfn._xlws.FILTER(PonderadosCuatrienio[Sobre Numero Total de Metas],PonderadosCuatrienio[Sector PDD]=P3))</calculatedColumnFormula>
    </tableColumn>
    <tableColumn id="3" xr3:uid="{B1A47B49-169F-4506-9C91-AEBE9208ADA0}" name="Numero Total de Indicadores" dataDxfId="182">
      <calculatedColumnFormula array="1">COUNTA(_xlfn._xlws.FILTER(tblPlanIndicativo_2[Codigo Meta],tblPlanIndicativo_2[Sector PDD]=J3))</calculatedColumnFormula>
    </tableColumn>
    <tableColumn id="4" xr3:uid="{F0DD6AE2-2E69-4839-BE72-65FBB18BDB5B}" name="Sobre Numero Total de Indicadores" dataDxfId="181">
      <calculatedColumnFormula>R3/Ponderados!$B$1</calculatedColumnFormula>
    </tableColumn>
    <tableColumn id="5" xr3:uid="{79E368E5-0914-4238-BA46-A0EB1A3D3C22}" name="% Eficacia Operativa" dataDxfId="180">
      <calculatedColumnFormula>Q3/S3</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9561B8-A2F5-4E67-BC17-D56218922E80}" name="AvanceVigenciaSectores" displayName="AvanceVigenciaSectores" ref="J2:N26" totalsRowShown="0" headerRowDxfId="179" dataDxfId="177" headerRowBorderDxfId="178" tableBorderDxfId="176">
  <autoFilter ref="J2:N26" xr:uid="{C09561B8-A2F5-4E67-BC17-D56218922E80}"/>
  <tableColumns count="5">
    <tableColumn id="1" xr3:uid="{4214363A-1401-4C08-B1B9-8CCF40E16C13}" name="Sector PDD" dataDxfId="175"/>
    <tableColumn id="2" xr3:uid="{F76CF153-9EC9-4189-A195-C2ED675EAC6A}" name="% Aporte Cumplimiento PDD" dataDxfId="174" dataCellStyle="Porcentaje">
      <calculatedColumnFormula array="1">SUMPRODUCT(_xlfn._xlws.FILTER(PonderadosVigencia[Promedio de avance de ejecución de la vigencia],PonderadosVigencia[Sector PDD]=J3),_xlfn._xlws.FILTER(PonderadosVigencia[Sobre Numero Total de Metas Programadas],PonderadosVigencia[Sector PDD]=J3))</calculatedColumnFormula>
    </tableColumn>
    <tableColumn id="3" xr3:uid="{28A44E6A-F062-41E6-9165-E530CDE63E9B}" name="Numero de Indicadores Programados" dataDxfId="173">
      <calculatedColumnFormula array="1">COUNTA(_xlfn._xlws.FILTER(tblPlanIndicativo_2[Codigo Meta],(INDIRECT(Ponderados!$B$101)&lt;&gt;0)*(tblPlanIndicativo_2[Sector PDD]=J3)))</calculatedColumnFormula>
    </tableColumn>
    <tableColumn id="4" xr3:uid="{79CA1F84-B551-47CB-BB0B-42B85D1E2E67}" name="Sobre Numero de Indicadores Programados" dataDxfId="172">
      <calculatedColumnFormula>L3/Ponderados!$B$2</calculatedColumnFormula>
    </tableColumn>
    <tableColumn id="5" xr3:uid="{1D93B3D9-C150-4D3C-A4B5-81BC8CB52826}" name="% Eficacia Operativa" dataDxfId="171">
      <calculatedColumnFormula>K3/M3</calculatedColumnFormula>
    </tableColumn>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152357-CDAD-4D61-960B-BB3EF4B9DF25}" name="AvanceVigenciaProgramas" displayName="AvanceVigenciaProgramas" ref="V2:Z90" totalsRowShown="0" headerRowDxfId="170" dataDxfId="168" headerRowBorderDxfId="169" tableBorderDxfId="167" totalsRowBorderDxfId="166">
  <autoFilter ref="V2:Z90" xr:uid="{29152357-CDAD-4D61-960B-BB3EF4B9DF25}"/>
  <tableColumns count="5">
    <tableColumn id="1" xr3:uid="{898D8CF6-F913-40BC-BA05-33A39D8E0E74}" name="Linea Estrategica" dataDxfId="165"/>
    <tableColumn id="2" xr3:uid="{0623EA37-FB23-40F8-8192-AFBF7ACB4756}" name="Sector PDD" dataDxfId="164"/>
    <tableColumn id="3" xr3:uid="{6BF84EA8-B340-4D9B-AC3E-B3C8988C891D}" name="Programa PDD" dataDxfId="163"/>
    <tableColumn id="4" xr3:uid="{B9A64D1A-8DA1-44DB-AE82-95E751F2485B}" name="Total Indicadores de Producto Programados en la Vigencia" dataDxfId="162">
      <calculatedColumnFormula array="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calculatedColumnFormula>
    </tableColumn>
    <tableColumn id="5" xr3:uid="{44D43FA4-03BE-4DDD-9F4A-7BD6D28A3C84}" name="Promedio de avance de ejecución de la vigencia" dataDxfId="161">
      <calculatedColumnFormula>IFERROR(AVERAGEIFS(INDIRECT(Ponderados!$B$102),tblPlanIndicativo_2[Programa PDD],AvanceVigenciaProgramas[[#This Row],[Programa PDD]],INDIRECT(Ponderados!$B$101),"&lt;&gt;0"),0)</calculatedColumnFormula>
    </tableColumn>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5E229E5-B121-45A3-8CAA-F57482191743}" name="AvanceCuatrienioProgramas" displayName="AvanceCuatrienioProgramas" ref="AB2:AF90" totalsRowShown="0" headerRowDxfId="160" dataDxfId="158" headerRowBorderDxfId="159" tableBorderDxfId="157" totalsRowBorderDxfId="156">
  <autoFilter ref="AB2:AF90" xr:uid="{75E229E5-B121-45A3-8CAA-F57482191743}"/>
  <tableColumns count="5">
    <tableColumn id="1" xr3:uid="{F12CA9CF-734A-461C-A28F-E1F4AA64BC71}" name="Linea Estrategica" dataDxfId="155"/>
    <tableColumn id="2" xr3:uid="{E91A0C7A-2E61-4853-80DA-614F70CF55F0}" name="Sector PDD" dataDxfId="154"/>
    <tableColumn id="3" xr3:uid="{0D71A430-96ED-4659-8E26-68A83CE4A7D9}" name="Programa PDD" dataDxfId="153"/>
    <tableColumn id="4" xr3:uid="{FABD3596-121E-42B7-81D4-A58139ECCF4F}" name="Total Indicadores de Producto" dataDxfId="152">
      <calculatedColumnFormula>COUNTIF(tblPlanIndicativo_2[Programa PDD],AD3)</calculatedColumnFormula>
    </tableColumn>
    <tableColumn id="5" xr3:uid="{478CBD05-58A9-4877-B68B-3DF6BD8B114F}" name="Promedio de avance de ejecución acumulada" dataDxfId="151">
      <calculatedColumnFormula>IFERROR(AVERAGEIF(tblPlanIndicativo_2[Programa PDD],AvanceCuatrienioProgramas[[#This Row],[Programa PDD]],tblPlanIndicativo_2[PORCENTAJE DE EJECUCIÓN ACUMULADA]),0)</calculatedColumnFormula>
    </tableColumn>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79BD73E-0382-4D46-AB58-09311FB75166}" name="EjecucionDependencias" displayName="EjecucionDependencias" ref="AH2:AM37" totalsRowShown="0" headerRowDxfId="150" headerRowBorderDxfId="149" tableBorderDxfId="148">
  <autoFilter ref="AH2:AM37" xr:uid="{779BD73E-0382-4D46-AB58-09311FB75166}"/>
  <tableColumns count="6">
    <tableColumn id="1" xr3:uid="{3342AFBF-9351-45A1-BBD5-C9D3828BBE41}" name="Varias Dependencias" dataDxfId="147"/>
    <tableColumn id="2" xr3:uid="{F026FBFB-14AD-4416-A514-6F578C83FCA4}" name="Dependencias Responsables" dataDxfId="146"/>
    <tableColumn id="5" xr3:uid="{586DBB5D-3193-47D9-A406-06BCDDC19CE4}" name="Numero de Indicadores Programados" dataDxfId="145">
      <calculatedColumnFormula array="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calculatedColumnFormula>
    </tableColumn>
    <tableColumn id="8" xr3:uid="{873F215B-8712-43DC-AD0B-D3E9763F2CBF}" name="Numero de Metas Cumplidas" dataDxfId="144">
      <calculatedColumnFormula array="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calculatedColumnFormula>
    </tableColumn>
    <tableColumn id="3" xr3:uid="{DA6CB0DE-932D-4CBE-A7B1-06FC50B8AC2A}" name="Avance Vigencia" dataDxfId="143">
      <calculatedColumnFormula array="1">IF(EjecucionDependencias[[#This Row],[Numero de Indicadores Programados]]=0,0,AVERAGE(_xlfn._xlws.FILTER(INDIRECT(Ponderados!$B$102),(TRIM(tblPlanIndicativo_2[Responsable])=TRIM(EjecucionDependencias[[#This Row],[Dependencias Responsables]]))*(INDIRECT(Ponderados!$B$101)&lt;&gt;0))))</calculatedColumnFormula>
    </tableColumn>
    <tableColumn id="6" xr3:uid="{34036E82-845C-498E-95B4-D2226F32D3FB}" name="Avance Cuatrienio" dataDxfId="142">
      <calculatedColumnFormula array="1">AVERAGE(_xlfn._xlws.FILTER(tblPlanIndicativo_2[PORCENTAJE DE EJECUCIÓN ACUMULADA],(TRIM(tblPlanIndicativo_2[Responsable])=TRIM(EjecucionDependencias[[#This Row],[Dependencias Responsables]]))))</calculatedColumnFormula>
    </tableColumn>
  </tableColumns>
  <tableStyleInfo name="TableStyleLight11" showFirstColumn="0" showLastColumn="0" showRowStripes="1" showColumnStripes="1"/>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F47E131-B1D2-4F8A-8CE9-2C79C588C196}" name="AvanceFinancieroSectoresCuatrienio" displayName="AvanceFinancieroSectoresCuatrienio" ref="N2:Q27" totalsRowCount="1" headerRowDxfId="441" dataDxfId="439" totalsRowDxfId="437" headerRowBorderDxfId="440" tableBorderDxfId="438" totalsRowBorderDxfId="436">
  <autoFilter ref="N2:Q26" xr:uid="{DF47E131-B1D2-4F8A-8CE9-2C79C588C196}"/>
  <tableColumns count="4">
    <tableColumn id="1" xr3:uid="{61A92A31-4150-4062-A7E1-DEED9FCB7B00}" name="Sector PDD" totalsRowLabel="Total" dataDxfId="435" totalsRowDxfId="434"/>
    <tableColumn id="2" xr3:uid="{8E0557CF-091D-4773-B5A2-D5667E2B8DAE}" name="Recursos programados" totalsRowFunction="sum" dataDxfId="433" totalsRowDxfId="432" dataCellStyle="Porcentaje">
      <calculatedColumnFormula array="1">SUM(_xlfn._xlws.FILTER(tblPlanIndicativo_2[GRAN TOTAL],tblPlanIndicativo_2[Sector PDD]=AvanceFinancieroSectoresCuatrienio[[#This Row],[Sector PDD]]))</calculatedColumnFormula>
    </tableColumn>
    <tableColumn id="3" xr3:uid="{E720AA1D-10DA-4E83-A122-E451141C814B}" name="Ejecución financiera cuatrienio" totalsRowFunction="sum" dataDxfId="431" totalsRowDxfId="430">
      <calculatedColumnFormula array="1">_xlfn.LET(_xlpm.matriz,_xlfn._xlws.FILTER(EjecucionHaciendaVigencias[[Recursos propios ICDE]:[Crédito]],EjecucionHaciendaVigencias[Sector PDD]=AvanceFinancieroSectoresCuatrienio[[#This Row],[Sector PDD]]),IFERROR(SUM(_xlpm.matriz),""))</calculatedColumnFormula>
    </tableColumn>
    <tableColumn id="4" xr3:uid="{19C061EC-4BB2-4EE2-A45D-5EBC97BBA3B5}" name="Porcentaje de ejecución del cuatrienio" totalsRowFunction="average" dataDxfId="429" totalsRowDxfId="428">
      <calculatedColumnFormula>IFERROR(AvanceFinancieroSectoresCuatrienio[[#This Row],[Ejecución financiera cuatrienio]]/AvanceFinancieroSectoresCuatrienio[[#This Row],[Recursos programados]],"")</calculatedColumnFormula>
    </tableColumn>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FE7274E-247D-4BA9-87DE-3A5D7B97CE90}" name="AvanceFinancieroSectoresVigencia" displayName="AvanceFinancieroSectoresVigencia" ref="I2:L27" totalsRowCount="1" headerRowDxfId="427" dataDxfId="425" totalsRowDxfId="423" headerRowBorderDxfId="426" tableBorderDxfId="424" totalsRowBorderDxfId="422">
  <autoFilter ref="I2:L26" xr:uid="{6FE7274E-247D-4BA9-87DE-3A5D7B97CE90}"/>
  <tableColumns count="4">
    <tableColumn id="1" xr3:uid="{169800C5-9771-4D98-ADF1-ADC6F1CB2151}" name="Sector PDD" totalsRowLabel="Total" dataDxfId="421" totalsRowDxfId="420"/>
    <tableColumn id="2" xr3:uid="{94B0436D-6243-4EFC-BD3C-FAC7687C16AE}" name="Recursos programados de la vigencia" totalsRowFunction="sum" dataDxfId="419" totalsRowDxfId="418" dataCellStyle="Porcentaje">
      <calculatedColumnFormula array="1">_xlfn.LET(_xlpm.matriz,_xlfn._xlws.FILTER(INDIRECT("tblPlanIndicativo_2[Programación TOTAL"&amp;RIGHT($B$1,2)&amp;"]"),tblPlanIndicativo_2[Sector PDD]=AvanceFinancieroSectoresVigencia[[#This Row],[Sector PDD]]),SUM(_xlpm.matriz))</calculatedColumnFormula>
    </tableColumn>
    <tableColumn id="3" xr3:uid="{D68BE322-572C-4BE5-A8D4-03557ED7A2AE}" name="Recursos ejecutados de la vigencia" totalsRowFunction="sum" dataDxfId="417" totalsRowDxfId="416">
      <calculatedColumnFormula array="1">_xlfn.LET(_xlpm.matriz,_xlfn._xlws.FILTER(EjecucionHaciendaVigencias[[Recursos propios ICDE]:[Crédito]],(EjecucionHaciendaVigencias[Sector PDD]=AvanceFinancieroSectoresVigencia[[#This Row],[Sector PDD]])*(EjecucionHaciendaVigencias[Vigencia]='Ejecución Financiera'!$B$1)),IFERROR(SUM(_xlpm.matriz),""))</calculatedColumnFormula>
    </tableColumn>
    <tableColumn id="4" xr3:uid="{D363FCFA-9F47-463C-9CF8-1DBC973089A7}" name="Porcentaje de ejecución" totalsRowFunction="average" dataDxfId="415" totalsRowDxfId="414">
      <calculatedColumnFormula>IFERROR(AvanceFinancieroSectoresVigencia[[#This Row],[Recursos ejecutados de la vigencia]]/AvanceFinancieroSectoresVigencia[[#This Row],[Recursos programados de la vigencia]],"")</calculatedColumnFormula>
    </tableColumn>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97FC985-06C1-4D21-8CC0-438C989349F4}" name="AvanceFinancieroProgramasVigencia" displayName="AvanceFinancieroProgramasVigencia" ref="S2:X90" totalsRowShown="0" headerRowDxfId="413" dataDxfId="411" headerRowBorderDxfId="412" tableBorderDxfId="410" totalsRowBorderDxfId="409">
  <autoFilter ref="S2:X90" xr:uid="{797FC985-06C1-4D21-8CC0-438C989349F4}"/>
  <tableColumns count="6">
    <tableColumn id="1" xr3:uid="{42BCE3BB-46FA-4CC7-8D8C-A5A606EF4ECE}" name="Linea Estrategica" dataDxfId="408"/>
    <tableColumn id="2" xr3:uid="{BC717656-349C-42F9-A679-5EC81F847051}" name="Sector PDD" dataDxfId="407"/>
    <tableColumn id="3" xr3:uid="{162F86DB-1F52-43B0-85D8-37804055634F}" name="Programa PDD" dataDxfId="406"/>
    <tableColumn id="4" xr3:uid="{87553222-67C3-4CFC-9E94-ADCDB5385AB2}" name="Recursos programados de la vigencia" dataDxfId="405">
      <calculatedColumnFormula array="1">_xlfn.LET(_xlpm.matriz,_xlfn._xlws.FILTER(INDIRECT("tblPlanIndicativo_2[Programación TOTAL"&amp;RIGHT($B$1,2)&amp;"]"),tblPlanIndicativo_2[Programa PDD]=AvanceFinancieroProgramasVigencia[[#This Row],[Programa PDD]]),SUM(_xlpm.matriz))</calculatedColumnFormula>
    </tableColumn>
    <tableColumn id="5" xr3:uid="{C1EEA1BC-FF15-4B31-BA84-AD9C9AFA26C6}" name="Recursos ejecutados de la vigencia" dataDxfId="404">
      <calculatedColumnFormula array="1">_xlfn.LET(_xlpm.matriz,_xlfn._xlws.FILTER(EjecucionHaciendaVigencias[[Recursos propios ICDE]:[Crédito]],(EjecucionHaciendaVigencias[Programa PDD]=AvanceFinancieroProgramasVigencia[[#This Row],[Programa PDD]])*(EjecucionHaciendaVigencias[Vigencia]='Ejecución Financiera'!$B$1)),IFERROR(SUM(_xlpm.matriz),""))</calculatedColumnFormula>
    </tableColumn>
    <tableColumn id="6" xr3:uid="{76714707-9044-482D-A0D7-36A0BC91CD26}" name="Porcentaje de ejecución" dataDxfId="403">
      <calculatedColumnFormula>IFERROR(AvanceFinancieroProgramasVigencia[[#This Row],[Recursos ejecutados de la vigencia]]/AvanceFinancieroProgramasVigencia[[#This Row],[Recursos programados de la vigencia]],"")</calculatedColumnFormula>
    </tableColumn>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B2ACF4F-CC51-4A53-92DD-40D3E22C658B}" name="AvanceFinancieroProgramasCuatrienio" displayName="AvanceFinancieroProgramasCuatrienio" ref="Z2:AE90" totalsRowShown="0" headerRowDxfId="402" dataDxfId="400" headerRowBorderDxfId="401" tableBorderDxfId="399" totalsRowBorderDxfId="398">
  <autoFilter ref="Z2:AE90" xr:uid="{AB2ACF4F-CC51-4A53-92DD-40D3E22C658B}"/>
  <tableColumns count="6">
    <tableColumn id="1" xr3:uid="{5EE05BA2-ECD1-452B-8824-CAB035C4903A}" name="Linea Estrategica" dataDxfId="397"/>
    <tableColumn id="2" xr3:uid="{4BF14869-3ED4-4F2F-82EB-CAA804041650}" name="Sector PDD" dataDxfId="396"/>
    <tableColumn id="3" xr3:uid="{D97430A3-F385-47B8-A55A-098EDF3DFB96}" name="Programa PDD" dataDxfId="395"/>
    <tableColumn id="4" xr3:uid="{CC54FFD4-CC29-4709-A61C-731548E32FD5}" name="Recursos programados" dataDxfId="394">
      <calculatedColumnFormula array="1">SUM(_xlfn._xlws.FILTER(tblPlanIndicativo_2[GRAN TOTAL],tblPlanIndicativo_2[Programa PDD]=AvanceFinancieroProgramasCuatrienio[[#This Row],[Programa PDD]]))</calculatedColumnFormula>
    </tableColumn>
    <tableColumn id="5" xr3:uid="{992E87D9-BF70-475D-AEA1-9B48087F5553}" name="Ejecución financiera cuatrienio" dataDxfId="393">
      <calculatedColumnFormula array="1">_xlfn.LET(_xlpm.matriz,_xlfn._xlws.FILTER(EjecucionHaciendaVigencias[[Recursos propios ICDE]:[Crédito]],EjecucionHaciendaVigencias[Programa PDD]=AvanceFinancieroProgramasCuatrienio[[#This Row],[Programa PDD]]),IFERROR(SUM(_xlpm.matriz),""))</calculatedColumnFormula>
    </tableColumn>
    <tableColumn id="6" xr3:uid="{693C6C8A-5F4E-444F-84DD-9C1D68E28456}" name="Porcentaje de ejecución del cuatrienio" dataDxfId="392">
      <calculatedColumnFormula>IFERROR(AvanceFinancieroProgramasCuatrienio[[#This Row],[Ejecución financiera cuatrienio]]/AvanceFinancieroProgramasCuatrienio[[#This Row],[Recursos programados]],"")</calculatedColumnFormula>
    </tableColumn>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0480A1E-1F04-4B66-BF66-E42AF0728A69}" name="AvanceFinancieroCuatrienioLineas" displayName="AvanceFinancieroCuatrienioLineas" ref="D11:G17" totalsRowCount="1" headerRowDxfId="391" headerRowBorderDxfId="390" tableBorderDxfId="389" totalsRowBorderDxfId="388">
  <autoFilter ref="D11:G16" xr:uid="{40480A1E-1F04-4B66-BF66-E42AF0728A69}"/>
  <tableColumns count="4">
    <tableColumn id="1" xr3:uid="{68B4377D-28E9-4B82-AB34-BD79BFEC9384}" name="Linea Estrategica" totalsRowLabel="Total" dataDxfId="387" totalsRowDxfId="386"/>
    <tableColumn id="2" xr3:uid="{3A561C93-5BC9-47F0-AD6D-B073B6448B4A}" name="Recursos programados" totalsRowFunction="sum" dataDxfId="385" totalsRowDxfId="384">
      <calculatedColumnFormula array="1">SUM(_xlfn._xlws.FILTER(tblPlanIndicativo_2[GRAN TOTAL],tblPlanIndicativo_2[Línea Estratégica]=AvanceFinancieroCuatrienioLineas[[#This Row],[Linea Estrategica]]))</calculatedColumnFormula>
    </tableColumn>
    <tableColumn id="3" xr3:uid="{C7E57985-6A68-4BBF-936F-E0552043F789}" name="Ejecución financiera cuatrienio" totalsRowFunction="sum" dataDxfId="383" totalsRowDxfId="382">
      <calculatedColumnFormula array="1">_xlfn.LET(_xlpm.matriz,_xlfn._xlws.FILTER(EjecucionHaciendaVigencias[[Recursos propios ICDE]:[Crédito]],EjecucionHaciendaVigencias[Linea Estrategica]=AvanceFinancieroCuatrienioLineas[[#This Row],[Linea Estrategica]]),IFERROR(SUM(_xlpm.matriz),""))</calculatedColumnFormula>
    </tableColumn>
    <tableColumn id="4" xr3:uid="{B616828C-7424-477F-BEF6-3F7711A2494B}" name="Porcentaje de ejecución del cuatrienio" totalsRowFunction="average" dataDxfId="381" totalsRowDxfId="380">
      <calculatedColumnFormula>F12/E12</calculatedColumnFormula>
    </tableColumn>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7A733FC-33D8-42EC-BF93-19F6442A5EF1}" name="AvanceFinancieroVigencia" displayName="AvanceFinancieroVigencia" ref="D2:G8" totalsRowCount="1" headerRowDxfId="379" headerRowBorderDxfId="378" tableBorderDxfId="377" totalsRowBorderDxfId="376">
  <autoFilter ref="D2:G7" xr:uid="{47A733FC-33D8-42EC-BF93-19F6442A5EF1}"/>
  <tableColumns count="4">
    <tableColumn id="1" xr3:uid="{34A0A8C6-C072-468A-BA54-344C02CFC7CA}" name="Linea Estrategica" totalsRowLabel="Total" dataDxfId="375" totalsRowDxfId="374"/>
    <tableColumn id="2" xr3:uid="{A1DB8488-2530-4E65-87D0-AD3F23399E24}" name="Recursos programados de la vigencia" totalsRowFunction="sum" dataDxfId="373" totalsRowDxfId="372">
      <calculatedColumnFormula array="1">_xlfn.LET(_xlpm.matriz,_xlfn._xlws.FILTER(INDIRECT("tblPlanIndicativo_2[Programación TOTAL"&amp;RIGHT($B$1,2)&amp;"]"),tblPlanIndicativo_2[Línea Estratégica]=AvanceFinancieroVigencia[[#This Row],[Linea Estrategica]]),SUM(_xlpm.matriz))</calculatedColumnFormula>
    </tableColumn>
    <tableColumn id="3" xr3:uid="{19E8ACAD-D008-472F-867B-FE0494C9302C}" name="Recursos ejecutados de la vigencia" totalsRowFunction="sum" dataDxfId="371" totalsRowDxfId="370">
      <calculatedColumnFormula array="1">_xlfn.LET(_xlpm.matriz,_xlfn._xlws.FILTER(EjecucionHaciendaVigencias[[Recursos propios ICDE]:[Crédito]],(EjecucionHaciendaVigencias[Linea Estrategica]=AvanceFinancieroVigencia[[#This Row],[Linea Estrategica]])*(EjecucionHaciendaVigencias[Vigencia]='Ejecución Financiera'!$B$1)),IFERROR(SUM(_xlpm.matriz),""))</calculatedColumnFormula>
    </tableColumn>
    <tableColumn id="4" xr3:uid="{17BF2164-9B6A-4A44-8D62-D9AE02AF7608}" name="Porcentaje de ejecución" totalsRowFunction="custom" dataDxfId="369" totalsRowDxfId="368">
      <calculatedColumnFormula>IFERROR(AvanceFinancieroVigencia[[#This Row],[Recursos ejecutados de la vigencia]]/AvanceFinancieroVigencia[[#This Row],[Recursos programados de la vigencia]],"")</calculatedColumnFormula>
      <totalsRowFormula>IFERROR(SUBTOTAL(101,AvanceFinancieroVigencia[Porcentaje de ejecución]),"")</totalsRowFormula>
    </tableColumn>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7E0002-EEDD-4E85-AFCF-68DD412C84A4}" name="EjecucionHaciendaVigencias" displayName="EjecucionHaciendaVigencias" ref="A1:O282" totalsRowShown="0" headerRowDxfId="141">
  <autoFilter ref="A1:O282" xr:uid="{A37E0002-EEDD-4E85-AFCF-68DD412C84A4}"/>
  <tableColumns count="15">
    <tableColumn id="12" xr3:uid="{8927453E-64BF-4CF8-835A-08F5937BD036}" name="Vigencia" dataDxfId="140"/>
    <tableColumn id="13" xr3:uid="{A5AA3FEC-E0BC-4AD3-B859-D91CB1BB0346}" name="Codigo de Meta" dataDxfId="139"/>
    <tableColumn id="16" xr3:uid="{96DEBD4F-4579-4EAE-A7B3-1FADF619F1DE}" name="Linea Estrategica" dataDxfId="138"/>
    <tableColumn id="15" xr3:uid="{A34C8E6A-8F4F-4E12-86AE-879D05086B1B}" name="Sector PDD" dataDxfId="137"/>
    <tableColumn id="14" xr3:uid="{431B028B-D220-46B5-9485-493DF7A2E974}" name="Programa PDD" dataDxfId="136"/>
    <tableColumn id="4" xr3:uid="{4F40CB87-7D34-4812-8F92-2DEFF8AB97CF}" name="Recursos propios ICDE" dataDxfId="135"/>
    <tableColumn id="3" xr3:uid="{8F7BCC62-E83B-4B8E-90CD-2C1A39D90FFF}" name="Recursos propios ICLD" dataDxfId="134"/>
    <tableColumn id="11" xr3:uid="{FF2D1951-8608-4E98-8F46-CCDF7BCC863C}" name="Cofinanciación Municipio" dataDxfId="133"/>
    <tableColumn id="7" xr3:uid="{66C89EAD-7463-4914-A987-6570534CF15C}" name="Cofinanciación Nación" dataDxfId="132"/>
    <tableColumn id="9" xr3:uid="{32594C69-06C7-44EC-AB5A-8FC6D687F409}" name="Otras Fuentes" dataDxfId="131"/>
    <tableColumn id="10" xr3:uid="{42CE178C-D017-4917-86A9-62EB173C7B1E}" name="SGP APSB" dataDxfId="130"/>
    <tableColumn id="2" xr3:uid="{E5E74C6F-7515-4D0D-8453-4B78C2DE82DA}" name="SGP Educación" dataDxfId="129"/>
    <tableColumn id="5" xr3:uid="{D9FC49F5-BA4D-4DBF-ABFB-E0CCC12CA2A7}" name="SGP Salud" dataDxfId="128"/>
    <tableColumn id="6" xr3:uid="{61DA06EC-81FB-4B61-A52E-F28846013193}" name="Regalías" dataDxfId="127"/>
    <tableColumn id="8" xr3:uid="{E3EF4693-D2FA-4D49-AF92-B00204C93A25}" name="Crédito" dataDxfId="126"/>
  </tableColumns>
  <tableStyleInfo name="TableStyleLight11" showFirstColumn="0" showLastColumn="0" showRowStripes="1" showColumnStripes="1"/>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494C76-A9C0-4992-8BCB-A4987EA61C10}" name="orden_lineas" displayName="orden_lineas" ref="A1:B6" totalsRowShown="0" headerRowDxfId="125" dataDxfId="124">
  <autoFilter ref="A1:B6" xr:uid="{BF494C76-A9C0-4992-8BCB-A4987EA61C10}"/>
  <tableColumns count="2">
    <tableColumn id="1" xr3:uid="{B0015552-7FDB-487D-826F-96D0D9CBB1E1}" name="Orden Linea" dataDxfId="123"/>
    <tableColumn id="2" xr3:uid="{25782A6F-5FC6-4018-B54F-B5CD1E1E3196}" name="Línea Estratégica" dataDxfId="122"/>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DE761-4F6A-45CC-B1AF-26B6F4103C73}" name="orden_sectores" displayName="orden_sectores" ref="D1:E25" totalsRowShown="0" headerRowDxfId="121" dataDxfId="120">
  <autoFilter ref="D1:E25" xr:uid="{E9CDE761-4F6A-45CC-B1AF-26B6F4103C73}"/>
  <tableColumns count="2">
    <tableColumn id="1" xr3:uid="{3AAC4CD3-3A6E-4D33-84C1-70160CE170DF}" name="Orden Sector" dataDxfId="119"/>
    <tableColumn id="2" xr3:uid="{89B972F8-602E-49C3-A3D8-16751EE922A8}" name="Sector PDD" dataDxfId="118"/>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05964D-B22D-4479-8337-BF9F0B683689}" name="orden_programas" displayName="orden_programas" ref="G1:H89" totalsRowShown="0" headerRowDxfId="117" dataDxfId="116">
  <autoFilter ref="G1:H89" xr:uid="{7D05964D-B22D-4479-8337-BF9F0B683689}"/>
  <tableColumns count="2">
    <tableColumn id="1" xr3:uid="{7315B034-0079-4D50-A5D8-F105DF51DD75}" name="Orden Programa PDD" dataDxfId="115"/>
    <tableColumn id="2" xr3:uid="{DDD98B4C-CC82-473B-BE53-6ACEA2CE785F}" name="Programa PDD" dataDxfId="114"/>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E59EA2-9F93-4B59-B2B6-AC52B5B353EA}" name="HomologacionSecretarias" displayName="HomologacionSecretarias" ref="J1:L1048575" totalsRowShown="0" headerRowDxfId="113">
  <autoFilter ref="J1:L1048575" xr:uid="{84E59EA2-9F93-4B59-B2B6-AC52B5B353EA}"/>
  <tableColumns count="3">
    <tableColumn id="1" xr3:uid="{DB94E2BD-421A-45DE-81B2-136D88003E2B}" name="Dependencia Responsable"/>
    <tableColumn id="2" xr3:uid="{6638838B-B5DF-4225-BF29-DE0F80956FC4}" name="Responsable en PI"/>
    <tableColumn id="3" xr3:uid="{2F4DDD15-DFF5-4819-9E01-3A023C6FE7BD}" name="Varias Secretarías" dataDxfId="112"/>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B3B70C-1163-448D-8C97-829D88FA725D}" name="PlanIndicativoAgrupado" displayName="PlanIndicativoAgrupado" ref="A3:CP442" totalsRowShown="0" headerRowDxfId="111" dataDxfId="109" headerRowBorderDxfId="110">
  <autoFilter ref="A3:CP442" xr:uid="{00000000-0009-0000-0100-000001000000}"/>
  <tableColumns count="94">
    <tableColumn id="1" xr3:uid="{E5F697C7-C8A0-48D4-A766-EFA379033AFC}" name="Codigo Meta" dataDxfId="108"/>
    <tableColumn id="2" xr3:uid="{BB91A6F9-AB93-4063-8CA6-27E4BE4B852B}" name="Codigo de Meta Agrupado" dataDxfId="107"/>
    <tableColumn id="3" xr3:uid="{2F273230-3A5B-4D62-B54E-058952224606}" name="Serie Numero" dataDxfId="106"/>
    <tableColumn id="4" xr3:uid="{7E4CC5D7-AFA6-4D9E-95AD-9D336951A8E7}" name="Línea Estratégica" dataDxfId="105"/>
    <tableColumn id="5" xr3:uid="{3C119FAA-CFDB-43D1-A737-E4DCD883AB3F}" name="Indicador de resultado" dataDxfId="104"/>
    <tableColumn id="6" xr3:uid="{C64DC08F-7F4E-48A6-A05E-608258592DF2}" name="Línea base" dataDxfId="103"/>
    <tableColumn id="7" xr3:uid="{15CD82AD-81A8-4686-9789-DDFC92F6EC68}" name="Unidad de Medida" dataDxfId="102"/>
    <tableColumn id="8" xr3:uid="{41550B1B-86EB-4012-A237-929A38219BA4}" name="Año base" dataDxfId="101"/>
    <tableColumn id="9" xr3:uid="{FE58604F-FC5E-4DB9-913B-DD728D8A6CE4}" name="Fuente" dataDxfId="100"/>
    <tableColumn id="10" xr3:uid="{207CA3A0-0770-4DFD-B1D5-048FDA2E2A12}" name="Meta cuatrienio" dataDxfId="99"/>
    <tableColumn id="11" xr3:uid="{C0204E69-0A20-4905-938D-1C87C523D14C}" name="ODS" dataDxfId="98"/>
    <tableColumn id="12" xr3:uid="{7FCCEF31-8507-47B7-AF0B-9C3C45A871A3}" name="Sector PDD" dataDxfId="97"/>
    <tableColumn id="13" xr3:uid="{014DD1DB-FE7D-4C7A-8D12-DF487461DAD3}" name="Numero Programa PDD" dataDxfId="96"/>
    <tableColumn id="14" xr3:uid="{45FE332D-62C2-42E6-94C2-E474367529F9}" name="Programa PDD" dataDxfId="95"/>
    <tableColumn id="15" xr3:uid="{4CB7B29A-1483-4B60-92ED-ED8755B78D7F}" name="Sector de inversión" dataDxfId="94"/>
    <tableColumn id="16" xr3:uid="{725689F0-530F-47B9-BC3A-46E4A237E693}" name="Código del sector" dataDxfId="93"/>
    <tableColumn id="17" xr3:uid="{BB28A5D6-BCFB-46BE-A473-11A4E3D77440}" name="Programa Presupuestal" dataDxfId="92"/>
    <tableColumn id="18" xr3:uid="{51EF5C8A-7464-42C2-A864-35A9112F3D75}" name="Código del programa" dataDxfId="91"/>
    <tableColumn id="19" xr3:uid="{25135E3E-EAA5-48E6-A9E1-B080594957B3}" name="Producto" dataDxfId="90"/>
    <tableColumn id="20" xr3:uid="{E86403BC-34AC-4E77-BA98-B8CEE8103AD5}" name="Código del producto" dataDxfId="89"/>
    <tableColumn id="21" xr3:uid="{FFDFAE0E-8045-4FC1-AF24-DEF2DD3D71E4}" name="Indicador de producto principal" dataDxfId="88"/>
    <tableColumn id="22" xr3:uid="{B6B29F71-5719-49F5-9E4C-F7C8209E0442}" name="código de indicador principal" dataDxfId="87"/>
    <tableColumn id="23" xr3:uid="{D33EAE90-9D18-4AFF-8517-C79A7A80B3DB}" name="Descripción" dataDxfId="86"/>
    <tableColumn id="24" xr3:uid="{DA6E72D3-A67F-4CD7-A703-BE1927F468B5}" name="Medido a través de" dataDxfId="85"/>
    <tableColumn id="25" xr3:uid="{1BA45E35-D38C-483A-B6A8-797478415AB4}" name="Tiene EDT" dataDxfId="84"/>
    <tableColumn id="26" xr3:uid="{63C07EAA-4F6A-48C8-B086-4CA9C43265A2}" name="Unidad de medida2" dataDxfId="83"/>
    <tableColumn id="27" xr3:uid="{B67091B3-8916-4406-A26B-0AFEF5068E2A}" name="Meta de cuatrenio" dataDxfId="82"/>
    <tableColumn id="28" xr3:uid="{17F2AD75-055A-4BFC-9A5D-BE814C9C0F82}" name="Tipo de Acumulación" dataDxfId="81"/>
    <tableColumn id="29" xr3:uid="{1EA71779-3507-4DBF-98E5-ECFE7EF36AC3}" name="Responsable" dataDxfId="80"/>
    <tableColumn id="30" xr3:uid="{940E2E45-C27D-4250-929D-20B547A1B572}" name="Meta Física Esperada 2025" dataDxfId="79"/>
    <tableColumn id="31" xr3:uid="{2CB58208-D137-4489-921E-F1755999AE7A}" name="Meta Física Esperada 2026" dataDxfId="78"/>
    <tableColumn id="32" xr3:uid="{8096A077-BF7A-4F71-8A47-0BFA6F21478F}" name="Meta Física Esperada 2027" dataDxfId="77"/>
    <tableColumn id="33" xr3:uid="{3859F610-B708-46AA-A210-2DFDE68F4ECF}" name="Meta Física Esperada 2028" dataDxfId="76"/>
    <tableColumn id="34" xr3:uid="{71B934DB-BD67-4D2F-83A1-815B47064162}" name="PROYECTOS 2024" dataDxfId="75"/>
    <tableColumn id="35" xr3:uid="{BF93B578-6E8A-41FB-81BD-E02C146BCE8C}" name="PROYECTOS Y/O GESTIONES PROGRAMADOS 2025" dataDxfId="74"/>
    <tableColumn id="36" xr3:uid="{DB912F31-444C-4564-BAF9-4B4323C238EC}" name="PROYECTOS 2025" dataDxfId="73"/>
    <tableColumn id="37" xr3:uid="{24B97E5B-11FC-483F-B609-5819AEEACD14}" name="PROYECTOS 2026" dataDxfId="72"/>
    <tableColumn id="38" xr3:uid="{53EA4693-24A3-45C0-98A9-E2DD82046850}" name="PROYECTOS 2027" dataDxfId="71"/>
    <tableColumn id="39" xr3:uid="{8E5FDDEB-49A6-4D76-8E9C-88259285FB3C}" name="PI - PRESUPUESTO" dataDxfId="70"/>
    <tableColumn id="40" xr3:uid="{153FC757-C117-4AD3-8A35-5D6C933CC44D}" name="BPIN" dataDxfId="69"/>
    <tableColumn id="41" xr3:uid="{EBA29F07-F8E2-4A1B-B675-7CB450B1D473}" name="Programación Recursos propios ICLD24" dataDxfId="68"/>
    <tableColumn id="42" xr3:uid="{A9ADC4C5-261E-4FF4-B245-2AEB1193FB19}" name="Programación Recursos propios ICDE24" dataDxfId="67"/>
    <tableColumn id="43" xr3:uid="{284DF75C-793B-4C0F-BC02-6446969F8771}" name="Programación Recursos propios24" dataDxfId="66"/>
    <tableColumn id="44" xr3:uid="{6C48600B-67CC-42C6-987D-12923B73C776}" name="Programación SGP Educación24" dataDxfId="65"/>
    <tableColumn id="45" xr3:uid="{46735C6F-47BE-49BF-B6B7-253300B958CF}" name="Programación SGP Salud24" dataDxfId="64"/>
    <tableColumn id="46" xr3:uid="{B081AEC9-96CC-4C39-A1BA-CAD527CA544F}" name="Programación SGP APSB24" dataDxfId="63"/>
    <tableColumn id="47" xr3:uid="{DFF609B3-D5A1-4330-92F9-F8123B7075F0}" name="Programación Cofinanciación Municipio24" dataDxfId="62"/>
    <tableColumn id="48" xr3:uid="{5CBCC01A-AB44-4103-AE5B-0458E20E5B50}" name="Programación Cofinanciación Nación24" dataDxfId="61"/>
    <tableColumn id="49" xr3:uid="{81D7EE17-3847-45B4-910F-920EC5673952}" name="Programación Crédito24" dataDxfId="60"/>
    <tableColumn id="50" xr3:uid="{897DA5A9-D1DA-4A58-8BE2-E6D225EAB448}" name="Programación Regalías24" dataDxfId="59"/>
    <tableColumn id="51" xr3:uid="{077C57E4-1C95-43AE-B3B5-AF3E522A4E37}" name="Programación Otras Fuentes24" dataDxfId="58"/>
    <tableColumn id="52" xr3:uid="{4E74811D-931A-41F1-BCFD-C6807C1B7843}" name="Programación Otras Fuentes mas Municipio24" dataDxfId="57"/>
    <tableColumn id="53" xr3:uid="{E65DF95E-2606-41DC-B856-CD9DB96A3554}" name="Programación TOTAL24" dataDxfId="56"/>
    <tableColumn id="54" xr3:uid="{EE7EA7FF-CAC8-47E9-9E9A-D761B681F4FC}" name="Programación Recursos propios ICLD25" dataDxfId="55"/>
    <tableColumn id="55" xr3:uid="{C1AE5C28-23D7-4856-B260-953B19C266EC}" name="Programación Recursos propios ICDE25" dataDxfId="54"/>
    <tableColumn id="56" xr3:uid="{D2D91499-A29E-461D-AFDD-7E0351FB6B82}" name="Programación Recursos propios25" dataDxfId="53"/>
    <tableColumn id="57" xr3:uid="{07D32BDA-3566-4F77-8F0C-4A38F171E757}" name="Programación SGP Educación25" dataDxfId="52"/>
    <tableColumn id="58" xr3:uid="{0442F6B6-30AB-40F7-BFD7-1D1E394CE8DD}" name="Programación SGP Salud25" dataDxfId="51"/>
    <tableColumn id="59" xr3:uid="{FE072D17-D29D-45BF-BBE3-3FA24C57F0EF}" name="Programación SGP APSB25" dataDxfId="50"/>
    <tableColumn id="60" xr3:uid="{EBBAF990-4C1C-4D6C-B0E7-7B319345D2B3}" name="Programación Cofinanciación Municipio25" dataDxfId="49"/>
    <tableColumn id="61" xr3:uid="{86A88161-DFC7-4AF5-BE58-763F9D87FC65}" name="Programación Cofinanciación Nación25" dataDxfId="48"/>
    <tableColumn id="62" xr3:uid="{B36CACA5-42F3-4DCC-B62F-1F9BD761FF5F}" name="Programación Crédito25" dataDxfId="47"/>
    <tableColumn id="63" xr3:uid="{3F5A8027-6D64-4785-BBEF-171288B59D6A}" name="Programación Regalías25" dataDxfId="46"/>
    <tableColumn id="64" xr3:uid="{274237FE-E747-46DF-8BE4-A8F2BCDE2A3C}" name="Programación Otras Fuentes25" dataDxfId="45"/>
    <tableColumn id="65" xr3:uid="{A7AB5B56-44A7-42E6-BAD9-54B5384D5F33}" name="Programación Otras Fuentes mas Municipio25" dataDxfId="44"/>
    <tableColumn id="66" xr3:uid="{EB276FAD-D934-41F0-8074-D28DAD6ACFB9}" name="Programación TOTAL25" dataDxfId="43"/>
    <tableColumn id="67" xr3:uid="{EB23BB9B-7D9D-4FAE-8D3F-B7F7F837FDDD}" name="Programación Recursos propios ICLD26" dataDxfId="42"/>
    <tableColumn id="68" xr3:uid="{F4D41BE8-6667-488F-8281-9878A9BE5B86}" name="Programación Recursos propios ICDE26" dataDxfId="41"/>
    <tableColumn id="69" xr3:uid="{C2955DFB-A997-4B58-9E8C-6D6210436758}" name="Programación Recursos propios26" dataDxfId="40"/>
    <tableColumn id="70" xr3:uid="{E53E53AA-1E32-4A56-A789-321E12B46BE2}" name="Programación SGP Educación26" dataDxfId="39"/>
    <tableColumn id="71" xr3:uid="{BC0FAC45-334E-430A-8B40-49BA73BEF131}" name="Programación SGP Salud26" dataDxfId="38"/>
    <tableColumn id="72" xr3:uid="{4FF9CAC9-0F25-43E3-9834-0A171BEF25BB}" name="Programación SGP APSB26" dataDxfId="37"/>
    <tableColumn id="73" xr3:uid="{B5C8DBE1-AB48-4CC8-864E-B85F5BE278EF}" name="Programación Cofinanciación Municipio26" dataDxfId="36"/>
    <tableColumn id="74" xr3:uid="{09F1010E-FAC3-4D97-9FA6-1D096C56BD36}" name="Programación Cofinanciación Nación26" dataDxfId="35"/>
    <tableColumn id="75" xr3:uid="{67485341-F8D6-4046-818B-3BA512BCFCAD}" name="Programación Crédito26" dataDxfId="34"/>
    <tableColumn id="76" xr3:uid="{C828274F-21F0-47C3-8F67-AA19FFBC635F}" name="Programación Regalías26" dataDxfId="33"/>
    <tableColumn id="77" xr3:uid="{B10A1F69-9C1E-48C1-83C7-CD17AD3608A8}" name="Programación Otras Fuentes26" dataDxfId="32"/>
    <tableColumn id="78" xr3:uid="{5B0FE7D0-1B0B-48C5-A1E7-DD9A9A94F9EF}" name="Programación Otras Fuentes mas Municipio26" dataDxfId="31"/>
    <tableColumn id="79" xr3:uid="{C454C0F5-8C12-478C-A68E-A7B66C61B39B}" name="Programación TOTAL26" dataDxfId="30"/>
    <tableColumn id="80" xr3:uid="{3FE67A25-0FA2-43B8-A239-BFFF6DF4ACFE}" name="Programación Recursos propios ICLD27" dataDxfId="29"/>
    <tableColumn id="81" xr3:uid="{73BA9752-C1FD-4F2D-9C05-55FDF9C7D02C}" name="Programación Recursos propios ICDE27" dataDxfId="28"/>
    <tableColumn id="82" xr3:uid="{A164A923-112D-430E-A9A4-44BBBBBF31ED}" name="Programación Recursos propios27" dataDxfId="27"/>
    <tableColumn id="83" xr3:uid="{8E8E3E9E-7AA4-45AA-8402-5E4A8CF394B3}" name="Programación SGP Educación27" dataDxfId="26"/>
    <tableColumn id="84" xr3:uid="{1FCA99E7-2625-46BC-B87B-D50585AA140D}" name="Programación SGP Salud27" dataDxfId="25"/>
    <tableColumn id="85" xr3:uid="{3CFE8749-9DEF-4E61-85A1-C9009D0A363E}" name="Programación SGP APSB27" dataDxfId="24"/>
    <tableColumn id="86" xr3:uid="{805B3B99-588E-432F-9456-2474B19B2278}" name="Programación Cofinanciación Municipio27" dataDxfId="23"/>
    <tableColumn id="87" xr3:uid="{E200F24D-50CA-4BC3-9888-2D5DD09E4FE2}" name="Programación Cofinanciación Nación27" dataDxfId="22"/>
    <tableColumn id="88" xr3:uid="{04B341F9-7B52-4CE9-BA02-FBACA7A7D7FD}" name="Programación Crédito27" dataDxfId="21"/>
    <tableColumn id="89" xr3:uid="{6ED479FC-21E4-46FA-B7BE-C0504A1C1AA3}" name="Programación Regalías27" dataDxfId="20"/>
    <tableColumn id="90" xr3:uid="{414246D2-67F7-4565-9A7D-6A14F57C6B56}" name="Programación Otras Fuentes27" dataDxfId="19"/>
    <tableColumn id="91" xr3:uid="{35BF043E-01F4-482D-B5BC-FEC37F4541B1}" name="Programación Otras Fuentes mas Municipio27" dataDxfId="18"/>
    <tableColumn id="92" xr3:uid="{59BDA7D5-A578-47BE-A2F1-06DB4457EB3C}" name="Programación TOTAL27" dataDxfId="17"/>
    <tableColumn id="93" xr3:uid="{B2D5BB5D-10A9-4224-86C0-F064B4C6CB64}" name="OBSERVACIONES SEGUIMIENTO" dataDxfId="16"/>
    <tableColumn id="94" xr3:uid="{EDE1A2CE-906B-44A5-85F3-0018D9D5E39E}" name="OBSERVACIONES" dataDxfId="15"/>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76"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FCC658A-C189-4FD6-9AD6-5E75B479318E}">
  <we:reference id="WA200009404" version="1.0.0.8" store="Omex" storeType="OMEX"/>
  <we:alternateReferences>
    <we:reference id="WA200009404" version="1.0.0.8" store="WA200009404" storeType="OMEX"/>
  </we:alternateReferences>
  <we:properties>
    <we:property name="claude.fileId" value="&quot;0294bee3-212a-488f-879c-a52c24d5c4f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8" Type="http://schemas.openxmlformats.org/officeDocument/2006/relationships/table" Target="../tables/table14.xml"/><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printerSettings" Target="../printerSettings/printerSettings1.bin"/><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6" Type="http://schemas.openxmlformats.org/officeDocument/2006/relationships/table" Target="../tables/table20.xml"/><Relationship Id="rId5" Type="http://schemas.openxmlformats.org/officeDocument/2006/relationships/table" Target="../tables/table19.xml"/><Relationship Id="rId4" Type="http://schemas.openxmlformats.org/officeDocument/2006/relationships/table" Target="../tables/table18.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4" Type="http://schemas.openxmlformats.org/officeDocument/2006/relationships/table" Target="../tables/table2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CF7F9-0D4A-4131-AABC-469707B8C85C}">
  <sheetPr codeName="Hoja1"/>
  <dimension ref="A1:CT442"/>
  <sheetViews>
    <sheetView tabSelected="1" zoomScale="90" zoomScaleNormal="90" workbookViewId="0">
      <pane xSplit="1" topLeftCell="AC1" activePane="topRight" state="frozen"/>
      <selection pane="topRight" activeCell="D6" sqref="D6"/>
    </sheetView>
  </sheetViews>
  <sheetFormatPr baseColWidth="10" defaultColWidth="11.5546875" defaultRowHeight="14.4" outlineLevelCol="1" x14ac:dyDescent="0.3"/>
  <cols>
    <col min="1" max="1" width="13.44140625" bestFit="1" customWidth="1"/>
    <col min="2" max="2" width="29.6640625" customWidth="1"/>
    <col min="3" max="3" width="17.33203125" customWidth="1"/>
    <col min="4" max="4" width="21.33203125" customWidth="1"/>
    <col min="5" max="5" width="50.88671875" customWidth="1"/>
    <col min="6" max="6" width="19.6640625" customWidth="1"/>
    <col min="7" max="7" width="25.6640625" customWidth="1"/>
    <col min="8" max="8" width="21.109375" customWidth="1"/>
    <col min="9" max="9" width="30.88671875" customWidth="1"/>
    <col min="10" max="10" width="30.5546875" customWidth="1"/>
    <col min="11" max="12" width="30.88671875" customWidth="1"/>
    <col min="13" max="13" width="23.6640625" customWidth="1"/>
    <col min="14" max="14" width="24.44140625" customWidth="1"/>
    <col min="15" max="15" width="30.88671875" customWidth="1"/>
    <col min="16" max="16" width="19.33203125" bestFit="1" customWidth="1"/>
    <col min="17" max="17" width="30.88671875" customWidth="1"/>
    <col min="18" max="18" width="21.88671875" bestFit="1" customWidth="1"/>
    <col min="19" max="19" width="30.88671875" customWidth="1"/>
    <col min="20" max="20" width="21.44140625" bestFit="1" customWidth="1"/>
    <col min="21" max="21" width="20.88671875" customWidth="1"/>
    <col min="22" max="22" width="20" customWidth="1"/>
    <col min="23" max="23" width="44.6640625" customWidth="1"/>
    <col min="24" max="24" width="19.6640625" customWidth="1"/>
    <col min="25" max="25" width="13.44140625" customWidth="1"/>
    <col min="26" max="26" width="16.33203125" customWidth="1"/>
    <col min="27" max="27" width="13.33203125" customWidth="1"/>
    <col min="28" max="28" width="25.109375" hidden="1" customWidth="1"/>
    <col min="29" max="29" width="20.5546875" customWidth="1"/>
    <col min="30" max="33" width="19.33203125" customWidth="1"/>
    <col min="34" max="34" width="76.88671875" customWidth="1"/>
    <col min="35" max="35" width="76.44140625" customWidth="1"/>
    <col min="36" max="36" width="81.88671875" customWidth="1"/>
    <col min="37" max="37" width="99.6640625" customWidth="1"/>
    <col min="38" max="38" width="78.109375" customWidth="1"/>
    <col min="39" max="39" width="62.6640625" customWidth="1"/>
    <col min="40" max="40" width="28.88671875" customWidth="1"/>
    <col min="41" max="41" width="30.109375" customWidth="1"/>
    <col min="42" max="42" width="26.109375" customWidth="1"/>
    <col min="43" max="43" width="25.88671875" customWidth="1"/>
    <col min="44" max="44" width="26.109375" customWidth="1"/>
    <col min="45" max="45" width="22.88671875" customWidth="1"/>
    <col min="46" max="46" width="23.88671875" customWidth="1"/>
    <col min="47" max="47" width="26.5546875" customWidth="1"/>
    <col min="48" max="48" width="30.88671875" customWidth="1"/>
    <col min="49" max="51" width="17.5546875" customWidth="1"/>
    <col min="52" max="91" width="30.88671875" hidden="1" customWidth="1" outlineLevel="1"/>
    <col min="92" max="96" width="24.109375" hidden="1" customWidth="1" outlineLevel="1"/>
    <col min="97" max="97" width="58.88671875" customWidth="1" collapsed="1"/>
    <col min="98" max="98" width="58.88671875" customWidth="1"/>
    <col min="99" max="101" width="43.33203125" customWidth="1"/>
  </cols>
  <sheetData>
    <row r="1" spans="1:98" ht="32.1" customHeight="1" thickBot="1" x14ac:dyDescent="0.35">
      <c r="A1" s="214" t="s">
        <v>0</v>
      </c>
      <c r="B1" s="214"/>
      <c r="C1" s="214"/>
      <c r="D1" s="214"/>
      <c r="E1" s="214"/>
      <c r="F1" s="214"/>
      <c r="G1" s="214"/>
      <c r="H1" s="214"/>
      <c r="I1" s="214"/>
      <c r="J1" s="214"/>
      <c r="K1" s="214"/>
      <c r="L1" s="214"/>
      <c r="M1" s="214"/>
      <c r="N1" s="214"/>
      <c r="O1" s="206" t="s">
        <v>6657</v>
      </c>
      <c r="P1" s="206"/>
      <c r="Q1" s="206"/>
      <c r="R1" s="206"/>
      <c r="S1" s="206"/>
      <c r="T1" s="206"/>
      <c r="U1" s="206"/>
      <c r="V1" s="206"/>
      <c r="W1" s="206"/>
      <c r="X1" s="206"/>
      <c r="Y1" s="206"/>
      <c r="Z1" s="206"/>
      <c r="AA1" s="206"/>
      <c r="AB1" s="206"/>
      <c r="AC1" s="206"/>
      <c r="AD1" s="208" t="s">
        <v>1</v>
      </c>
      <c r="AE1" s="208"/>
      <c r="AF1" s="208"/>
      <c r="AG1" s="208"/>
      <c r="AH1" s="210" t="s">
        <v>2</v>
      </c>
      <c r="AI1" s="210"/>
      <c r="AJ1" s="210"/>
      <c r="AK1" s="210"/>
      <c r="AL1" s="210"/>
      <c r="AM1" s="210"/>
      <c r="AN1" s="203" t="s">
        <v>3</v>
      </c>
      <c r="AO1" s="203"/>
      <c r="AP1" s="203"/>
      <c r="AQ1" s="203" t="s">
        <v>4</v>
      </c>
      <c r="AR1" s="203"/>
      <c r="AS1" s="203"/>
      <c r="AT1" s="203" t="s">
        <v>5</v>
      </c>
      <c r="AU1" s="203"/>
      <c r="AV1" s="203"/>
      <c r="AW1" s="213" t="s">
        <v>6</v>
      </c>
      <c r="AX1" s="213"/>
      <c r="AY1" s="213"/>
      <c r="AZ1" s="200">
        <v>2024</v>
      </c>
      <c r="BA1" s="200"/>
      <c r="BB1" s="200"/>
      <c r="BC1" s="200"/>
      <c r="BD1" s="200"/>
      <c r="BE1" s="200"/>
      <c r="BF1" s="200"/>
      <c r="BG1" s="200"/>
      <c r="BH1" s="200"/>
      <c r="BI1" s="200"/>
      <c r="BJ1" s="200"/>
      <c r="BK1" s="200">
        <v>2025</v>
      </c>
      <c r="BL1" s="200"/>
      <c r="BM1" s="200"/>
      <c r="BN1" s="200"/>
      <c r="BO1" s="200"/>
      <c r="BP1" s="200"/>
      <c r="BQ1" s="200"/>
      <c r="BR1" s="200"/>
      <c r="BS1" s="200"/>
      <c r="BT1" s="200"/>
      <c r="BU1" s="200"/>
      <c r="BV1" s="200">
        <v>2026</v>
      </c>
      <c r="BW1" s="200"/>
      <c r="BX1" s="200"/>
      <c r="BY1" s="200"/>
      <c r="BZ1" s="200"/>
      <c r="CA1" s="200"/>
      <c r="CB1" s="200"/>
      <c r="CC1" s="200"/>
      <c r="CD1" s="200"/>
      <c r="CE1" s="200"/>
      <c r="CF1" s="200"/>
      <c r="CG1" s="200">
        <v>2027</v>
      </c>
      <c r="CH1" s="200"/>
      <c r="CI1" s="200"/>
      <c r="CJ1" s="200"/>
      <c r="CK1" s="200"/>
      <c r="CL1" s="200"/>
      <c r="CM1" s="200"/>
      <c r="CN1" s="200"/>
      <c r="CO1" s="200"/>
      <c r="CP1" s="200"/>
      <c r="CQ1" s="200"/>
      <c r="CR1" s="157" t="s">
        <v>7</v>
      </c>
      <c r="CS1" s="211" t="s">
        <v>8</v>
      </c>
      <c r="CT1" s="212"/>
    </row>
    <row r="2" spans="1:98" ht="27.6" customHeight="1" thickBot="1" x14ac:dyDescent="0.4">
      <c r="A2" s="205"/>
      <c r="B2" s="205"/>
      <c r="C2" s="205"/>
      <c r="D2" s="205"/>
      <c r="E2" s="205"/>
      <c r="F2" s="205"/>
      <c r="G2" s="205"/>
      <c r="H2" s="205"/>
      <c r="I2" s="205"/>
      <c r="J2" s="205"/>
      <c r="K2" s="205"/>
      <c r="L2" s="205"/>
      <c r="M2" s="205"/>
      <c r="N2" s="205"/>
      <c r="O2" s="207"/>
      <c r="P2" s="207"/>
      <c r="Q2" s="207"/>
      <c r="R2" s="207"/>
      <c r="S2" s="207"/>
      <c r="T2" s="207"/>
      <c r="U2" s="207"/>
      <c r="V2" s="207"/>
      <c r="W2" s="207"/>
      <c r="X2" s="207"/>
      <c r="Y2" s="207"/>
      <c r="Z2" s="207"/>
      <c r="AA2" s="207"/>
      <c r="AB2" s="207"/>
      <c r="AC2" s="207"/>
      <c r="AD2" s="209"/>
      <c r="AE2" s="209"/>
      <c r="AF2" s="209"/>
      <c r="AG2" s="209"/>
      <c r="AH2" s="158" t="s">
        <v>6654</v>
      </c>
      <c r="AI2" s="158" t="s">
        <v>6655</v>
      </c>
      <c r="AJ2" s="158" t="s">
        <v>6656</v>
      </c>
      <c r="AK2" s="158" t="s">
        <v>6655</v>
      </c>
      <c r="AL2" s="158" t="s">
        <v>6656</v>
      </c>
      <c r="AM2" s="158"/>
      <c r="AN2" s="202"/>
      <c r="AO2" s="202"/>
      <c r="AP2" s="202"/>
      <c r="AQ2" s="204"/>
      <c r="AR2" s="204"/>
      <c r="AS2" s="204"/>
      <c r="AT2" s="204"/>
      <c r="AU2" s="204"/>
      <c r="AV2" s="204"/>
      <c r="AW2" s="199"/>
      <c r="AX2" s="199"/>
      <c r="AY2" s="199"/>
      <c r="AZ2" s="201"/>
      <c r="BA2" s="201"/>
      <c r="BB2" s="201"/>
      <c r="BC2" s="201"/>
      <c r="BD2" s="201"/>
      <c r="BE2" s="201"/>
      <c r="BF2" s="201"/>
      <c r="BG2" s="201"/>
      <c r="BH2" s="201"/>
      <c r="BI2" s="201"/>
      <c r="BJ2" s="201"/>
      <c r="BK2" s="201"/>
      <c r="BL2" s="201"/>
      <c r="BM2" s="201"/>
      <c r="BN2" s="201"/>
      <c r="BO2" s="201"/>
      <c r="BP2" s="201"/>
      <c r="BQ2" s="201"/>
      <c r="BR2" s="201"/>
      <c r="BS2" s="201"/>
      <c r="BT2" s="201"/>
      <c r="BU2" s="201"/>
      <c r="BV2" s="201"/>
      <c r="BW2" s="201"/>
      <c r="BX2" s="201"/>
      <c r="BY2" s="201"/>
      <c r="BZ2" s="201"/>
      <c r="CA2" s="201"/>
      <c r="CB2" s="201"/>
      <c r="CC2" s="201"/>
      <c r="CD2" s="201"/>
      <c r="CE2" s="201"/>
      <c r="CF2" s="201"/>
      <c r="CG2" s="201"/>
      <c r="CH2" s="201"/>
      <c r="CI2" s="201"/>
      <c r="CJ2" s="201"/>
      <c r="CK2" s="201"/>
      <c r="CL2" s="201"/>
      <c r="CM2" s="201"/>
      <c r="CN2" s="201"/>
      <c r="CO2" s="201"/>
      <c r="CP2" s="201"/>
      <c r="CQ2" s="201"/>
      <c r="CR2" s="159"/>
      <c r="CS2" s="160"/>
      <c r="CT2" s="160"/>
    </row>
    <row r="3" spans="1:98" ht="59.4" customHeight="1" thickBot="1" x14ac:dyDescent="0.35">
      <c r="A3" s="84" t="s">
        <v>9</v>
      </c>
      <c r="B3" s="84" t="s">
        <v>4832</v>
      </c>
      <c r="C3" s="84" t="s">
        <v>10</v>
      </c>
      <c r="D3" s="84" t="s">
        <v>11</v>
      </c>
      <c r="E3" s="84" t="s">
        <v>12</v>
      </c>
      <c r="F3" s="84" t="s">
        <v>13</v>
      </c>
      <c r="G3" s="84" t="s">
        <v>6300</v>
      </c>
      <c r="H3" s="84" t="s">
        <v>15</v>
      </c>
      <c r="I3" s="84" t="s">
        <v>16</v>
      </c>
      <c r="J3" s="84" t="s">
        <v>6301</v>
      </c>
      <c r="K3" s="84" t="s">
        <v>18</v>
      </c>
      <c r="L3" s="84" t="s">
        <v>19</v>
      </c>
      <c r="M3" s="84" t="s">
        <v>20</v>
      </c>
      <c r="N3" s="84" t="s">
        <v>21</v>
      </c>
      <c r="O3" s="85" t="s">
        <v>22</v>
      </c>
      <c r="P3" s="85" t="s">
        <v>23</v>
      </c>
      <c r="Q3" s="85" t="s">
        <v>24</v>
      </c>
      <c r="R3" s="85" t="s">
        <v>25</v>
      </c>
      <c r="S3" s="85" t="s">
        <v>26</v>
      </c>
      <c r="T3" s="85" t="s">
        <v>27</v>
      </c>
      <c r="U3" s="85" t="s">
        <v>28</v>
      </c>
      <c r="V3" s="85" t="s">
        <v>6302</v>
      </c>
      <c r="W3" s="85" t="s">
        <v>30</v>
      </c>
      <c r="X3" s="85" t="s">
        <v>31</v>
      </c>
      <c r="Y3" s="85" t="s">
        <v>32</v>
      </c>
      <c r="Z3" s="85" t="s">
        <v>6303</v>
      </c>
      <c r="AA3" s="85" t="s">
        <v>6304</v>
      </c>
      <c r="AB3" s="85" t="s">
        <v>6305</v>
      </c>
      <c r="AC3" s="85" t="s">
        <v>36</v>
      </c>
      <c r="AD3" s="86" t="s">
        <v>37</v>
      </c>
      <c r="AE3" s="86" t="s">
        <v>38</v>
      </c>
      <c r="AF3" s="86" t="s">
        <v>39</v>
      </c>
      <c r="AG3" s="86" t="s">
        <v>40</v>
      </c>
      <c r="AH3" s="87" t="s">
        <v>41</v>
      </c>
      <c r="AI3" s="88" t="s">
        <v>42</v>
      </c>
      <c r="AJ3" s="87" t="s">
        <v>43</v>
      </c>
      <c r="AK3" s="88" t="s">
        <v>44</v>
      </c>
      <c r="AL3" s="87" t="s">
        <v>45</v>
      </c>
      <c r="AM3" s="87" t="s">
        <v>46</v>
      </c>
      <c r="AN3" s="89" t="s">
        <v>3</v>
      </c>
      <c r="AO3" s="89" t="s">
        <v>47</v>
      </c>
      <c r="AP3" s="89" t="s">
        <v>48</v>
      </c>
      <c r="AQ3" s="89" t="s">
        <v>4</v>
      </c>
      <c r="AR3" s="89" t="s">
        <v>49</v>
      </c>
      <c r="AS3" s="89" t="s">
        <v>50</v>
      </c>
      <c r="AT3" s="89" t="s">
        <v>5</v>
      </c>
      <c r="AU3" s="89" t="s">
        <v>51</v>
      </c>
      <c r="AV3" s="89" t="s">
        <v>52</v>
      </c>
      <c r="AW3" s="90" t="s">
        <v>6</v>
      </c>
      <c r="AX3" s="90" t="s">
        <v>53</v>
      </c>
      <c r="AY3" s="90" t="s">
        <v>54</v>
      </c>
      <c r="AZ3" s="85" t="s">
        <v>55</v>
      </c>
      <c r="BA3" s="85" t="s">
        <v>56</v>
      </c>
      <c r="BB3" s="85" t="s">
        <v>57</v>
      </c>
      <c r="BC3" s="85" t="s">
        <v>58</v>
      </c>
      <c r="BD3" s="85" t="s">
        <v>59</v>
      </c>
      <c r="BE3" s="85" t="s">
        <v>60</v>
      </c>
      <c r="BF3" s="85" t="s">
        <v>61</v>
      </c>
      <c r="BG3" s="85" t="s">
        <v>62</v>
      </c>
      <c r="BH3" s="85" t="s">
        <v>63</v>
      </c>
      <c r="BI3" s="85" t="s">
        <v>64</v>
      </c>
      <c r="BJ3" s="85" t="s">
        <v>65</v>
      </c>
      <c r="BK3" s="85" t="s">
        <v>66</v>
      </c>
      <c r="BL3" s="85" t="s">
        <v>67</v>
      </c>
      <c r="BM3" s="85" t="s">
        <v>68</v>
      </c>
      <c r="BN3" s="85" t="s">
        <v>69</v>
      </c>
      <c r="BO3" s="85" t="s">
        <v>70</v>
      </c>
      <c r="BP3" s="85" t="s">
        <v>71</v>
      </c>
      <c r="BQ3" s="85" t="s">
        <v>72</v>
      </c>
      <c r="BR3" s="85" t="s">
        <v>73</v>
      </c>
      <c r="BS3" s="85" t="s">
        <v>74</v>
      </c>
      <c r="BT3" s="85" t="s">
        <v>75</v>
      </c>
      <c r="BU3" s="85" t="s">
        <v>76</v>
      </c>
      <c r="BV3" s="85" t="s">
        <v>77</v>
      </c>
      <c r="BW3" s="85" t="s">
        <v>78</v>
      </c>
      <c r="BX3" s="85" t="s">
        <v>79</v>
      </c>
      <c r="BY3" s="85" t="s">
        <v>80</v>
      </c>
      <c r="BZ3" s="85" t="s">
        <v>81</v>
      </c>
      <c r="CA3" s="85" t="s">
        <v>82</v>
      </c>
      <c r="CB3" s="85" t="s">
        <v>83</v>
      </c>
      <c r="CC3" s="85" t="s">
        <v>84</v>
      </c>
      <c r="CD3" s="85" t="s">
        <v>85</v>
      </c>
      <c r="CE3" s="85" t="s">
        <v>86</v>
      </c>
      <c r="CF3" s="85" t="s">
        <v>87</v>
      </c>
      <c r="CG3" s="85" t="s">
        <v>88</v>
      </c>
      <c r="CH3" s="85" t="s">
        <v>89</v>
      </c>
      <c r="CI3" s="85" t="s">
        <v>90</v>
      </c>
      <c r="CJ3" s="85" t="s">
        <v>91</v>
      </c>
      <c r="CK3" s="85" t="s">
        <v>92</v>
      </c>
      <c r="CL3" s="85" t="s">
        <v>93</v>
      </c>
      <c r="CM3" s="85" t="s">
        <v>94</v>
      </c>
      <c r="CN3" s="85" t="s">
        <v>95</v>
      </c>
      <c r="CO3" s="85" t="s">
        <v>96</v>
      </c>
      <c r="CP3" s="85" t="s">
        <v>97</v>
      </c>
      <c r="CQ3" s="85" t="s">
        <v>98</v>
      </c>
      <c r="CR3" s="85" t="s">
        <v>7</v>
      </c>
      <c r="CS3" s="147" t="s">
        <v>99</v>
      </c>
      <c r="CT3" s="147" t="s">
        <v>8</v>
      </c>
    </row>
    <row r="4" spans="1:98" ht="70.349999999999994" customHeight="1" x14ac:dyDescent="0.3">
      <c r="A4" s="91" t="s">
        <v>100</v>
      </c>
      <c r="B4" s="92"/>
      <c r="C4" s="92" t="s">
        <v>101</v>
      </c>
      <c r="D4" s="92" t="s">
        <v>102</v>
      </c>
      <c r="E4" s="92" t="s">
        <v>103</v>
      </c>
      <c r="F4" s="93" t="s">
        <v>104</v>
      </c>
      <c r="G4" s="92" t="s">
        <v>105</v>
      </c>
      <c r="H4" s="92" t="s">
        <v>106</v>
      </c>
      <c r="I4" s="92" t="s">
        <v>107</v>
      </c>
      <c r="J4" s="92" t="s">
        <v>108</v>
      </c>
      <c r="K4" s="92" t="s">
        <v>109</v>
      </c>
      <c r="L4" s="92" t="s">
        <v>110</v>
      </c>
      <c r="M4" s="92">
        <v>1</v>
      </c>
      <c r="N4" s="92" t="s">
        <v>112</v>
      </c>
      <c r="O4" s="92" t="s">
        <v>6306</v>
      </c>
      <c r="P4" s="92" t="s">
        <v>114</v>
      </c>
      <c r="Q4" s="92" t="s">
        <v>115</v>
      </c>
      <c r="R4" s="92" t="s">
        <v>116</v>
      </c>
      <c r="S4" s="92" t="s">
        <v>117</v>
      </c>
      <c r="T4" s="92" t="s">
        <v>118</v>
      </c>
      <c r="U4" s="92" t="s">
        <v>119</v>
      </c>
      <c r="V4" s="92" t="s">
        <v>120</v>
      </c>
      <c r="W4" s="92" t="s">
        <v>121</v>
      </c>
      <c r="X4" s="92" t="s">
        <v>122</v>
      </c>
      <c r="Y4" s="92" t="s">
        <v>123</v>
      </c>
      <c r="Z4" s="92" t="s">
        <v>124</v>
      </c>
      <c r="AA4" s="94">
        <v>1500</v>
      </c>
      <c r="AB4" s="92" t="s">
        <v>125</v>
      </c>
      <c r="AC4" s="92" t="s">
        <v>126</v>
      </c>
      <c r="AD4" s="94">
        <v>200</v>
      </c>
      <c r="AE4" s="94">
        <v>450</v>
      </c>
      <c r="AF4" s="94">
        <v>450</v>
      </c>
      <c r="AG4" s="94">
        <v>400</v>
      </c>
      <c r="AH4" s="95" t="s">
        <v>127</v>
      </c>
      <c r="AI4" s="95" t="s">
        <v>128</v>
      </c>
      <c r="AJ4" s="95" t="s">
        <v>129</v>
      </c>
      <c r="AK4" s="92" t="s">
        <v>130</v>
      </c>
      <c r="AL4" s="92" t="s">
        <v>131</v>
      </c>
      <c r="AM4" s="92" t="s">
        <v>6307</v>
      </c>
      <c r="AN4" s="93">
        <v>1050</v>
      </c>
      <c r="AO4" s="96">
        <v>1</v>
      </c>
      <c r="AP4" s="97" t="s">
        <v>132</v>
      </c>
      <c r="AQ4" s="93">
        <v>669</v>
      </c>
      <c r="AR4" s="96">
        <v>1</v>
      </c>
      <c r="AS4" s="97" t="s">
        <v>132</v>
      </c>
      <c r="AT4" s="93">
        <v>246</v>
      </c>
      <c r="AU4" s="98">
        <v>1</v>
      </c>
      <c r="AV4" s="97" t="s">
        <v>132</v>
      </c>
      <c r="AW4" s="94">
        <v>1965</v>
      </c>
      <c r="AX4" s="98">
        <v>1</v>
      </c>
      <c r="AY4" s="97" t="s">
        <v>132</v>
      </c>
      <c r="AZ4" s="99">
        <v>60000000</v>
      </c>
      <c r="BA4" s="99">
        <v>0</v>
      </c>
      <c r="BB4" s="99">
        <v>0</v>
      </c>
      <c r="BC4" s="99">
        <v>0</v>
      </c>
      <c r="BD4" s="99">
        <v>0</v>
      </c>
      <c r="BE4" s="99">
        <v>0</v>
      </c>
      <c r="BF4" s="99">
        <v>0</v>
      </c>
      <c r="BG4" s="99">
        <v>0</v>
      </c>
      <c r="BH4" s="99">
        <v>0</v>
      </c>
      <c r="BI4" s="99">
        <v>0</v>
      </c>
      <c r="BJ4" s="99">
        <v>60000000</v>
      </c>
      <c r="BK4" s="99">
        <v>63000000</v>
      </c>
      <c r="BL4" s="99">
        <v>0</v>
      </c>
      <c r="BM4" s="99">
        <v>0</v>
      </c>
      <c r="BN4" s="99">
        <v>0</v>
      </c>
      <c r="BO4" s="99">
        <v>0</v>
      </c>
      <c r="BP4" s="99">
        <v>0</v>
      </c>
      <c r="BQ4" s="99">
        <v>0</v>
      </c>
      <c r="BR4" s="99">
        <v>0</v>
      </c>
      <c r="BS4" s="99">
        <v>0</v>
      </c>
      <c r="BT4" s="99">
        <v>0</v>
      </c>
      <c r="BU4" s="99">
        <v>63000000</v>
      </c>
      <c r="BV4" s="99">
        <v>66150000</v>
      </c>
      <c r="BW4" s="99">
        <v>0</v>
      </c>
      <c r="BX4" s="99">
        <v>0</v>
      </c>
      <c r="BY4" s="99">
        <v>0</v>
      </c>
      <c r="BZ4" s="99">
        <v>0</v>
      </c>
      <c r="CA4" s="99">
        <v>0</v>
      </c>
      <c r="CB4" s="99">
        <v>0</v>
      </c>
      <c r="CC4" s="99">
        <v>0</v>
      </c>
      <c r="CD4" s="99">
        <v>0</v>
      </c>
      <c r="CE4" s="99">
        <v>0</v>
      </c>
      <c r="CF4" s="99">
        <v>66150000</v>
      </c>
      <c r="CG4" s="99">
        <v>69457500</v>
      </c>
      <c r="CH4" s="99">
        <v>0</v>
      </c>
      <c r="CI4" s="99">
        <v>0</v>
      </c>
      <c r="CJ4" s="99">
        <v>0</v>
      </c>
      <c r="CK4" s="99">
        <v>0</v>
      </c>
      <c r="CL4" s="99">
        <v>0</v>
      </c>
      <c r="CM4" s="99">
        <v>0</v>
      </c>
      <c r="CN4" s="99">
        <v>0</v>
      </c>
      <c r="CO4" s="99">
        <v>0</v>
      </c>
      <c r="CP4" s="99">
        <v>0</v>
      </c>
      <c r="CQ4" s="99">
        <v>69457500</v>
      </c>
      <c r="CR4" s="99">
        <v>258607500</v>
      </c>
      <c r="CS4" s="92" t="s">
        <v>133</v>
      </c>
      <c r="CT4" s="92" t="s">
        <v>134</v>
      </c>
    </row>
    <row r="5" spans="1:98" ht="82.5" customHeight="1" x14ac:dyDescent="0.3">
      <c r="A5" s="100" t="s">
        <v>135</v>
      </c>
      <c r="B5" s="101"/>
      <c r="C5" s="101" t="s">
        <v>136</v>
      </c>
      <c r="D5" s="101" t="s">
        <v>102</v>
      </c>
      <c r="E5" s="101" t="s">
        <v>103</v>
      </c>
      <c r="F5" s="102" t="s">
        <v>104</v>
      </c>
      <c r="G5" s="101" t="s">
        <v>105</v>
      </c>
      <c r="H5" s="101" t="s">
        <v>106</v>
      </c>
      <c r="I5" s="101" t="s">
        <v>107</v>
      </c>
      <c r="J5" s="101" t="s">
        <v>108</v>
      </c>
      <c r="K5" s="101" t="s">
        <v>109</v>
      </c>
      <c r="L5" s="101" t="s">
        <v>110</v>
      </c>
      <c r="M5" s="101">
        <v>1</v>
      </c>
      <c r="N5" s="101" t="s">
        <v>112</v>
      </c>
      <c r="O5" s="101" t="s">
        <v>137</v>
      </c>
      <c r="P5" s="101" t="s">
        <v>138</v>
      </c>
      <c r="Q5" s="101" t="s">
        <v>4235</v>
      </c>
      <c r="R5" s="101" t="s">
        <v>140</v>
      </c>
      <c r="S5" s="101" t="s">
        <v>141</v>
      </c>
      <c r="T5" s="101" t="s">
        <v>142</v>
      </c>
      <c r="U5" s="101" t="s">
        <v>249</v>
      </c>
      <c r="V5" s="101" t="s">
        <v>144</v>
      </c>
      <c r="W5" s="101" t="s">
        <v>145</v>
      </c>
      <c r="X5" s="101" t="s">
        <v>146</v>
      </c>
      <c r="Y5" s="101" t="s">
        <v>123</v>
      </c>
      <c r="Z5" s="101" t="s">
        <v>124</v>
      </c>
      <c r="AA5" s="103">
        <v>200</v>
      </c>
      <c r="AB5" s="101" t="s">
        <v>125</v>
      </c>
      <c r="AC5" s="101" t="s">
        <v>126</v>
      </c>
      <c r="AD5" s="103">
        <v>50</v>
      </c>
      <c r="AE5" s="103">
        <v>50</v>
      </c>
      <c r="AF5" s="103">
        <v>50</v>
      </c>
      <c r="AG5" s="103">
        <v>50</v>
      </c>
      <c r="AH5" s="104" t="s">
        <v>147</v>
      </c>
      <c r="AI5" s="104"/>
      <c r="AJ5" s="104"/>
      <c r="AK5" s="101" t="s">
        <v>148</v>
      </c>
      <c r="AL5" s="101" t="s">
        <v>149</v>
      </c>
      <c r="AM5" s="101" t="s">
        <v>6308</v>
      </c>
      <c r="AN5" s="102">
        <v>330</v>
      </c>
      <c r="AO5" s="105">
        <v>1</v>
      </c>
      <c r="AP5" s="106" t="s">
        <v>132</v>
      </c>
      <c r="AQ5" s="102">
        <v>0</v>
      </c>
      <c r="AR5" s="105">
        <v>1</v>
      </c>
      <c r="AS5" s="106" t="s">
        <v>132</v>
      </c>
      <c r="AT5" s="102">
        <v>53</v>
      </c>
      <c r="AU5" s="107">
        <v>1</v>
      </c>
      <c r="AV5" s="106" t="s">
        <v>132</v>
      </c>
      <c r="AW5" s="103">
        <v>383</v>
      </c>
      <c r="AX5" s="107">
        <v>1</v>
      </c>
      <c r="AY5" s="106" t="s">
        <v>132</v>
      </c>
      <c r="AZ5" s="108">
        <v>14000000</v>
      </c>
      <c r="BA5" s="108">
        <v>0</v>
      </c>
      <c r="BB5" s="108">
        <v>0</v>
      </c>
      <c r="BC5" s="108">
        <v>0</v>
      </c>
      <c r="BD5" s="108">
        <v>0</v>
      </c>
      <c r="BE5" s="108">
        <v>0</v>
      </c>
      <c r="BF5" s="108">
        <v>0</v>
      </c>
      <c r="BG5" s="108">
        <v>0</v>
      </c>
      <c r="BH5" s="108">
        <v>0</v>
      </c>
      <c r="BI5" s="108">
        <v>0</v>
      </c>
      <c r="BJ5" s="108">
        <v>14000000</v>
      </c>
      <c r="BK5" s="108">
        <v>14700000</v>
      </c>
      <c r="BL5" s="108">
        <v>0</v>
      </c>
      <c r="BM5" s="108">
        <v>0</v>
      </c>
      <c r="BN5" s="108">
        <v>0</v>
      </c>
      <c r="BO5" s="108">
        <v>0</v>
      </c>
      <c r="BP5" s="108">
        <v>0</v>
      </c>
      <c r="BQ5" s="108">
        <v>0</v>
      </c>
      <c r="BR5" s="108">
        <v>0</v>
      </c>
      <c r="BS5" s="108">
        <v>0</v>
      </c>
      <c r="BT5" s="108">
        <v>0</v>
      </c>
      <c r="BU5" s="108">
        <v>14700000</v>
      </c>
      <c r="BV5" s="108">
        <v>15435000</v>
      </c>
      <c r="BW5" s="108">
        <v>0</v>
      </c>
      <c r="BX5" s="108">
        <v>0</v>
      </c>
      <c r="BY5" s="108">
        <v>0</v>
      </c>
      <c r="BZ5" s="108">
        <v>0</v>
      </c>
      <c r="CA5" s="108">
        <v>0</v>
      </c>
      <c r="CB5" s="108">
        <v>0</v>
      </c>
      <c r="CC5" s="108">
        <v>0</v>
      </c>
      <c r="CD5" s="108">
        <v>0</v>
      </c>
      <c r="CE5" s="108">
        <v>0</v>
      </c>
      <c r="CF5" s="108">
        <v>15435000</v>
      </c>
      <c r="CG5" s="108">
        <v>16206750</v>
      </c>
      <c r="CH5" s="108">
        <v>0</v>
      </c>
      <c r="CI5" s="108">
        <v>0</v>
      </c>
      <c r="CJ5" s="108">
        <v>0</v>
      </c>
      <c r="CK5" s="108">
        <v>0</v>
      </c>
      <c r="CL5" s="108">
        <v>0</v>
      </c>
      <c r="CM5" s="108">
        <v>0</v>
      </c>
      <c r="CN5" s="108">
        <v>0</v>
      </c>
      <c r="CO5" s="108">
        <v>0</v>
      </c>
      <c r="CP5" s="108">
        <v>0</v>
      </c>
      <c r="CQ5" s="108">
        <v>16206750</v>
      </c>
      <c r="CR5" s="108">
        <v>60341750</v>
      </c>
      <c r="CS5" s="101" t="s">
        <v>150</v>
      </c>
      <c r="CT5" s="101" t="s">
        <v>151</v>
      </c>
    </row>
    <row r="6" spans="1:98" ht="70.349999999999994" customHeight="1" x14ac:dyDescent="0.3">
      <c r="A6" s="100" t="s">
        <v>152</v>
      </c>
      <c r="B6" s="101"/>
      <c r="C6" s="101" t="s">
        <v>136</v>
      </c>
      <c r="D6" s="101" t="s">
        <v>102</v>
      </c>
      <c r="E6" s="101" t="s">
        <v>153</v>
      </c>
      <c r="F6" s="102" t="s">
        <v>154</v>
      </c>
      <c r="G6" s="101" t="s">
        <v>105</v>
      </c>
      <c r="H6" s="101" t="s">
        <v>106</v>
      </c>
      <c r="I6" s="101" t="s">
        <v>155</v>
      </c>
      <c r="J6" s="101" t="s">
        <v>104</v>
      </c>
      <c r="K6" s="101" t="s">
        <v>109</v>
      </c>
      <c r="L6" s="101" t="s">
        <v>110</v>
      </c>
      <c r="M6" s="101">
        <v>2</v>
      </c>
      <c r="N6" s="101" t="s">
        <v>156</v>
      </c>
      <c r="O6" s="101" t="s">
        <v>157</v>
      </c>
      <c r="P6" s="101" t="s">
        <v>158</v>
      </c>
      <c r="Q6" s="101" t="s">
        <v>159</v>
      </c>
      <c r="R6" s="101" t="s">
        <v>160</v>
      </c>
      <c r="S6" s="101" t="s">
        <v>161</v>
      </c>
      <c r="T6" s="101" t="s">
        <v>162</v>
      </c>
      <c r="U6" s="101" t="s">
        <v>163</v>
      </c>
      <c r="V6" s="101" t="s">
        <v>164</v>
      </c>
      <c r="W6" s="101" t="s">
        <v>165</v>
      </c>
      <c r="X6" s="101" t="s">
        <v>166</v>
      </c>
      <c r="Y6" s="101" t="s">
        <v>123</v>
      </c>
      <c r="Z6" s="101" t="s">
        <v>167</v>
      </c>
      <c r="AA6" s="103">
        <v>500</v>
      </c>
      <c r="AB6" s="101" t="s">
        <v>125</v>
      </c>
      <c r="AC6" s="101" t="s">
        <v>126</v>
      </c>
      <c r="AD6" s="103">
        <v>40</v>
      </c>
      <c r="AE6" s="103">
        <v>0</v>
      </c>
      <c r="AF6" s="103">
        <v>310</v>
      </c>
      <c r="AG6" s="103">
        <v>150</v>
      </c>
      <c r="AH6" s="104" t="s">
        <v>168</v>
      </c>
      <c r="AI6" s="104" t="s">
        <v>169</v>
      </c>
      <c r="AJ6" s="104"/>
      <c r="AK6" s="101"/>
      <c r="AL6" s="101"/>
      <c r="AM6" s="101"/>
      <c r="AN6" s="102">
        <v>32</v>
      </c>
      <c r="AO6" s="105">
        <v>0.8</v>
      </c>
      <c r="AP6" s="106" t="s">
        <v>170</v>
      </c>
      <c r="AQ6" s="102"/>
      <c r="AR6" s="105"/>
      <c r="AS6" s="106"/>
      <c r="AT6" s="102"/>
      <c r="AU6" s="107">
        <v>0</v>
      </c>
      <c r="AV6" s="106" t="s">
        <v>171</v>
      </c>
      <c r="AW6" s="103">
        <v>32</v>
      </c>
      <c r="AX6" s="107">
        <v>6.4000000000000001E-2</v>
      </c>
      <c r="AY6" s="106" t="s">
        <v>171</v>
      </c>
      <c r="AZ6" s="108">
        <v>50000000</v>
      </c>
      <c r="BA6" s="108">
        <v>0</v>
      </c>
      <c r="BB6" s="108">
        <v>0</v>
      </c>
      <c r="BC6" s="108">
        <v>0</v>
      </c>
      <c r="BD6" s="108">
        <v>0</v>
      </c>
      <c r="BE6" s="108">
        <v>0</v>
      </c>
      <c r="BF6" s="108">
        <v>0</v>
      </c>
      <c r="BG6" s="108">
        <v>0</v>
      </c>
      <c r="BH6" s="108">
        <v>0</v>
      </c>
      <c r="BI6" s="108">
        <v>0</v>
      </c>
      <c r="BJ6" s="108">
        <v>50000000</v>
      </c>
      <c r="BK6" s="108">
        <v>52500000</v>
      </c>
      <c r="BL6" s="108">
        <v>0</v>
      </c>
      <c r="BM6" s="108">
        <v>0</v>
      </c>
      <c r="BN6" s="108">
        <v>0</v>
      </c>
      <c r="BO6" s="108">
        <v>0</v>
      </c>
      <c r="BP6" s="108">
        <v>0</v>
      </c>
      <c r="BQ6" s="108">
        <v>0</v>
      </c>
      <c r="BR6" s="108">
        <v>0</v>
      </c>
      <c r="BS6" s="108">
        <v>0</v>
      </c>
      <c r="BT6" s="108">
        <v>0</v>
      </c>
      <c r="BU6" s="108">
        <v>52500000</v>
      </c>
      <c r="BV6" s="108">
        <v>55125000</v>
      </c>
      <c r="BW6" s="108">
        <v>0</v>
      </c>
      <c r="BX6" s="108">
        <v>0</v>
      </c>
      <c r="BY6" s="108">
        <v>0</v>
      </c>
      <c r="BZ6" s="108">
        <v>0</v>
      </c>
      <c r="CA6" s="108">
        <v>0</v>
      </c>
      <c r="CB6" s="108">
        <v>0</v>
      </c>
      <c r="CC6" s="108">
        <v>0</v>
      </c>
      <c r="CD6" s="108">
        <v>0</v>
      </c>
      <c r="CE6" s="108">
        <v>0</v>
      </c>
      <c r="CF6" s="108">
        <v>55125000</v>
      </c>
      <c r="CG6" s="108">
        <v>57881250</v>
      </c>
      <c r="CH6" s="108">
        <v>0</v>
      </c>
      <c r="CI6" s="108">
        <v>0</v>
      </c>
      <c r="CJ6" s="108">
        <v>0</v>
      </c>
      <c r="CK6" s="108">
        <v>0</v>
      </c>
      <c r="CL6" s="108">
        <v>0</v>
      </c>
      <c r="CM6" s="108">
        <v>0</v>
      </c>
      <c r="CN6" s="108">
        <v>0</v>
      </c>
      <c r="CO6" s="108">
        <v>0</v>
      </c>
      <c r="CP6" s="108">
        <v>0</v>
      </c>
      <c r="CQ6" s="108">
        <v>57881250</v>
      </c>
      <c r="CR6" s="108">
        <v>215506250</v>
      </c>
      <c r="CS6" s="101" t="s">
        <v>172</v>
      </c>
      <c r="CT6" s="101" t="s">
        <v>173</v>
      </c>
    </row>
    <row r="7" spans="1:98" ht="70.349999999999994" customHeight="1" x14ac:dyDescent="0.3">
      <c r="A7" s="100" t="s">
        <v>174</v>
      </c>
      <c r="B7" s="101"/>
      <c r="C7" s="101" t="s">
        <v>175</v>
      </c>
      <c r="D7" s="101" t="s">
        <v>102</v>
      </c>
      <c r="E7" s="101" t="s">
        <v>153</v>
      </c>
      <c r="F7" s="102" t="s">
        <v>154</v>
      </c>
      <c r="G7" s="101" t="s">
        <v>105</v>
      </c>
      <c r="H7" s="101" t="s">
        <v>106</v>
      </c>
      <c r="I7" s="101" t="s">
        <v>155</v>
      </c>
      <c r="J7" s="101" t="s">
        <v>104</v>
      </c>
      <c r="K7" s="101" t="s">
        <v>109</v>
      </c>
      <c r="L7" s="101" t="s">
        <v>110</v>
      </c>
      <c r="M7" s="101">
        <v>2</v>
      </c>
      <c r="N7" s="101" t="s">
        <v>156</v>
      </c>
      <c r="O7" s="101" t="s">
        <v>6306</v>
      </c>
      <c r="P7" s="101" t="s">
        <v>114</v>
      </c>
      <c r="Q7" s="101" t="s">
        <v>115</v>
      </c>
      <c r="R7" s="101" t="s">
        <v>116</v>
      </c>
      <c r="S7" s="101" t="s">
        <v>176</v>
      </c>
      <c r="T7" s="101" t="s">
        <v>177</v>
      </c>
      <c r="U7" s="101" t="s">
        <v>178</v>
      </c>
      <c r="V7" s="101" t="s">
        <v>179</v>
      </c>
      <c r="W7" s="101" t="s">
        <v>180</v>
      </c>
      <c r="X7" s="101" t="s">
        <v>181</v>
      </c>
      <c r="Y7" s="101" t="s">
        <v>123</v>
      </c>
      <c r="Z7" s="101" t="s">
        <v>124</v>
      </c>
      <c r="AA7" s="103">
        <v>26</v>
      </c>
      <c r="AB7" s="101" t="s">
        <v>182</v>
      </c>
      <c r="AC7" s="101" t="s">
        <v>126</v>
      </c>
      <c r="AD7" s="103">
        <v>26</v>
      </c>
      <c r="AE7" s="103">
        <v>26</v>
      </c>
      <c r="AF7" s="103">
        <v>26</v>
      </c>
      <c r="AG7" s="103">
        <v>26</v>
      </c>
      <c r="AH7" s="104" t="s">
        <v>183</v>
      </c>
      <c r="AI7" s="104" t="s">
        <v>184</v>
      </c>
      <c r="AJ7" s="104" t="s">
        <v>185</v>
      </c>
      <c r="AK7" s="101" t="s">
        <v>186</v>
      </c>
      <c r="AL7" s="101"/>
      <c r="AM7" s="101" t="s">
        <v>6309</v>
      </c>
      <c r="AN7" s="102">
        <v>24</v>
      </c>
      <c r="AO7" s="105">
        <v>0.92307692307692324</v>
      </c>
      <c r="AP7" s="106" t="s">
        <v>170</v>
      </c>
      <c r="AQ7" s="102">
        <v>26</v>
      </c>
      <c r="AR7" s="105">
        <v>1</v>
      </c>
      <c r="AS7" s="106" t="s">
        <v>132</v>
      </c>
      <c r="AT7" s="102"/>
      <c r="AU7" s="107">
        <v>0</v>
      </c>
      <c r="AV7" s="106" t="s">
        <v>171</v>
      </c>
      <c r="AW7" s="103">
        <v>50</v>
      </c>
      <c r="AX7" s="107">
        <v>1</v>
      </c>
      <c r="AY7" s="106" t="s">
        <v>132</v>
      </c>
      <c r="AZ7" s="108">
        <v>30000000</v>
      </c>
      <c r="BA7" s="108">
        <v>0</v>
      </c>
      <c r="BB7" s="108">
        <v>0</v>
      </c>
      <c r="BC7" s="108">
        <v>0</v>
      </c>
      <c r="BD7" s="108">
        <v>0</v>
      </c>
      <c r="BE7" s="108">
        <v>0</v>
      </c>
      <c r="BF7" s="108">
        <v>0</v>
      </c>
      <c r="BG7" s="108">
        <v>0</v>
      </c>
      <c r="BH7" s="108">
        <v>0</v>
      </c>
      <c r="BI7" s="108">
        <v>0</v>
      </c>
      <c r="BJ7" s="108">
        <v>30000000</v>
      </c>
      <c r="BK7" s="108">
        <v>31500000</v>
      </c>
      <c r="BL7" s="108">
        <v>0</v>
      </c>
      <c r="BM7" s="108">
        <v>0</v>
      </c>
      <c r="BN7" s="108">
        <v>0</v>
      </c>
      <c r="BO7" s="108">
        <v>0</v>
      </c>
      <c r="BP7" s="108">
        <v>0</v>
      </c>
      <c r="BQ7" s="108">
        <v>0</v>
      </c>
      <c r="BR7" s="108">
        <v>0</v>
      </c>
      <c r="BS7" s="108">
        <v>0</v>
      </c>
      <c r="BT7" s="108">
        <v>0</v>
      </c>
      <c r="BU7" s="108">
        <v>31500000</v>
      </c>
      <c r="BV7" s="108">
        <v>33075000</v>
      </c>
      <c r="BW7" s="108">
        <v>0</v>
      </c>
      <c r="BX7" s="108">
        <v>0</v>
      </c>
      <c r="BY7" s="108">
        <v>0</v>
      </c>
      <c r="BZ7" s="108">
        <v>0</v>
      </c>
      <c r="CA7" s="108">
        <v>0</v>
      </c>
      <c r="CB7" s="108">
        <v>0</v>
      </c>
      <c r="CC7" s="108">
        <v>0</v>
      </c>
      <c r="CD7" s="108">
        <v>0</v>
      </c>
      <c r="CE7" s="108">
        <v>0</v>
      </c>
      <c r="CF7" s="108">
        <v>33075000</v>
      </c>
      <c r="CG7" s="108">
        <v>34728750</v>
      </c>
      <c r="CH7" s="108">
        <v>0</v>
      </c>
      <c r="CI7" s="108">
        <v>0</v>
      </c>
      <c r="CJ7" s="108">
        <v>0</v>
      </c>
      <c r="CK7" s="108">
        <v>0</v>
      </c>
      <c r="CL7" s="108">
        <v>0</v>
      </c>
      <c r="CM7" s="108">
        <v>0</v>
      </c>
      <c r="CN7" s="108">
        <v>0</v>
      </c>
      <c r="CO7" s="108">
        <v>0</v>
      </c>
      <c r="CP7" s="108">
        <v>0</v>
      </c>
      <c r="CQ7" s="108">
        <v>34728750</v>
      </c>
      <c r="CR7" s="108">
        <v>129303750</v>
      </c>
      <c r="CS7" s="101" t="s">
        <v>187</v>
      </c>
      <c r="CT7" s="101" t="s">
        <v>188</v>
      </c>
    </row>
    <row r="8" spans="1:98" ht="70.349999999999994" customHeight="1" x14ac:dyDescent="0.3">
      <c r="A8" s="100" t="s">
        <v>189</v>
      </c>
      <c r="B8" s="101"/>
      <c r="C8" s="101" t="s">
        <v>101</v>
      </c>
      <c r="D8" s="101" t="s">
        <v>102</v>
      </c>
      <c r="E8" s="101" t="s">
        <v>190</v>
      </c>
      <c r="F8" s="102" t="s">
        <v>191</v>
      </c>
      <c r="G8" s="101" t="s">
        <v>105</v>
      </c>
      <c r="H8" s="101" t="s">
        <v>106</v>
      </c>
      <c r="I8" s="101" t="s">
        <v>192</v>
      </c>
      <c r="J8" s="101" t="s">
        <v>193</v>
      </c>
      <c r="K8" s="101" t="s">
        <v>194</v>
      </c>
      <c r="L8" s="101" t="s">
        <v>110</v>
      </c>
      <c r="M8" s="101">
        <v>3</v>
      </c>
      <c r="N8" s="101" t="s">
        <v>195</v>
      </c>
      <c r="O8" s="101" t="s">
        <v>6306</v>
      </c>
      <c r="P8" s="101" t="s">
        <v>114</v>
      </c>
      <c r="Q8" s="101" t="s">
        <v>115</v>
      </c>
      <c r="R8" s="101" t="s">
        <v>116</v>
      </c>
      <c r="S8" s="101" t="s">
        <v>176</v>
      </c>
      <c r="T8" s="101" t="s">
        <v>177</v>
      </c>
      <c r="U8" s="101" t="s">
        <v>178</v>
      </c>
      <c r="V8" s="101" t="s">
        <v>179</v>
      </c>
      <c r="W8" s="101" t="s">
        <v>180</v>
      </c>
      <c r="X8" s="101" t="s">
        <v>181</v>
      </c>
      <c r="Y8" s="101" t="s">
        <v>123</v>
      </c>
      <c r="Z8" s="101" t="s">
        <v>124</v>
      </c>
      <c r="AA8" s="103">
        <v>26</v>
      </c>
      <c r="AB8" s="101" t="s">
        <v>182</v>
      </c>
      <c r="AC8" s="101" t="s">
        <v>126</v>
      </c>
      <c r="AD8" s="103">
        <v>26</v>
      </c>
      <c r="AE8" s="103">
        <v>26</v>
      </c>
      <c r="AF8" s="103">
        <v>26</v>
      </c>
      <c r="AG8" s="103">
        <v>26</v>
      </c>
      <c r="AH8" s="104" t="s">
        <v>196</v>
      </c>
      <c r="AI8" s="104" t="s">
        <v>197</v>
      </c>
      <c r="AJ8" s="104" t="s">
        <v>198</v>
      </c>
      <c r="AK8" s="101" t="s">
        <v>199</v>
      </c>
      <c r="AL8" s="101" t="s">
        <v>200</v>
      </c>
      <c r="AM8" s="101" t="s">
        <v>201</v>
      </c>
      <c r="AN8" s="102">
        <v>26</v>
      </c>
      <c r="AO8" s="105">
        <v>1</v>
      </c>
      <c r="AP8" s="106" t="s">
        <v>132</v>
      </c>
      <c r="AQ8" s="102">
        <v>26</v>
      </c>
      <c r="AR8" s="105">
        <v>1</v>
      </c>
      <c r="AS8" s="106" t="s">
        <v>132</v>
      </c>
      <c r="AT8" s="102">
        <v>19</v>
      </c>
      <c r="AU8" s="107">
        <v>0.73076923076923073</v>
      </c>
      <c r="AV8" s="106" t="s">
        <v>170</v>
      </c>
      <c r="AW8" s="103">
        <v>71</v>
      </c>
      <c r="AX8" s="107">
        <v>1</v>
      </c>
      <c r="AY8" s="106" t="s">
        <v>132</v>
      </c>
      <c r="AZ8" s="108">
        <v>30000000</v>
      </c>
      <c r="BA8" s="108">
        <v>0</v>
      </c>
      <c r="BB8" s="108">
        <v>0</v>
      </c>
      <c r="BC8" s="108">
        <v>0</v>
      </c>
      <c r="BD8" s="108">
        <v>0</v>
      </c>
      <c r="BE8" s="108">
        <v>0</v>
      </c>
      <c r="BF8" s="108">
        <v>0</v>
      </c>
      <c r="BG8" s="108">
        <v>0</v>
      </c>
      <c r="BH8" s="108">
        <v>0</v>
      </c>
      <c r="BI8" s="108">
        <v>0</v>
      </c>
      <c r="BJ8" s="108">
        <v>30000000</v>
      </c>
      <c r="BK8" s="108">
        <v>31500000</v>
      </c>
      <c r="BL8" s="108">
        <v>0</v>
      </c>
      <c r="BM8" s="108">
        <v>0</v>
      </c>
      <c r="BN8" s="108">
        <v>0</v>
      </c>
      <c r="BO8" s="108">
        <v>0</v>
      </c>
      <c r="BP8" s="108">
        <v>0</v>
      </c>
      <c r="BQ8" s="108">
        <v>0</v>
      </c>
      <c r="BR8" s="108">
        <v>0</v>
      </c>
      <c r="BS8" s="108">
        <v>0</v>
      </c>
      <c r="BT8" s="108">
        <v>0</v>
      </c>
      <c r="BU8" s="108">
        <v>31500000</v>
      </c>
      <c r="BV8" s="108">
        <v>33075000</v>
      </c>
      <c r="BW8" s="108">
        <v>0</v>
      </c>
      <c r="BX8" s="108">
        <v>0</v>
      </c>
      <c r="BY8" s="108">
        <v>0</v>
      </c>
      <c r="BZ8" s="108">
        <v>0</v>
      </c>
      <c r="CA8" s="108">
        <v>0</v>
      </c>
      <c r="CB8" s="108">
        <v>0</v>
      </c>
      <c r="CC8" s="108">
        <v>0</v>
      </c>
      <c r="CD8" s="108">
        <v>0</v>
      </c>
      <c r="CE8" s="108">
        <v>0</v>
      </c>
      <c r="CF8" s="108">
        <v>33075000</v>
      </c>
      <c r="CG8" s="108">
        <v>34728750</v>
      </c>
      <c r="CH8" s="108">
        <v>0</v>
      </c>
      <c r="CI8" s="108">
        <v>0</v>
      </c>
      <c r="CJ8" s="108">
        <v>0</v>
      </c>
      <c r="CK8" s="108">
        <v>0</v>
      </c>
      <c r="CL8" s="108">
        <v>0</v>
      </c>
      <c r="CM8" s="108">
        <v>0</v>
      </c>
      <c r="CN8" s="108">
        <v>0</v>
      </c>
      <c r="CO8" s="108">
        <v>0</v>
      </c>
      <c r="CP8" s="108">
        <v>0</v>
      </c>
      <c r="CQ8" s="108">
        <v>34728750</v>
      </c>
      <c r="CR8" s="108">
        <v>129303750</v>
      </c>
      <c r="CS8" s="101" t="s">
        <v>202</v>
      </c>
      <c r="CT8" s="101" t="s">
        <v>188</v>
      </c>
    </row>
    <row r="9" spans="1:98" ht="161.4" customHeight="1" x14ac:dyDescent="0.3">
      <c r="A9" s="100" t="s">
        <v>203</v>
      </c>
      <c r="B9" s="101"/>
      <c r="C9" s="101" t="s">
        <v>111</v>
      </c>
      <c r="D9" s="101" t="s">
        <v>102</v>
      </c>
      <c r="E9" s="101" t="s">
        <v>103</v>
      </c>
      <c r="F9" s="102" t="s">
        <v>104</v>
      </c>
      <c r="G9" s="101" t="s">
        <v>105</v>
      </c>
      <c r="H9" s="101" t="s">
        <v>106</v>
      </c>
      <c r="I9" s="101" t="s">
        <v>107</v>
      </c>
      <c r="J9" s="101" t="s">
        <v>108</v>
      </c>
      <c r="K9" s="101" t="s">
        <v>109</v>
      </c>
      <c r="L9" s="101" t="s">
        <v>110</v>
      </c>
      <c r="M9" s="101">
        <v>1</v>
      </c>
      <c r="N9" s="101" t="s">
        <v>112</v>
      </c>
      <c r="O9" s="101" t="s">
        <v>6306</v>
      </c>
      <c r="P9" s="101" t="s">
        <v>114</v>
      </c>
      <c r="Q9" s="101" t="s">
        <v>115</v>
      </c>
      <c r="R9" s="101" t="s">
        <v>116</v>
      </c>
      <c r="S9" s="101" t="s">
        <v>204</v>
      </c>
      <c r="T9" s="101" t="s">
        <v>205</v>
      </c>
      <c r="U9" s="101" t="s">
        <v>206</v>
      </c>
      <c r="V9" s="101" t="s">
        <v>207</v>
      </c>
      <c r="W9" s="101" t="s">
        <v>208</v>
      </c>
      <c r="X9" s="101" t="s">
        <v>209</v>
      </c>
      <c r="Y9" s="101" t="s">
        <v>123</v>
      </c>
      <c r="Z9" s="101" t="s">
        <v>124</v>
      </c>
      <c r="AA9" s="103">
        <v>1230</v>
      </c>
      <c r="AB9" s="101" t="s">
        <v>182</v>
      </c>
      <c r="AC9" s="101" t="s">
        <v>126</v>
      </c>
      <c r="AD9" s="103">
        <v>1230</v>
      </c>
      <c r="AE9" s="103">
        <v>1230</v>
      </c>
      <c r="AF9" s="103">
        <v>1230</v>
      </c>
      <c r="AG9" s="103">
        <v>1230</v>
      </c>
      <c r="AH9" s="104" t="s">
        <v>210</v>
      </c>
      <c r="AI9" s="104" t="s">
        <v>211</v>
      </c>
      <c r="AJ9" s="104" t="s">
        <v>212</v>
      </c>
      <c r="AK9" s="101" t="s">
        <v>6733</v>
      </c>
      <c r="AL9" s="101"/>
      <c r="AM9" s="101" t="s">
        <v>213</v>
      </c>
      <c r="AN9" s="102">
        <v>1769</v>
      </c>
      <c r="AO9" s="105">
        <v>1</v>
      </c>
      <c r="AP9" s="106" t="s">
        <v>132</v>
      </c>
      <c r="AQ9" s="102">
        <v>71401</v>
      </c>
      <c r="AR9" s="105">
        <v>1</v>
      </c>
      <c r="AS9" s="106" t="s">
        <v>132</v>
      </c>
      <c r="AT9" s="102">
        <v>0</v>
      </c>
      <c r="AU9" s="107">
        <v>0</v>
      </c>
      <c r="AV9" s="106" t="s">
        <v>171</v>
      </c>
      <c r="AW9" s="103">
        <v>73170</v>
      </c>
      <c r="AX9" s="107">
        <v>1</v>
      </c>
      <c r="AY9" s="106" t="s">
        <v>132</v>
      </c>
      <c r="AZ9" s="108">
        <v>150000000</v>
      </c>
      <c r="BA9" s="108">
        <v>0</v>
      </c>
      <c r="BB9" s="108">
        <v>0</v>
      </c>
      <c r="BC9" s="108">
        <v>0</v>
      </c>
      <c r="BD9" s="108">
        <v>0</v>
      </c>
      <c r="BE9" s="108">
        <v>0</v>
      </c>
      <c r="BF9" s="108">
        <v>0</v>
      </c>
      <c r="BG9" s="108">
        <v>0</v>
      </c>
      <c r="BH9" s="108">
        <v>0</v>
      </c>
      <c r="BI9" s="108">
        <v>0</v>
      </c>
      <c r="BJ9" s="108">
        <v>150000000</v>
      </c>
      <c r="BK9" s="108">
        <v>157500000</v>
      </c>
      <c r="BL9" s="108">
        <v>0</v>
      </c>
      <c r="BM9" s="108">
        <v>0</v>
      </c>
      <c r="BN9" s="108">
        <v>0</v>
      </c>
      <c r="BO9" s="108">
        <v>0</v>
      </c>
      <c r="BP9" s="108">
        <v>0</v>
      </c>
      <c r="BQ9" s="108">
        <v>0</v>
      </c>
      <c r="BR9" s="108">
        <v>0</v>
      </c>
      <c r="BS9" s="108">
        <v>0</v>
      </c>
      <c r="BT9" s="108">
        <v>0</v>
      </c>
      <c r="BU9" s="108">
        <v>157500000</v>
      </c>
      <c r="BV9" s="108">
        <v>165375000</v>
      </c>
      <c r="BW9" s="108">
        <v>0</v>
      </c>
      <c r="BX9" s="108">
        <v>0</v>
      </c>
      <c r="BY9" s="108">
        <v>0</v>
      </c>
      <c r="BZ9" s="108">
        <v>0</v>
      </c>
      <c r="CA9" s="108">
        <v>0</v>
      </c>
      <c r="CB9" s="108">
        <v>0</v>
      </c>
      <c r="CC9" s="108">
        <v>0</v>
      </c>
      <c r="CD9" s="108">
        <v>0</v>
      </c>
      <c r="CE9" s="108">
        <v>0</v>
      </c>
      <c r="CF9" s="108">
        <v>165375000</v>
      </c>
      <c r="CG9" s="108">
        <v>173643750</v>
      </c>
      <c r="CH9" s="108">
        <v>0</v>
      </c>
      <c r="CI9" s="108">
        <v>0</v>
      </c>
      <c r="CJ9" s="108">
        <v>0</v>
      </c>
      <c r="CK9" s="108">
        <v>0</v>
      </c>
      <c r="CL9" s="108">
        <v>0</v>
      </c>
      <c r="CM9" s="108">
        <v>0</v>
      </c>
      <c r="CN9" s="108">
        <v>0</v>
      </c>
      <c r="CO9" s="108">
        <v>0</v>
      </c>
      <c r="CP9" s="108">
        <v>0</v>
      </c>
      <c r="CQ9" s="108">
        <v>173643750</v>
      </c>
      <c r="CR9" s="108">
        <v>646518750</v>
      </c>
      <c r="CS9" s="101" t="s">
        <v>214</v>
      </c>
      <c r="CT9" s="101" t="s">
        <v>215</v>
      </c>
    </row>
    <row r="10" spans="1:98" ht="70.349999999999994" customHeight="1" x14ac:dyDescent="0.3">
      <c r="A10" s="100" t="s">
        <v>216</v>
      </c>
      <c r="B10" s="101"/>
      <c r="C10" s="101" t="s">
        <v>111</v>
      </c>
      <c r="D10" s="101" t="s">
        <v>102</v>
      </c>
      <c r="E10" s="101" t="s">
        <v>153</v>
      </c>
      <c r="F10" s="102" t="s">
        <v>154</v>
      </c>
      <c r="G10" s="101" t="s">
        <v>105</v>
      </c>
      <c r="H10" s="101" t="s">
        <v>106</v>
      </c>
      <c r="I10" s="101" t="s">
        <v>155</v>
      </c>
      <c r="J10" s="101" t="s">
        <v>104</v>
      </c>
      <c r="K10" s="101" t="s">
        <v>109</v>
      </c>
      <c r="L10" s="101" t="s">
        <v>110</v>
      </c>
      <c r="M10" s="101">
        <v>2</v>
      </c>
      <c r="N10" s="101" t="s">
        <v>156</v>
      </c>
      <c r="O10" s="101" t="s">
        <v>137</v>
      </c>
      <c r="P10" s="101" t="s">
        <v>138</v>
      </c>
      <c r="Q10" s="101" t="s">
        <v>4235</v>
      </c>
      <c r="R10" s="101" t="s">
        <v>140</v>
      </c>
      <c r="S10" s="101" t="s">
        <v>217</v>
      </c>
      <c r="T10" s="101" t="s">
        <v>218</v>
      </c>
      <c r="U10" s="101" t="s">
        <v>219</v>
      </c>
      <c r="V10" s="101" t="s">
        <v>220</v>
      </c>
      <c r="W10" s="101" t="s">
        <v>221</v>
      </c>
      <c r="X10" s="101" t="s">
        <v>222</v>
      </c>
      <c r="Y10" s="101" t="s">
        <v>123</v>
      </c>
      <c r="Z10" s="101" t="s">
        <v>167</v>
      </c>
      <c r="AA10" s="103">
        <v>108</v>
      </c>
      <c r="AB10" s="101" t="s">
        <v>125</v>
      </c>
      <c r="AC10" s="101" t="s">
        <v>126</v>
      </c>
      <c r="AD10" s="103">
        <v>16</v>
      </c>
      <c r="AE10" s="103">
        <v>31</v>
      </c>
      <c r="AF10" s="103">
        <v>31</v>
      </c>
      <c r="AG10" s="103">
        <v>30</v>
      </c>
      <c r="AH10" s="104" t="s">
        <v>223</v>
      </c>
      <c r="AI10" s="104" t="s">
        <v>224</v>
      </c>
      <c r="AJ10" s="104" t="s">
        <v>225</v>
      </c>
      <c r="AK10" s="101" t="s">
        <v>6714</v>
      </c>
      <c r="AL10" s="101" t="s">
        <v>226</v>
      </c>
      <c r="AM10" s="101" t="s">
        <v>6310</v>
      </c>
      <c r="AN10" s="102">
        <v>10</v>
      </c>
      <c r="AO10" s="105">
        <v>0.625</v>
      </c>
      <c r="AP10" s="106" t="s">
        <v>170</v>
      </c>
      <c r="AQ10" s="102">
        <v>37</v>
      </c>
      <c r="AR10" s="105">
        <v>1</v>
      </c>
      <c r="AS10" s="106" t="s">
        <v>132</v>
      </c>
      <c r="AT10" s="102">
        <v>3</v>
      </c>
      <c r="AU10" s="107">
        <v>9.6774193548387094E-2</v>
      </c>
      <c r="AV10" s="106" t="s">
        <v>171</v>
      </c>
      <c r="AW10" s="103">
        <v>50</v>
      </c>
      <c r="AX10" s="107">
        <v>0.46296296296296297</v>
      </c>
      <c r="AY10" s="106" t="s">
        <v>227</v>
      </c>
      <c r="AZ10" s="108">
        <v>166000000</v>
      </c>
      <c r="BA10" s="108">
        <v>0</v>
      </c>
      <c r="BB10" s="108">
        <v>0</v>
      </c>
      <c r="BC10" s="108">
        <v>0</v>
      </c>
      <c r="BD10" s="108">
        <v>0</v>
      </c>
      <c r="BE10" s="108">
        <v>0</v>
      </c>
      <c r="BF10" s="108">
        <v>0</v>
      </c>
      <c r="BG10" s="108">
        <v>0</v>
      </c>
      <c r="BH10" s="108">
        <v>0</v>
      </c>
      <c r="BI10" s="108">
        <v>0</v>
      </c>
      <c r="BJ10" s="108">
        <v>166000000</v>
      </c>
      <c r="BK10" s="108">
        <v>174300000</v>
      </c>
      <c r="BL10" s="108">
        <v>0</v>
      </c>
      <c r="BM10" s="108">
        <v>0</v>
      </c>
      <c r="BN10" s="108">
        <v>0</v>
      </c>
      <c r="BO10" s="108">
        <v>0</v>
      </c>
      <c r="BP10" s="108">
        <v>0</v>
      </c>
      <c r="BQ10" s="108">
        <v>0</v>
      </c>
      <c r="BR10" s="108">
        <v>0</v>
      </c>
      <c r="BS10" s="108">
        <v>0</v>
      </c>
      <c r="BT10" s="108">
        <v>0</v>
      </c>
      <c r="BU10" s="108">
        <v>174300000</v>
      </c>
      <c r="BV10" s="108">
        <v>183015000</v>
      </c>
      <c r="BW10" s="108">
        <v>0</v>
      </c>
      <c r="BX10" s="108">
        <v>0</v>
      </c>
      <c r="BY10" s="108">
        <v>0</v>
      </c>
      <c r="BZ10" s="108">
        <v>0</v>
      </c>
      <c r="CA10" s="108">
        <v>0</v>
      </c>
      <c r="CB10" s="108">
        <v>0</v>
      </c>
      <c r="CC10" s="108">
        <v>0</v>
      </c>
      <c r="CD10" s="108">
        <v>0</v>
      </c>
      <c r="CE10" s="108">
        <v>0</v>
      </c>
      <c r="CF10" s="108">
        <v>183015000</v>
      </c>
      <c r="CG10" s="108">
        <v>192165750</v>
      </c>
      <c r="CH10" s="108">
        <v>0</v>
      </c>
      <c r="CI10" s="108">
        <v>0</v>
      </c>
      <c r="CJ10" s="108">
        <v>0</v>
      </c>
      <c r="CK10" s="108">
        <v>0</v>
      </c>
      <c r="CL10" s="108">
        <v>0</v>
      </c>
      <c r="CM10" s="108">
        <v>0</v>
      </c>
      <c r="CN10" s="108">
        <v>0</v>
      </c>
      <c r="CO10" s="108">
        <v>0</v>
      </c>
      <c r="CP10" s="108">
        <v>0</v>
      </c>
      <c r="CQ10" s="108">
        <v>192165750</v>
      </c>
      <c r="CR10" s="108">
        <v>715480750</v>
      </c>
      <c r="CS10" s="101" t="s">
        <v>228</v>
      </c>
      <c r="CT10" s="101" t="s">
        <v>229</v>
      </c>
    </row>
    <row r="11" spans="1:98" ht="70.349999999999994" customHeight="1" x14ac:dyDescent="0.3">
      <c r="A11" s="100" t="s">
        <v>230</v>
      </c>
      <c r="B11" s="101"/>
      <c r="C11" s="101" t="s">
        <v>101</v>
      </c>
      <c r="D11" s="101" t="s">
        <v>102</v>
      </c>
      <c r="E11" s="101" t="s">
        <v>153</v>
      </c>
      <c r="F11" s="102" t="s">
        <v>154</v>
      </c>
      <c r="G11" s="101" t="s">
        <v>105</v>
      </c>
      <c r="H11" s="101" t="s">
        <v>106</v>
      </c>
      <c r="I11" s="101" t="s">
        <v>155</v>
      </c>
      <c r="J11" s="101" t="s">
        <v>104</v>
      </c>
      <c r="K11" s="101" t="s">
        <v>109</v>
      </c>
      <c r="L11" s="101" t="s">
        <v>110</v>
      </c>
      <c r="M11" s="101">
        <v>2</v>
      </c>
      <c r="N11" s="101" t="s">
        <v>156</v>
      </c>
      <c r="O11" s="101" t="s">
        <v>157</v>
      </c>
      <c r="P11" s="101" t="s">
        <v>158</v>
      </c>
      <c r="Q11" s="101" t="s">
        <v>231</v>
      </c>
      <c r="R11" s="101" t="s">
        <v>232</v>
      </c>
      <c r="S11" s="101" t="s">
        <v>233</v>
      </c>
      <c r="T11" s="101" t="s">
        <v>234</v>
      </c>
      <c r="U11" s="101" t="s">
        <v>1323</v>
      </c>
      <c r="V11" s="101" t="s">
        <v>236</v>
      </c>
      <c r="W11" s="101" t="s">
        <v>237</v>
      </c>
      <c r="X11" s="101" t="s">
        <v>238</v>
      </c>
      <c r="Y11" s="101" t="s">
        <v>239</v>
      </c>
      <c r="Z11" s="101" t="s">
        <v>167</v>
      </c>
      <c r="AA11" s="103">
        <v>1</v>
      </c>
      <c r="AB11" s="101" t="s">
        <v>125</v>
      </c>
      <c r="AC11" s="101" t="s">
        <v>126</v>
      </c>
      <c r="AD11" s="103">
        <v>0</v>
      </c>
      <c r="AE11" s="103">
        <v>0</v>
      </c>
      <c r="AF11" s="103">
        <v>1</v>
      </c>
      <c r="AG11" s="103">
        <v>0</v>
      </c>
      <c r="AH11" s="104"/>
      <c r="AI11" s="104" t="s">
        <v>240</v>
      </c>
      <c r="AJ11" s="104"/>
      <c r="AK11" s="101" t="s">
        <v>241</v>
      </c>
      <c r="AL11" s="101" t="s">
        <v>242</v>
      </c>
      <c r="AM11" s="101"/>
      <c r="AN11" s="102"/>
      <c r="AO11" s="105"/>
      <c r="AP11" s="106"/>
      <c r="AQ11" s="102"/>
      <c r="AR11" s="105"/>
      <c r="AS11" s="106"/>
      <c r="AT11" s="102">
        <v>1</v>
      </c>
      <c r="AU11" s="107">
        <v>1</v>
      </c>
      <c r="AV11" s="106" t="s">
        <v>132</v>
      </c>
      <c r="AW11" s="103">
        <v>1</v>
      </c>
      <c r="AX11" s="107">
        <v>1</v>
      </c>
      <c r="AY11" s="106" t="s">
        <v>132</v>
      </c>
      <c r="AZ11" s="108">
        <v>50000000</v>
      </c>
      <c r="BA11" s="108">
        <v>0</v>
      </c>
      <c r="BB11" s="108">
        <v>0</v>
      </c>
      <c r="BC11" s="108">
        <v>0</v>
      </c>
      <c r="BD11" s="108">
        <v>0</v>
      </c>
      <c r="BE11" s="108">
        <v>0</v>
      </c>
      <c r="BF11" s="108">
        <v>0</v>
      </c>
      <c r="BG11" s="108">
        <v>0</v>
      </c>
      <c r="BH11" s="108">
        <v>0</v>
      </c>
      <c r="BI11" s="108">
        <v>0</v>
      </c>
      <c r="BJ11" s="108">
        <v>50000000</v>
      </c>
      <c r="BK11" s="108">
        <v>52500000</v>
      </c>
      <c r="BL11" s="108">
        <v>0</v>
      </c>
      <c r="BM11" s="108">
        <v>0</v>
      </c>
      <c r="BN11" s="108">
        <v>0</v>
      </c>
      <c r="BO11" s="108">
        <v>0</v>
      </c>
      <c r="BP11" s="108">
        <v>0</v>
      </c>
      <c r="BQ11" s="108">
        <v>0</v>
      </c>
      <c r="BR11" s="108">
        <v>0</v>
      </c>
      <c r="BS11" s="108">
        <v>0</v>
      </c>
      <c r="BT11" s="108">
        <v>0</v>
      </c>
      <c r="BU11" s="108">
        <v>52500000</v>
      </c>
      <c r="BV11" s="108">
        <v>55125000</v>
      </c>
      <c r="BW11" s="108">
        <v>0</v>
      </c>
      <c r="BX11" s="108">
        <v>0</v>
      </c>
      <c r="BY11" s="108">
        <v>0</v>
      </c>
      <c r="BZ11" s="108">
        <v>0</v>
      </c>
      <c r="CA11" s="108">
        <v>0</v>
      </c>
      <c r="CB11" s="108">
        <v>0</v>
      </c>
      <c r="CC11" s="108">
        <v>0</v>
      </c>
      <c r="CD11" s="108">
        <v>0</v>
      </c>
      <c r="CE11" s="108">
        <v>0</v>
      </c>
      <c r="CF11" s="108">
        <v>55125000</v>
      </c>
      <c r="CG11" s="108">
        <v>57881250</v>
      </c>
      <c r="CH11" s="108">
        <v>0</v>
      </c>
      <c r="CI11" s="108">
        <v>0</v>
      </c>
      <c r="CJ11" s="108">
        <v>0</v>
      </c>
      <c r="CK11" s="108">
        <v>0</v>
      </c>
      <c r="CL11" s="108">
        <v>0</v>
      </c>
      <c r="CM11" s="108">
        <v>0</v>
      </c>
      <c r="CN11" s="108">
        <v>0</v>
      </c>
      <c r="CO11" s="108">
        <v>0</v>
      </c>
      <c r="CP11" s="108">
        <v>0</v>
      </c>
      <c r="CQ11" s="108">
        <v>57881250</v>
      </c>
      <c r="CR11" s="108">
        <v>215506250</v>
      </c>
      <c r="CS11" s="101" t="s">
        <v>243</v>
      </c>
      <c r="CT11" s="101" t="s">
        <v>244</v>
      </c>
    </row>
    <row r="12" spans="1:98" ht="70.349999999999994" customHeight="1" x14ac:dyDescent="0.3">
      <c r="A12" s="100" t="s">
        <v>245</v>
      </c>
      <c r="B12" s="101"/>
      <c r="C12" s="101" t="s">
        <v>246</v>
      </c>
      <c r="D12" s="101" t="s">
        <v>102</v>
      </c>
      <c r="E12" s="101" t="s">
        <v>153</v>
      </c>
      <c r="F12" s="102" t="s">
        <v>154</v>
      </c>
      <c r="G12" s="101" t="s">
        <v>105</v>
      </c>
      <c r="H12" s="101" t="s">
        <v>106</v>
      </c>
      <c r="I12" s="101" t="s">
        <v>155</v>
      </c>
      <c r="J12" s="101" t="s">
        <v>104</v>
      </c>
      <c r="K12" s="101" t="s">
        <v>109</v>
      </c>
      <c r="L12" s="101" t="s">
        <v>110</v>
      </c>
      <c r="M12" s="101">
        <v>2</v>
      </c>
      <c r="N12" s="101" t="s">
        <v>156</v>
      </c>
      <c r="O12" s="101" t="s">
        <v>6306</v>
      </c>
      <c r="P12" s="101" t="s">
        <v>114</v>
      </c>
      <c r="Q12" s="101" t="s">
        <v>115</v>
      </c>
      <c r="R12" s="101" t="s">
        <v>116</v>
      </c>
      <c r="S12" s="101" t="s">
        <v>6311</v>
      </c>
      <c r="T12" s="101" t="s">
        <v>248</v>
      </c>
      <c r="U12" s="101" t="s">
        <v>249</v>
      </c>
      <c r="V12" s="101" t="s">
        <v>250</v>
      </c>
      <c r="W12" s="101" t="s">
        <v>251</v>
      </c>
      <c r="X12" s="101" t="s">
        <v>146</v>
      </c>
      <c r="Y12" s="101" t="s">
        <v>123</v>
      </c>
      <c r="Z12" s="101" t="s">
        <v>124</v>
      </c>
      <c r="AA12" s="103">
        <v>150</v>
      </c>
      <c r="AB12" s="101" t="s">
        <v>125</v>
      </c>
      <c r="AC12" s="101" t="s">
        <v>126</v>
      </c>
      <c r="AD12" s="103">
        <v>0</v>
      </c>
      <c r="AE12" s="103">
        <v>50</v>
      </c>
      <c r="AF12" s="103">
        <v>50</v>
      </c>
      <c r="AG12" s="103">
        <v>50</v>
      </c>
      <c r="AH12" s="104"/>
      <c r="AI12" s="104" t="s">
        <v>252</v>
      </c>
      <c r="AJ12" s="104" t="s">
        <v>253</v>
      </c>
      <c r="AK12" s="101" t="s">
        <v>254</v>
      </c>
      <c r="AL12" s="101" t="s">
        <v>255</v>
      </c>
      <c r="AM12" s="101"/>
      <c r="AN12" s="102"/>
      <c r="AO12" s="105"/>
      <c r="AP12" s="106"/>
      <c r="AQ12" s="102">
        <v>280</v>
      </c>
      <c r="AR12" s="105">
        <v>1</v>
      </c>
      <c r="AS12" s="106" t="s">
        <v>132</v>
      </c>
      <c r="AT12" s="102">
        <v>693</v>
      </c>
      <c r="AU12" s="107">
        <v>1</v>
      </c>
      <c r="AV12" s="106" t="s">
        <v>132</v>
      </c>
      <c r="AW12" s="103">
        <v>973</v>
      </c>
      <c r="AX12" s="107">
        <v>1</v>
      </c>
      <c r="AY12" s="106" t="s">
        <v>132</v>
      </c>
      <c r="AZ12" s="108">
        <v>0</v>
      </c>
      <c r="BA12" s="108">
        <v>0</v>
      </c>
      <c r="BB12" s="108">
        <v>0</v>
      </c>
      <c r="BC12" s="108">
        <v>0</v>
      </c>
      <c r="BD12" s="108">
        <v>0</v>
      </c>
      <c r="BE12" s="108">
        <v>0</v>
      </c>
      <c r="BF12" s="108">
        <v>0</v>
      </c>
      <c r="BG12" s="108">
        <v>0</v>
      </c>
      <c r="BH12" s="108">
        <v>0</v>
      </c>
      <c r="BI12" s="108">
        <v>0</v>
      </c>
      <c r="BJ12" s="108">
        <v>0</v>
      </c>
      <c r="BK12" s="108">
        <v>0</v>
      </c>
      <c r="BL12" s="108">
        <v>0</v>
      </c>
      <c r="BM12" s="108">
        <v>0</v>
      </c>
      <c r="BN12" s="108">
        <v>0</v>
      </c>
      <c r="BO12" s="108">
        <v>0</v>
      </c>
      <c r="BP12" s="108">
        <v>0</v>
      </c>
      <c r="BQ12" s="108">
        <v>0</v>
      </c>
      <c r="BR12" s="108">
        <v>0</v>
      </c>
      <c r="BS12" s="108">
        <v>0</v>
      </c>
      <c r="BT12" s="108">
        <v>0</v>
      </c>
      <c r="BU12" s="108">
        <v>0</v>
      </c>
      <c r="BV12" s="108">
        <v>0</v>
      </c>
      <c r="BW12" s="108">
        <v>0</v>
      </c>
      <c r="BX12" s="108">
        <v>0</v>
      </c>
      <c r="BY12" s="108">
        <v>0</v>
      </c>
      <c r="BZ12" s="108">
        <v>0</v>
      </c>
      <c r="CA12" s="108">
        <v>0</v>
      </c>
      <c r="CB12" s="108">
        <v>0</v>
      </c>
      <c r="CC12" s="108">
        <v>0</v>
      </c>
      <c r="CD12" s="108">
        <v>0</v>
      </c>
      <c r="CE12" s="108">
        <v>0</v>
      </c>
      <c r="CF12" s="108">
        <v>0</v>
      </c>
      <c r="CG12" s="108">
        <v>0</v>
      </c>
      <c r="CH12" s="108">
        <v>0</v>
      </c>
      <c r="CI12" s="108">
        <v>0</v>
      </c>
      <c r="CJ12" s="108">
        <v>0</v>
      </c>
      <c r="CK12" s="108">
        <v>0</v>
      </c>
      <c r="CL12" s="108">
        <v>0</v>
      </c>
      <c r="CM12" s="108">
        <v>0</v>
      </c>
      <c r="CN12" s="108">
        <v>0</v>
      </c>
      <c r="CO12" s="108">
        <v>0</v>
      </c>
      <c r="CP12" s="108">
        <v>0</v>
      </c>
      <c r="CQ12" s="108">
        <v>0</v>
      </c>
      <c r="CR12" s="108">
        <v>0</v>
      </c>
      <c r="CS12" s="101" t="s">
        <v>256</v>
      </c>
      <c r="CT12" s="101" t="s">
        <v>257</v>
      </c>
    </row>
    <row r="13" spans="1:98" ht="70.349999999999994" customHeight="1" x14ac:dyDescent="0.3">
      <c r="A13" s="100" t="s">
        <v>258</v>
      </c>
      <c r="B13" s="101"/>
      <c r="C13" s="101" t="s">
        <v>111</v>
      </c>
      <c r="D13" s="101" t="s">
        <v>102</v>
      </c>
      <c r="E13" s="101" t="s">
        <v>190</v>
      </c>
      <c r="F13" s="102" t="s">
        <v>191</v>
      </c>
      <c r="G13" s="101" t="s">
        <v>105</v>
      </c>
      <c r="H13" s="101" t="s">
        <v>106</v>
      </c>
      <c r="I13" s="101" t="s">
        <v>192</v>
      </c>
      <c r="J13" s="101" t="s">
        <v>193</v>
      </c>
      <c r="K13" s="101" t="s">
        <v>194</v>
      </c>
      <c r="L13" s="101" t="s">
        <v>110</v>
      </c>
      <c r="M13" s="101">
        <v>3</v>
      </c>
      <c r="N13" s="101" t="s">
        <v>195</v>
      </c>
      <c r="O13" s="101" t="s">
        <v>6306</v>
      </c>
      <c r="P13" s="101" t="s">
        <v>114</v>
      </c>
      <c r="Q13" s="101" t="s">
        <v>115</v>
      </c>
      <c r="R13" s="101" t="s">
        <v>116</v>
      </c>
      <c r="S13" s="101" t="s">
        <v>6311</v>
      </c>
      <c r="T13" s="101" t="s">
        <v>248</v>
      </c>
      <c r="U13" s="101" t="s">
        <v>249</v>
      </c>
      <c r="V13" s="101" t="s">
        <v>250</v>
      </c>
      <c r="W13" s="101" t="s">
        <v>251</v>
      </c>
      <c r="X13" s="101" t="s">
        <v>146</v>
      </c>
      <c r="Y13" s="101" t="s">
        <v>123</v>
      </c>
      <c r="Z13" s="101" t="s">
        <v>124</v>
      </c>
      <c r="AA13" s="103">
        <v>150</v>
      </c>
      <c r="AB13" s="101" t="s">
        <v>125</v>
      </c>
      <c r="AC13" s="101" t="s">
        <v>126</v>
      </c>
      <c r="AD13" s="103">
        <v>0</v>
      </c>
      <c r="AE13" s="103">
        <v>50</v>
      </c>
      <c r="AF13" s="103">
        <v>50</v>
      </c>
      <c r="AG13" s="103">
        <v>50</v>
      </c>
      <c r="AH13" s="104" t="s">
        <v>259</v>
      </c>
      <c r="AI13" s="104" t="s">
        <v>260</v>
      </c>
      <c r="AJ13" s="104" t="s">
        <v>261</v>
      </c>
      <c r="AK13" s="101" t="s">
        <v>262</v>
      </c>
      <c r="AL13" s="101"/>
      <c r="AM13" s="101" t="s">
        <v>6312</v>
      </c>
      <c r="AN13" s="102">
        <v>174</v>
      </c>
      <c r="AO13" s="105">
        <v>1</v>
      </c>
      <c r="AP13" s="106" t="s">
        <v>132</v>
      </c>
      <c r="AQ13" s="102">
        <v>50</v>
      </c>
      <c r="AR13" s="105">
        <v>1</v>
      </c>
      <c r="AS13" s="106" t="s">
        <v>132</v>
      </c>
      <c r="AT13" s="102">
        <v>0</v>
      </c>
      <c r="AU13" s="107">
        <v>1</v>
      </c>
      <c r="AV13" s="106" t="s">
        <v>132</v>
      </c>
      <c r="AW13" s="103">
        <v>224</v>
      </c>
      <c r="AX13" s="107">
        <v>1</v>
      </c>
      <c r="AY13" s="106" t="s">
        <v>132</v>
      </c>
      <c r="AZ13" s="108">
        <v>0</v>
      </c>
      <c r="BA13" s="108">
        <v>0</v>
      </c>
      <c r="BB13" s="108">
        <v>0</v>
      </c>
      <c r="BC13" s="108">
        <v>0</v>
      </c>
      <c r="BD13" s="108">
        <v>0</v>
      </c>
      <c r="BE13" s="108">
        <v>0</v>
      </c>
      <c r="BF13" s="108">
        <v>0</v>
      </c>
      <c r="BG13" s="108">
        <v>0</v>
      </c>
      <c r="BH13" s="108">
        <v>0</v>
      </c>
      <c r="BI13" s="108">
        <v>0</v>
      </c>
      <c r="BJ13" s="108">
        <v>0</v>
      </c>
      <c r="BK13" s="108">
        <v>0</v>
      </c>
      <c r="BL13" s="108">
        <v>0</v>
      </c>
      <c r="BM13" s="108">
        <v>0</v>
      </c>
      <c r="BN13" s="108">
        <v>0</v>
      </c>
      <c r="BO13" s="108">
        <v>0</v>
      </c>
      <c r="BP13" s="108">
        <v>0</v>
      </c>
      <c r="BQ13" s="108">
        <v>0</v>
      </c>
      <c r="BR13" s="108">
        <v>0</v>
      </c>
      <c r="BS13" s="108">
        <v>0</v>
      </c>
      <c r="BT13" s="108">
        <v>0</v>
      </c>
      <c r="BU13" s="108">
        <v>0</v>
      </c>
      <c r="BV13" s="108">
        <v>0</v>
      </c>
      <c r="BW13" s="108">
        <v>0</v>
      </c>
      <c r="BX13" s="108">
        <v>0</v>
      </c>
      <c r="BY13" s="108">
        <v>0</v>
      </c>
      <c r="BZ13" s="108">
        <v>0</v>
      </c>
      <c r="CA13" s="108">
        <v>0</v>
      </c>
      <c r="CB13" s="108">
        <v>0</v>
      </c>
      <c r="CC13" s="108">
        <v>0</v>
      </c>
      <c r="CD13" s="108">
        <v>0</v>
      </c>
      <c r="CE13" s="108">
        <v>0</v>
      </c>
      <c r="CF13" s="108">
        <v>0</v>
      </c>
      <c r="CG13" s="108">
        <v>0</v>
      </c>
      <c r="CH13" s="108">
        <v>0</v>
      </c>
      <c r="CI13" s="108">
        <v>0</v>
      </c>
      <c r="CJ13" s="108">
        <v>0</v>
      </c>
      <c r="CK13" s="108">
        <v>0</v>
      </c>
      <c r="CL13" s="108">
        <v>0</v>
      </c>
      <c r="CM13" s="108">
        <v>0</v>
      </c>
      <c r="CN13" s="108">
        <v>0</v>
      </c>
      <c r="CO13" s="108">
        <v>0</v>
      </c>
      <c r="CP13" s="108">
        <v>0</v>
      </c>
      <c r="CQ13" s="108">
        <v>0</v>
      </c>
      <c r="CR13" s="108">
        <v>0</v>
      </c>
      <c r="CS13" s="101"/>
      <c r="CT13" s="101" t="s">
        <v>257</v>
      </c>
    </row>
    <row r="14" spans="1:98" ht="70.349999999999994" customHeight="1" x14ac:dyDescent="0.3">
      <c r="A14" s="100" t="s">
        <v>263</v>
      </c>
      <c r="B14" s="101"/>
      <c r="C14" s="101" t="s">
        <v>136</v>
      </c>
      <c r="D14" s="101" t="s">
        <v>102</v>
      </c>
      <c r="E14" s="101" t="s">
        <v>190</v>
      </c>
      <c r="F14" s="102" t="s">
        <v>191</v>
      </c>
      <c r="G14" s="101" t="s">
        <v>105</v>
      </c>
      <c r="H14" s="101" t="s">
        <v>106</v>
      </c>
      <c r="I14" s="101" t="s">
        <v>192</v>
      </c>
      <c r="J14" s="101" t="s">
        <v>193</v>
      </c>
      <c r="K14" s="101" t="s">
        <v>194</v>
      </c>
      <c r="L14" s="101" t="s">
        <v>110</v>
      </c>
      <c r="M14" s="101">
        <v>3</v>
      </c>
      <c r="N14" s="101" t="s">
        <v>195</v>
      </c>
      <c r="O14" s="101" t="s">
        <v>6306</v>
      </c>
      <c r="P14" s="101" t="s">
        <v>114</v>
      </c>
      <c r="Q14" s="101" t="s">
        <v>115</v>
      </c>
      <c r="R14" s="101" t="s">
        <v>116</v>
      </c>
      <c r="S14" s="101" t="s">
        <v>264</v>
      </c>
      <c r="T14" s="101" t="s">
        <v>265</v>
      </c>
      <c r="U14" s="101" t="s">
        <v>266</v>
      </c>
      <c r="V14" s="101" t="s">
        <v>267</v>
      </c>
      <c r="W14" s="101" t="s">
        <v>268</v>
      </c>
      <c r="X14" s="101" t="s">
        <v>269</v>
      </c>
      <c r="Y14" s="101" t="s">
        <v>123</v>
      </c>
      <c r="Z14" s="101" t="s">
        <v>167</v>
      </c>
      <c r="AA14" s="103">
        <v>820</v>
      </c>
      <c r="AB14" s="101" t="s">
        <v>182</v>
      </c>
      <c r="AC14" s="101" t="s">
        <v>126</v>
      </c>
      <c r="AD14" s="103">
        <v>820</v>
      </c>
      <c r="AE14" s="103">
        <v>820</v>
      </c>
      <c r="AF14" s="103">
        <v>820</v>
      </c>
      <c r="AG14" s="103">
        <v>820</v>
      </c>
      <c r="AH14" s="104" t="s">
        <v>270</v>
      </c>
      <c r="AI14" s="104" t="s">
        <v>271</v>
      </c>
      <c r="AJ14" s="104" t="s">
        <v>272</v>
      </c>
      <c r="AK14" s="101" t="s">
        <v>273</v>
      </c>
      <c r="AL14" s="101" t="s">
        <v>274</v>
      </c>
      <c r="AM14" s="101" t="s">
        <v>6313</v>
      </c>
      <c r="AN14" s="102">
        <v>2601</v>
      </c>
      <c r="AO14" s="105">
        <v>1</v>
      </c>
      <c r="AP14" s="106" t="s">
        <v>132</v>
      </c>
      <c r="AQ14" s="102">
        <v>820</v>
      </c>
      <c r="AR14" s="105">
        <v>1</v>
      </c>
      <c r="AS14" s="106" t="s">
        <v>132</v>
      </c>
      <c r="AT14" s="102">
        <v>620</v>
      </c>
      <c r="AU14" s="107">
        <v>0.75609756097560976</v>
      </c>
      <c r="AV14" s="106" t="s">
        <v>170</v>
      </c>
      <c r="AW14" s="103">
        <v>4041</v>
      </c>
      <c r="AX14" s="107">
        <v>1</v>
      </c>
      <c r="AY14" s="106" t="s">
        <v>132</v>
      </c>
      <c r="AZ14" s="108">
        <v>50000000</v>
      </c>
      <c r="BA14" s="108">
        <v>0</v>
      </c>
      <c r="BB14" s="108">
        <v>0</v>
      </c>
      <c r="BC14" s="108">
        <v>0</v>
      </c>
      <c r="BD14" s="108">
        <v>0</v>
      </c>
      <c r="BE14" s="108">
        <v>0</v>
      </c>
      <c r="BF14" s="108">
        <v>0</v>
      </c>
      <c r="BG14" s="108">
        <v>0</v>
      </c>
      <c r="BH14" s="108">
        <v>1000000000</v>
      </c>
      <c r="BI14" s="108">
        <v>0</v>
      </c>
      <c r="BJ14" s="108">
        <v>1050000000</v>
      </c>
      <c r="BK14" s="108">
        <v>52500000</v>
      </c>
      <c r="BL14" s="108">
        <v>0</v>
      </c>
      <c r="BM14" s="108">
        <v>0</v>
      </c>
      <c r="BN14" s="108">
        <v>0</v>
      </c>
      <c r="BO14" s="108">
        <v>0</v>
      </c>
      <c r="BP14" s="108">
        <v>0</v>
      </c>
      <c r="BQ14" s="108">
        <v>0</v>
      </c>
      <c r="BR14" s="108">
        <v>0</v>
      </c>
      <c r="BS14" s="108">
        <v>1000000000</v>
      </c>
      <c r="BT14" s="108">
        <v>0</v>
      </c>
      <c r="BU14" s="108">
        <v>1052500000</v>
      </c>
      <c r="BV14" s="108">
        <v>55125000</v>
      </c>
      <c r="BW14" s="108">
        <v>0</v>
      </c>
      <c r="BX14" s="108">
        <v>0</v>
      </c>
      <c r="BY14" s="108">
        <v>0</v>
      </c>
      <c r="BZ14" s="108">
        <v>0</v>
      </c>
      <c r="CA14" s="108">
        <v>0</v>
      </c>
      <c r="CB14" s="108">
        <v>0</v>
      </c>
      <c r="CC14" s="108">
        <v>0</v>
      </c>
      <c r="CD14" s="108">
        <v>1000000000</v>
      </c>
      <c r="CE14" s="108">
        <v>0</v>
      </c>
      <c r="CF14" s="108">
        <v>1055125000</v>
      </c>
      <c r="CG14" s="108">
        <v>57881250</v>
      </c>
      <c r="CH14" s="108">
        <v>0</v>
      </c>
      <c r="CI14" s="108">
        <v>0</v>
      </c>
      <c r="CJ14" s="108">
        <v>0</v>
      </c>
      <c r="CK14" s="108">
        <v>0</v>
      </c>
      <c r="CL14" s="108">
        <v>0</v>
      </c>
      <c r="CM14" s="108">
        <v>0</v>
      </c>
      <c r="CN14" s="108">
        <v>0</v>
      </c>
      <c r="CO14" s="108">
        <v>1000000000</v>
      </c>
      <c r="CP14" s="108">
        <v>0</v>
      </c>
      <c r="CQ14" s="108">
        <v>1057881250</v>
      </c>
      <c r="CR14" s="108">
        <v>4215506250</v>
      </c>
      <c r="CS14" s="101" t="s">
        <v>275</v>
      </c>
      <c r="CT14" s="101" t="s">
        <v>276</v>
      </c>
    </row>
    <row r="15" spans="1:98" ht="70.349999999999994" customHeight="1" x14ac:dyDescent="0.3">
      <c r="A15" s="100" t="s">
        <v>277</v>
      </c>
      <c r="B15" s="101"/>
      <c r="C15" s="101" t="s">
        <v>175</v>
      </c>
      <c r="D15" s="101" t="s">
        <v>102</v>
      </c>
      <c r="E15" s="101" t="s">
        <v>190</v>
      </c>
      <c r="F15" s="102" t="s">
        <v>191</v>
      </c>
      <c r="G15" s="101" t="s">
        <v>105</v>
      </c>
      <c r="H15" s="101" t="s">
        <v>106</v>
      </c>
      <c r="I15" s="101" t="s">
        <v>192</v>
      </c>
      <c r="J15" s="101" t="s">
        <v>193</v>
      </c>
      <c r="K15" s="101" t="s">
        <v>194</v>
      </c>
      <c r="L15" s="101" t="s">
        <v>110</v>
      </c>
      <c r="M15" s="101">
        <v>3</v>
      </c>
      <c r="N15" s="101" t="s">
        <v>195</v>
      </c>
      <c r="O15" s="101" t="s">
        <v>137</v>
      </c>
      <c r="P15" s="101" t="s">
        <v>138</v>
      </c>
      <c r="Q15" s="101" t="s">
        <v>4235</v>
      </c>
      <c r="R15" s="101" t="s">
        <v>140</v>
      </c>
      <c r="S15" s="101" t="s">
        <v>278</v>
      </c>
      <c r="T15" s="101" t="s">
        <v>279</v>
      </c>
      <c r="U15" s="101" t="s">
        <v>280</v>
      </c>
      <c r="V15" s="101" t="s">
        <v>281</v>
      </c>
      <c r="W15" s="101" t="s">
        <v>282</v>
      </c>
      <c r="X15" s="101" t="s">
        <v>283</v>
      </c>
      <c r="Y15" s="101" t="s">
        <v>123</v>
      </c>
      <c r="Z15" s="101" t="s">
        <v>167</v>
      </c>
      <c r="AA15" s="103">
        <v>1</v>
      </c>
      <c r="AB15" s="101" t="s">
        <v>125</v>
      </c>
      <c r="AC15" s="101" t="s">
        <v>126</v>
      </c>
      <c r="AD15" s="103">
        <v>0</v>
      </c>
      <c r="AE15" s="103">
        <v>0</v>
      </c>
      <c r="AF15" s="103">
        <v>1</v>
      </c>
      <c r="AG15" s="103">
        <v>0</v>
      </c>
      <c r="AH15" s="104"/>
      <c r="AI15" s="104" t="s">
        <v>284</v>
      </c>
      <c r="AJ15" s="104"/>
      <c r="AK15" s="101" t="s">
        <v>6314</v>
      </c>
      <c r="AL15" s="101"/>
      <c r="AM15" s="101"/>
      <c r="AN15" s="102"/>
      <c r="AO15" s="105"/>
      <c r="AP15" s="106"/>
      <c r="AQ15" s="102">
        <v>0</v>
      </c>
      <c r="AR15" s="105"/>
      <c r="AS15" s="106"/>
      <c r="AT15" s="102"/>
      <c r="AU15" s="107">
        <v>0</v>
      </c>
      <c r="AV15" s="106" t="s">
        <v>171</v>
      </c>
      <c r="AW15" s="103">
        <v>0</v>
      </c>
      <c r="AX15" s="107">
        <v>0</v>
      </c>
      <c r="AY15" s="106" t="s">
        <v>171</v>
      </c>
      <c r="AZ15" s="108">
        <v>75000000</v>
      </c>
      <c r="BA15" s="108">
        <v>0</v>
      </c>
      <c r="BB15" s="108">
        <v>0</v>
      </c>
      <c r="BC15" s="108">
        <v>0</v>
      </c>
      <c r="BD15" s="108">
        <v>0</v>
      </c>
      <c r="BE15" s="108">
        <v>0</v>
      </c>
      <c r="BF15" s="108">
        <v>0</v>
      </c>
      <c r="BG15" s="108">
        <v>0</v>
      </c>
      <c r="BH15" s="108">
        <v>0</v>
      </c>
      <c r="BI15" s="108">
        <v>0</v>
      </c>
      <c r="BJ15" s="108">
        <v>75000000</v>
      </c>
      <c r="BK15" s="108">
        <v>78750000</v>
      </c>
      <c r="BL15" s="108">
        <v>0</v>
      </c>
      <c r="BM15" s="108">
        <v>0</v>
      </c>
      <c r="BN15" s="108">
        <v>0</v>
      </c>
      <c r="BO15" s="108">
        <v>0</v>
      </c>
      <c r="BP15" s="108">
        <v>0</v>
      </c>
      <c r="BQ15" s="108">
        <v>0</v>
      </c>
      <c r="BR15" s="108">
        <v>0</v>
      </c>
      <c r="BS15" s="108">
        <v>0</v>
      </c>
      <c r="BT15" s="108">
        <v>0</v>
      </c>
      <c r="BU15" s="108">
        <v>78750000</v>
      </c>
      <c r="BV15" s="108">
        <v>82687500</v>
      </c>
      <c r="BW15" s="108">
        <v>0</v>
      </c>
      <c r="BX15" s="108">
        <v>0</v>
      </c>
      <c r="BY15" s="108">
        <v>0</v>
      </c>
      <c r="BZ15" s="108">
        <v>0</v>
      </c>
      <c r="CA15" s="108">
        <v>0</v>
      </c>
      <c r="CB15" s="108">
        <v>0</v>
      </c>
      <c r="CC15" s="108">
        <v>0</v>
      </c>
      <c r="CD15" s="108">
        <v>0</v>
      </c>
      <c r="CE15" s="108">
        <v>0</v>
      </c>
      <c r="CF15" s="108">
        <v>82687500</v>
      </c>
      <c r="CG15" s="108">
        <v>86821875</v>
      </c>
      <c r="CH15" s="108">
        <v>0</v>
      </c>
      <c r="CI15" s="108">
        <v>0</v>
      </c>
      <c r="CJ15" s="108">
        <v>0</v>
      </c>
      <c r="CK15" s="108">
        <v>0</v>
      </c>
      <c r="CL15" s="108">
        <v>0</v>
      </c>
      <c r="CM15" s="108">
        <v>0</v>
      </c>
      <c r="CN15" s="108">
        <v>0</v>
      </c>
      <c r="CO15" s="108">
        <v>0</v>
      </c>
      <c r="CP15" s="108">
        <v>0</v>
      </c>
      <c r="CQ15" s="108">
        <v>86821875</v>
      </c>
      <c r="CR15" s="108">
        <v>323259375</v>
      </c>
      <c r="CS15" s="101" t="s">
        <v>285</v>
      </c>
      <c r="CT15" s="101" t="s">
        <v>286</v>
      </c>
    </row>
    <row r="16" spans="1:98" ht="70.349999999999994" customHeight="1" x14ac:dyDescent="0.3">
      <c r="A16" s="100" t="s">
        <v>287</v>
      </c>
      <c r="B16" s="101"/>
      <c r="C16" s="101" t="s">
        <v>111</v>
      </c>
      <c r="D16" s="101" t="s">
        <v>102</v>
      </c>
      <c r="E16" s="101" t="s">
        <v>288</v>
      </c>
      <c r="F16" s="102" t="s">
        <v>104</v>
      </c>
      <c r="G16" s="101" t="s">
        <v>105</v>
      </c>
      <c r="H16" s="101" t="s">
        <v>106</v>
      </c>
      <c r="I16" s="101" t="s">
        <v>289</v>
      </c>
      <c r="J16" s="101" t="s">
        <v>108</v>
      </c>
      <c r="K16" s="101" t="s">
        <v>290</v>
      </c>
      <c r="L16" s="101" t="s">
        <v>110</v>
      </c>
      <c r="M16" s="101">
        <v>4</v>
      </c>
      <c r="N16" s="101" t="s">
        <v>291</v>
      </c>
      <c r="O16" s="101" t="s">
        <v>6306</v>
      </c>
      <c r="P16" s="101" t="s">
        <v>114</v>
      </c>
      <c r="Q16" s="101" t="s">
        <v>292</v>
      </c>
      <c r="R16" s="101" t="s">
        <v>293</v>
      </c>
      <c r="S16" s="101" t="s">
        <v>294</v>
      </c>
      <c r="T16" s="101" t="s">
        <v>295</v>
      </c>
      <c r="U16" s="101" t="s">
        <v>296</v>
      </c>
      <c r="V16" s="101" t="s">
        <v>297</v>
      </c>
      <c r="W16" s="101" t="s">
        <v>298</v>
      </c>
      <c r="X16" s="101" t="s">
        <v>299</v>
      </c>
      <c r="Y16" s="101" t="s">
        <v>123</v>
      </c>
      <c r="Z16" s="101" t="s">
        <v>124</v>
      </c>
      <c r="AA16" s="103">
        <v>7200</v>
      </c>
      <c r="AB16" s="101" t="s">
        <v>125</v>
      </c>
      <c r="AC16" s="101" t="s">
        <v>126</v>
      </c>
      <c r="AD16" s="103">
        <v>2800</v>
      </c>
      <c r="AE16" s="103">
        <v>1700</v>
      </c>
      <c r="AF16" s="103">
        <v>1700</v>
      </c>
      <c r="AG16" s="103">
        <v>1000</v>
      </c>
      <c r="AH16" s="104" t="s">
        <v>300</v>
      </c>
      <c r="AI16" s="104" t="s">
        <v>301</v>
      </c>
      <c r="AJ16" s="104" t="s">
        <v>302</v>
      </c>
      <c r="AK16" s="101" t="s">
        <v>6315</v>
      </c>
      <c r="AL16" s="101"/>
      <c r="AM16" s="101" t="s">
        <v>6316</v>
      </c>
      <c r="AN16" s="102">
        <v>3768</v>
      </c>
      <c r="AO16" s="105">
        <v>1</v>
      </c>
      <c r="AP16" s="106" t="s">
        <v>132</v>
      </c>
      <c r="AQ16" s="102">
        <v>2517</v>
      </c>
      <c r="AR16" s="105">
        <v>1</v>
      </c>
      <c r="AS16" s="106" t="s">
        <v>132</v>
      </c>
      <c r="AT16" s="102">
        <v>0</v>
      </c>
      <c r="AU16" s="107">
        <v>1</v>
      </c>
      <c r="AV16" s="106" t="s">
        <v>132</v>
      </c>
      <c r="AW16" s="103">
        <v>6285</v>
      </c>
      <c r="AX16" s="107">
        <v>0.87291666666666667</v>
      </c>
      <c r="AY16" s="106" t="s">
        <v>170</v>
      </c>
      <c r="AZ16" s="108">
        <v>0</v>
      </c>
      <c r="BA16" s="108">
        <v>5806752907.4990997</v>
      </c>
      <c r="BB16" s="108">
        <v>0</v>
      </c>
      <c r="BC16" s="108">
        <v>0</v>
      </c>
      <c r="BD16" s="108">
        <v>0</v>
      </c>
      <c r="BE16" s="108">
        <v>0</v>
      </c>
      <c r="BF16" s="108">
        <v>0</v>
      </c>
      <c r="BG16" s="108">
        <v>0</v>
      </c>
      <c r="BH16" s="108">
        <v>0</v>
      </c>
      <c r="BI16" s="108">
        <v>0</v>
      </c>
      <c r="BJ16" s="108">
        <v>5806752907.4990997</v>
      </c>
      <c r="BK16" s="108">
        <v>0</v>
      </c>
      <c r="BL16" s="108">
        <v>7766532013.7800999</v>
      </c>
      <c r="BM16" s="108">
        <v>0</v>
      </c>
      <c r="BN16" s="108">
        <v>0</v>
      </c>
      <c r="BO16" s="108">
        <v>0</v>
      </c>
      <c r="BP16" s="108">
        <v>0</v>
      </c>
      <c r="BQ16" s="108">
        <v>0</v>
      </c>
      <c r="BR16" s="108">
        <v>0</v>
      </c>
      <c r="BS16" s="108">
        <v>0</v>
      </c>
      <c r="BT16" s="108">
        <v>0</v>
      </c>
      <c r="BU16" s="108">
        <v>7766532013.7800999</v>
      </c>
      <c r="BV16" s="108">
        <v>0</v>
      </c>
      <c r="BW16" s="108">
        <v>8232523934.6069002</v>
      </c>
      <c r="BX16" s="108">
        <v>0</v>
      </c>
      <c r="BY16" s="108">
        <v>0</v>
      </c>
      <c r="BZ16" s="108">
        <v>0</v>
      </c>
      <c r="CA16" s="108">
        <v>0</v>
      </c>
      <c r="CB16" s="108">
        <v>0</v>
      </c>
      <c r="CC16" s="108">
        <v>0</v>
      </c>
      <c r="CD16" s="108">
        <v>0</v>
      </c>
      <c r="CE16" s="108">
        <v>0</v>
      </c>
      <c r="CF16" s="108">
        <v>8232523934.6069002</v>
      </c>
      <c r="CG16" s="108">
        <v>0</v>
      </c>
      <c r="CH16" s="108">
        <v>8726475370.6833</v>
      </c>
      <c r="CI16" s="108">
        <v>0</v>
      </c>
      <c r="CJ16" s="108">
        <v>0</v>
      </c>
      <c r="CK16" s="108">
        <v>0</v>
      </c>
      <c r="CL16" s="108">
        <v>0</v>
      </c>
      <c r="CM16" s="108">
        <v>0</v>
      </c>
      <c r="CN16" s="108">
        <v>0</v>
      </c>
      <c r="CO16" s="108">
        <v>0</v>
      </c>
      <c r="CP16" s="108">
        <v>0</v>
      </c>
      <c r="CQ16" s="108">
        <v>8726475370.6833</v>
      </c>
      <c r="CR16" s="108">
        <v>30532284226.569401</v>
      </c>
      <c r="CS16" s="101" t="s">
        <v>303</v>
      </c>
      <c r="CT16" s="101" t="s">
        <v>304</v>
      </c>
    </row>
    <row r="17" spans="1:98" ht="70.349999999999994" customHeight="1" x14ac:dyDescent="0.3">
      <c r="A17" s="100" t="s">
        <v>305</v>
      </c>
      <c r="B17" s="101"/>
      <c r="C17" s="101" t="s">
        <v>101</v>
      </c>
      <c r="D17" s="101" t="s">
        <v>102</v>
      </c>
      <c r="E17" s="101" t="s">
        <v>288</v>
      </c>
      <c r="F17" s="102" t="s">
        <v>104</v>
      </c>
      <c r="G17" s="101" t="s">
        <v>105</v>
      </c>
      <c r="H17" s="101" t="s">
        <v>106</v>
      </c>
      <c r="I17" s="101" t="s">
        <v>289</v>
      </c>
      <c r="J17" s="101" t="s">
        <v>108</v>
      </c>
      <c r="K17" s="101" t="s">
        <v>290</v>
      </c>
      <c r="L17" s="101" t="s">
        <v>110</v>
      </c>
      <c r="M17" s="101">
        <v>4</v>
      </c>
      <c r="N17" s="101" t="s">
        <v>291</v>
      </c>
      <c r="O17" s="101" t="s">
        <v>6306</v>
      </c>
      <c r="P17" s="101" t="s">
        <v>114</v>
      </c>
      <c r="Q17" s="101" t="s">
        <v>292</v>
      </c>
      <c r="R17" s="101" t="s">
        <v>293</v>
      </c>
      <c r="S17" s="101" t="s">
        <v>306</v>
      </c>
      <c r="T17" s="101" t="s">
        <v>307</v>
      </c>
      <c r="U17" s="101" t="s">
        <v>308</v>
      </c>
      <c r="V17" s="101" t="s">
        <v>309</v>
      </c>
      <c r="W17" s="101" t="s">
        <v>310</v>
      </c>
      <c r="X17" s="101" t="s">
        <v>311</v>
      </c>
      <c r="Y17" s="101" t="s">
        <v>123</v>
      </c>
      <c r="Z17" s="101" t="s">
        <v>124</v>
      </c>
      <c r="AA17" s="103">
        <v>80</v>
      </c>
      <c r="AB17" s="101" t="s">
        <v>125</v>
      </c>
      <c r="AC17" s="101" t="s">
        <v>126</v>
      </c>
      <c r="AD17" s="103">
        <v>0</v>
      </c>
      <c r="AE17" s="103">
        <v>30</v>
      </c>
      <c r="AF17" s="103">
        <v>30</v>
      </c>
      <c r="AG17" s="103">
        <v>20</v>
      </c>
      <c r="AH17" s="104"/>
      <c r="AI17" s="104" t="s">
        <v>312</v>
      </c>
      <c r="AJ17" s="104" t="s">
        <v>313</v>
      </c>
      <c r="AK17" s="101" t="s">
        <v>314</v>
      </c>
      <c r="AL17" s="101"/>
      <c r="AM17" s="101" t="s">
        <v>6317</v>
      </c>
      <c r="AN17" s="102"/>
      <c r="AO17" s="105"/>
      <c r="AP17" s="106"/>
      <c r="AQ17" s="102">
        <v>271</v>
      </c>
      <c r="AR17" s="105">
        <v>1</v>
      </c>
      <c r="AS17" s="106" t="s">
        <v>132</v>
      </c>
      <c r="AT17" s="102"/>
      <c r="AU17" s="107">
        <v>1</v>
      </c>
      <c r="AV17" s="106" t="s">
        <v>132</v>
      </c>
      <c r="AW17" s="103">
        <v>271</v>
      </c>
      <c r="AX17" s="107">
        <v>1</v>
      </c>
      <c r="AY17" s="106" t="s">
        <v>132</v>
      </c>
      <c r="AZ17" s="108">
        <v>0</v>
      </c>
      <c r="BA17" s="108">
        <v>314620000</v>
      </c>
      <c r="BB17" s="108">
        <v>0</v>
      </c>
      <c r="BC17" s="108">
        <v>0</v>
      </c>
      <c r="BD17" s="108">
        <v>0</v>
      </c>
      <c r="BE17" s="108">
        <v>0</v>
      </c>
      <c r="BF17" s="108">
        <v>0</v>
      </c>
      <c r="BG17" s="108">
        <v>0</v>
      </c>
      <c r="BH17" s="108">
        <v>0</v>
      </c>
      <c r="BI17" s="108">
        <v>0</v>
      </c>
      <c r="BJ17" s="108">
        <v>314620000</v>
      </c>
      <c r="BK17" s="108">
        <v>0</v>
      </c>
      <c r="BL17" s="108">
        <v>354550000</v>
      </c>
      <c r="BM17" s="108">
        <v>0</v>
      </c>
      <c r="BN17" s="108">
        <v>0</v>
      </c>
      <c r="BO17" s="108">
        <v>0</v>
      </c>
      <c r="BP17" s="108">
        <v>0</v>
      </c>
      <c r="BQ17" s="108">
        <v>0</v>
      </c>
      <c r="BR17" s="108">
        <v>0</v>
      </c>
      <c r="BS17" s="108">
        <v>0</v>
      </c>
      <c r="BT17" s="108">
        <v>0</v>
      </c>
      <c r="BU17" s="108">
        <v>354550000</v>
      </c>
      <c r="BV17" s="108">
        <v>0</v>
      </c>
      <c r="BW17" s="108">
        <v>354820000</v>
      </c>
      <c r="BX17" s="108">
        <v>0</v>
      </c>
      <c r="BY17" s="108">
        <v>0</v>
      </c>
      <c r="BZ17" s="108">
        <v>0</v>
      </c>
      <c r="CA17" s="108">
        <v>0</v>
      </c>
      <c r="CB17" s="108">
        <v>0</v>
      </c>
      <c r="CC17" s="108">
        <v>0</v>
      </c>
      <c r="CD17" s="108">
        <v>0</v>
      </c>
      <c r="CE17" s="108">
        <v>0</v>
      </c>
      <c r="CF17" s="108">
        <v>354820000</v>
      </c>
      <c r="CG17" s="108">
        <v>0</v>
      </c>
      <c r="CH17" s="108">
        <v>423090000</v>
      </c>
      <c r="CI17" s="108">
        <v>0</v>
      </c>
      <c r="CJ17" s="108">
        <v>0</v>
      </c>
      <c r="CK17" s="108">
        <v>0</v>
      </c>
      <c r="CL17" s="108">
        <v>0</v>
      </c>
      <c r="CM17" s="108">
        <v>0</v>
      </c>
      <c r="CN17" s="108">
        <v>0</v>
      </c>
      <c r="CO17" s="108">
        <v>0</v>
      </c>
      <c r="CP17" s="108">
        <v>0</v>
      </c>
      <c r="CQ17" s="108">
        <v>423090000</v>
      </c>
      <c r="CR17" s="108">
        <v>1447080000</v>
      </c>
      <c r="CS17" s="101" t="s">
        <v>315</v>
      </c>
      <c r="CT17" s="101" t="s">
        <v>316</v>
      </c>
    </row>
    <row r="18" spans="1:98" ht="70.349999999999994" customHeight="1" x14ac:dyDescent="0.3">
      <c r="A18" s="100" t="s">
        <v>317</v>
      </c>
      <c r="B18" s="101"/>
      <c r="C18" s="101" t="s">
        <v>136</v>
      </c>
      <c r="D18" s="101" t="s">
        <v>102</v>
      </c>
      <c r="E18" s="101" t="s">
        <v>288</v>
      </c>
      <c r="F18" s="102" t="s">
        <v>104</v>
      </c>
      <c r="G18" s="101" t="s">
        <v>105</v>
      </c>
      <c r="H18" s="101" t="s">
        <v>106</v>
      </c>
      <c r="I18" s="101" t="s">
        <v>289</v>
      </c>
      <c r="J18" s="101" t="s">
        <v>108</v>
      </c>
      <c r="K18" s="101" t="s">
        <v>290</v>
      </c>
      <c r="L18" s="101" t="s">
        <v>110</v>
      </c>
      <c r="M18" s="101">
        <v>4</v>
      </c>
      <c r="N18" s="101" t="s">
        <v>291</v>
      </c>
      <c r="O18" s="101" t="s">
        <v>6306</v>
      </c>
      <c r="P18" s="101" t="s">
        <v>114</v>
      </c>
      <c r="Q18" s="101" t="s">
        <v>292</v>
      </c>
      <c r="R18" s="101" t="s">
        <v>293</v>
      </c>
      <c r="S18" s="101" t="s">
        <v>318</v>
      </c>
      <c r="T18" s="101" t="s">
        <v>319</v>
      </c>
      <c r="U18" s="101" t="s">
        <v>318</v>
      </c>
      <c r="V18" s="101" t="s">
        <v>320</v>
      </c>
      <c r="W18" s="101" t="s">
        <v>321</v>
      </c>
      <c r="X18" s="101" t="s">
        <v>322</v>
      </c>
      <c r="Y18" s="101" t="s">
        <v>123</v>
      </c>
      <c r="Z18" s="101" t="s">
        <v>124</v>
      </c>
      <c r="AA18" s="103">
        <v>1</v>
      </c>
      <c r="AB18" s="101" t="s">
        <v>125</v>
      </c>
      <c r="AC18" s="101" t="s">
        <v>126</v>
      </c>
      <c r="AD18" s="103">
        <v>0</v>
      </c>
      <c r="AE18" s="103">
        <v>0</v>
      </c>
      <c r="AF18" s="103">
        <v>1</v>
      </c>
      <c r="AG18" s="103">
        <v>0</v>
      </c>
      <c r="AH18" s="104"/>
      <c r="AI18" s="104"/>
      <c r="AJ18" s="104"/>
      <c r="AK18" s="101"/>
      <c r="AL18" s="101"/>
      <c r="AM18" s="101"/>
      <c r="AN18" s="102"/>
      <c r="AO18" s="105"/>
      <c r="AP18" s="106"/>
      <c r="AQ18" s="102"/>
      <c r="AR18" s="105"/>
      <c r="AS18" s="106"/>
      <c r="AT18" s="102"/>
      <c r="AU18" s="107">
        <v>0</v>
      </c>
      <c r="AV18" s="106" t="s">
        <v>171</v>
      </c>
      <c r="AW18" s="103">
        <v>0</v>
      </c>
      <c r="AX18" s="107">
        <v>0</v>
      </c>
      <c r="AY18" s="106" t="s">
        <v>171</v>
      </c>
      <c r="AZ18" s="108">
        <v>0</v>
      </c>
      <c r="BA18" s="108">
        <v>3214069874.9994998</v>
      </c>
      <c r="BB18" s="108">
        <v>0</v>
      </c>
      <c r="BC18" s="108">
        <v>0</v>
      </c>
      <c r="BD18" s="108">
        <v>0</v>
      </c>
      <c r="BE18" s="108">
        <v>0</v>
      </c>
      <c r="BF18" s="108">
        <v>0</v>
      </c>
      <c r="BG18" s="108">
        <v>0</v>
      </c>
      <c r="BH18" s="108">
        <v>0</v>
      </c>
      <c r="BI18" s="108">
        <v>0</v>
      </c>
      <c r="BJ18" s="108">
        <v>3214069874.9994998</v>
      </c>
      <c r="BK18" s="108">
        <v>0</v>
      </c>
      <c r="BL18" s="108">
        <v>4298818457.8119001</v>
      </c>
      <c r="BM18" s="108">
        <v>0</v>
      </c>
      <c r="BN18" s="108">
        <v>0</v>
      </c>
      <c r="BO18" s="108">
        <v>0</v>
      </c>
      <c r="BP18" s="108">
        <v>0</v>
      </c>
      <c r="BQ18" s="108">
        <v>0</v>
      </c>
      <c r="BR18" s="108">
        <v>0</v>
      </c>
      <c r="BS18" s="108">
        <v>0</v>
      </c>
      <c r="BT18" s="108">
        <v>0</v>
      </c>
      <c r="BU18" s="108">
        <v>4298818457.8119001</v>
      </c>
      <c r="BV18" s="108">
        <v>0</v>
      </c>
      <c r="BW18" s="108">
        <v>4556747565.2805996</v>
      </c>
      <c r="BX18" s="108">
        <v>0</v>
      </c>
      <c r="BY18" s="108">
        <v>0</v>
      </c>
      <c r="BZ18" s="108">
        <v>0</v>
      </c>
      <c r="CA18" s="108">
        <v>0</v>
      </c>
      <c r="CB18" s="108">
        <v>0</v>
      </c>
      <c r="CC18" s="108">
        <v>0</v>
      </c>
      <c r="CD18" s="108">
        <v>0</v>
      </c>
      <c r="CE18" s="108">
        <v>0</v>
      </c>
      <c r="CF18" s="108">
        <v>4556747565.2805996</v>
      </c>
      <c r="CG18" s="108">
        <v>0</v>
      </c>
      <c r="CH18" s="108">
        <v>4830152419.1974001</v>
      </c>
      <c r="CI18" s="108">
        <v>0</v>
      </c>
      <c r="CJ18" s="108">
        <v>0</v>
      </c>
      <c r="CK18" s="108">
        <v>0</v>
      </c>
      <c r="CL18" s="108">
        <v>0</v>
      </c>
      <c r="CM18" s="108">
        <v>0</v>
      </c>
      <c r="CN18" s="108">
        <v>0</v>
      </c>
      <c r="CO18" s="108">
        <v>0</v>
      </c>
      <c r="CP18" s="108">
        <v>0</v>
      </c>
      <c r="CQ18" s="108">
        <v>4830152419.1974001</v>
      </c>
      <c r="CR18" s="108">
        <v>16899788317.289398</v>
      </c>
      <c r="CS18" s="101" t="s">
        <v>323</v>
      </c>
      <c r="CT18" s="101" t="s">
        <v>324</v>
      </c>
    </row>
    <row r="19" spans="1:98" ht="70.349999999999994" customHeight="1" x14ac:dyDescent="0.3">
      <c r="A19" s="100" t="s">
        <v>325</v>
      </c>
      <c r="B19" s="101"/>
      <c r="C19" s="101" t="s">
        <v>111</v>
      </c>
      <c r="D19" s="101" t="s">
        <v>102</v>
      </c>
      <c r="E19" s="101" t="s">
        <v>326</v>
      </c>
      <c r="F19" s="102" t="s">
        <v>193</v>
      </c>
      <c r="G19" s="101" t="s">
        <v>105</v>
      </c>
      <c r="H19" s="101" t="s">
        <v>106</v>
      </c>
      <c r="I19" s="101" t="s">
        <v>327</v>
      </c>
      <c r="J19" s="101" t="s">
        <v>104</v>
      </c>
      <c r="K19" s="101" t="s">
        <v>109</v>
      </c>
      <c r="L19" s="101" t="s">
        <v>110</v>
      </c>
      <c r="M19" s="101">
        <v>5</v>
      </c>
      <c r="N19" s="101" t="s">
        <v>328</v>
      </c>
      <c r="O19" s="101" t="s">
        <v>6306</v>
      </c>
      <c r="P19" s="101" t="s">
        <v>114</v>
      </c>
      <c r="Q19" s="101" t="s">
        <v>292</v>
      </c>
      <c r="R19" s="101" t="s">
        <v>293</v>
      </c>
      <c r="S19" s="101" t="s">
        <v>329</v>
      </c>
      <c r="T19" s="101" t="s">
        <v>330</v>
      </c>
      <c r="U19" s="101" t="s">
        <v>331</v>
      </c>
      <c r="V19" s="101" t="s">
        <v>332</v>
      </c>
      <c r="W19" s="101" t="s">
        <v>333</v>
      </c>
      <c r="X19" s="101" t="s">
        <v>146</v>
      </c>
      <c r="Y19" s="101" t="s">
        <v>123</v>
      </c>
      <c r="Z19" s="101" t="s">
        <v>124</v>
      </c>
      <c r="AA19" s="103">
        <v>160</v>
      </c>
      <c r="AB19" s="101" t="s">
        <v>182</v>
      </c>
      <c r="AC19" s="101" t="s">
        <v>126</v>
      </c>
      <c r="AD19" s="103">
        <v>160</v>
      </c>
      <c r="AE19" s="103">
        <v>160</v>
      </c>
      <c r="AF19" s="103">
        <v>160</v>
      </c>
      <c r="AG19" s="103">
        <v>160</v>
      </c>
      <c r="AH19" s="104" t="s">
        <v>334</v>
      </c>
      <c r="AI19" s="104" t="s">
        <v>335</v>
      </c>
      <c r="AJ19" s="104" t="s">
        <v>336</v>
      </c>
      <c r="AK19" s="101" t="s">
        <v>337</v>
      </c>
      <c r="AL19" s="101" t="s">
        <v>6639</v>
      </c>
      <c r="AM19" s="101" t="s">
        <v>6318</v>
      </c>
      <c r="AN19" s="102">
        <v>72</v>
      </c>
      <c r="AO19" s="105">
        <v>0.45</v>
      </c>
      <c r="AP19" s="106" t="s">
        <v>227</v>
      </c>
      <c r="AQ19" s="102">
        <v>144</v>
      </c>
      <c r="AR19" s="105">
        <v>0.9</v>
      </c>
      <c r="AS19" s="106" t="s">
        <v>170</v>
      </c>
      <c r="AT19" s="102">
        <v>109</v>
      </c>
      <c r="AU19" s="107">
        <v>0.68125000000000002</v>
      </c>
      <c r="AV19" s="106" t="s">
        <v>170</v>
      </c>
      <c r="AW19" s="103">
        <v>325</v>
      </c>
      <c r="AX19" s="107">
        <v>1</v>
      </c>
      <c r="AY19" s="106" t="s">
        <v>132</v>
      </c>
      <c r="AZ19" s="108">
        <v>60000000</v>
      </c>
      <c r="BA19" s="108">
        <v>0</v>
      </c>
      <c r="BB19" s="108">
        <v>0</v>
      </c>
      <c r="BC19" s="108">
        <v>0</v>
      </c>
      <c r="BD19" s="108">
        <v>0</v>
      </c>
      <c r="BE19" s="108">
        <v>0</v>
      </c>
      <c r="BF19" s="108">
        <v>0</v>
      </c>
      <c r="BG19" s="108">
        <v>0</v>
      </c>
      <c r="BH19" s="108">
        <v>0</v>
      </c>
      <c r="BI19" s="108">
        <v>0</v>
      </c>
      <c r="BJ19" s="108">
        <v>60000000</v>
      </c>
      <c r="BK19" s="108">
        <v>63000000</v>
      </c>
      <c r="BL19" s="108">
        <v>0</v>
      </c>
      <c r="BM19" s="108">
        <v>0</v>
      </c>
      <c r="BN19" s="108">
        <v>0</v>
      </c>
      <c r="BO19" s="108">
        <v>0</v>
      </c>
      <c r="BP19" s="108">
        <v>0</v>
      </c>
      <c r="BQ19" s="108">
        <v>0</v>
      </c>
      <c r="BR19" s="108">
        <v>0</v>
      </c>
      <c r="BS19" s="108">
        <v>0</v>
      </c>
      <c r="BT19" s="108">
        <v>0</v>
      </c>
      <c r="BU19" s="108">
        <v>63000000</v>
      </c>
      <c r="BV19" s="108">
        <v>66150000</v>
      </c>
      <c r="BW19" s="108">
        <v>0</v>
      </c>
      <c r="BX19" s="108">
        <v>0</v>
      </c>
      <c r="BY19" s="108">
        <v>0</v>
      </c>
      <c r="BZ19" s="108">
        <v>0</v>
      </c>
      <c r="CA19" s="108">
        <v>0</v>
      </c>
      <c r="CB19" s="108">
        <v>0</v>
      </c>
      <c r="CC19" s="108">
        <v>0</v>
      </c>
      <c r="CD19" s="108">
        <v>0</v>
      </c>
      <c r="CE19" s="108">
        <v>0</v>
      </c>
      <c r="CF19" s="108">
        <v>66150000</v>
      </c>
      <c r="CG19" s="108">
        <v>69457500</v>
      </c>
      <c r="CH19" s="108">
        <v>0</v>
      </c>
      <c r="CI19" s="108">
        <v>0</v>
      </c>
      <c r="CJ19" s="108">
        <v>0</v>
      </c>
      <c r="CK19" s="108">
        <v>0</v>
      </c>
      <c r="CL19" s="108">
        <v>0</v>
      </c>
      <c r="CM19" s="108">
        <v>0</v>
      </c>
      <c r="CN19" s="108">
        <v>0</v>
      </c>
      <c r="CO19" s="108">
        <v>0</v>
      </c>
      <c r="CP19" s="108">
        <v>0</v>
      </c>
      <c r="CQ19" s="108">
        <v>69457500</v>
      </c>
      <c r="CR19" s="108">
        <v>258607500</v>
      </c>
      <c r="CS19" s="101" t="s">
        <v>338</v>
      </c>
      <c r="CT19" s="101" t="s">
        <v>339</v>
      </c>
    </row>
    <row r="20" spans="1:98" ht="70.349999999999994" customHeight="1" x14ac:dyDescent="0.3">
      <c r="A20" s="100" t="s">
        <v>340</v>
      </c>
      <c r="B20" s="101"/>
      <c r="C20" s="101" t="s">
        <v>101</v>
      </c>
      <c r="D20" s="101" t="s">
        <v>102</v>
      </c>
      <c r="E20" s="101" t="s">
        <v>326</v>
      </c>
      <c r="F20" s="102" t="s">
        <v>193</v>
      </c>
      <c r="G20" s="101" t="s">
        <v>105</v>
      </c>
      <c r="H20" s="101" t="s">
        <v>106</v>
      </c>
      <c r="I20" s="101" t="s">
        <v>327</v>
      </c>
      <c r="J20" s="101" t="s">
        <v>104</v>
      </c>
      <c r="K20" s="101" t="s">
        <v>290</v>
      </c>
      <c r="L20" s="101" t="s">
        <v>110</v>
      </c>
      <c r="M20" s="101">
        <v>5</v>
      </c>
      <c r="N20" s="101" t="s">
        <v>328</v>
      </c>
      <c r="O20" s="101" t="s">
        <v>6306</v>
      </c>
      <c r="P20" s="101" t="s">
        <v>114</v>
      </c>
      <c r="Q20" s="101" t="s">
        <v>292</v>
      </c>
      <c r="R20" s="101" t="s">
        <v>293</v>
      </c>
      <c r="S20" s="101" t="s">
        <v>306</v>
      </c>
      <c r="T20" s="101" t="s">
        <v>307</v>
      </c>
      <c r="U20" s="101" t="s">
        <v>308</v>
      </c>
      <c r="V20" s="101" t="s">
        <v>309</v>
      </c>
      <c r="W20" s="101" t="s">
        <v>310</v>
      </c>
      <c r="X20" s="101" t="s">
        <v>311</v>
      </c>
      <c r="Y20" s="101" t="s">
        <v>123</v>
      </c>
      <c r="Z20" s="101" t="s">
        <v>124</v>
      </c>
      <c r="AA20" s="103">
        <v>80</v>
      </c>
      <c r="AB20" s="101" t="s">
        <v>125</v>
      </c>
      <c r="AC20" s="101" t="s">
        <v>126</v>
      </c>
      <c r="AD20" s="103">
        <v>0</v>
      </c>
      <c r="AE20" s="103">
        <v>30</v>
      </c>
      <c r="AF20" s="103">
        <v>30</v>
      </c>
      <c r="AG20" s="103">
        <v>20</v>
      </c>
      <c r="AH20" s="104"/>
      <c r="AI20" s="104" t="s">
        <v>341</v>
      </c>
      <c r="AJ20" s="104" t="s">
        <v>342</v>
      </c>
      <c r="AK20" s="101" t="s">
        <v>343</v>
      </c>
      <c r="AL20" s="101"/>
      <c r="AM20" s="101" t="s">
        <v>6319</v>
      </c>
      <c r="AN20" s="102"/>
      <c r="AO20" s="105"/>
      <c r="AP20" s="106"/>
      <c r="AQ20" s="102">
        <v>572</v>
      </c>
      <c r="AR20" s="105">
        <v>1</v>
      </c>
      <c r="AS20" s="106" t="s">
        <v>132</v>
      </c>
      <c r="AT20" s="102"/>
      <c r="AU20" s="107">
        <v>1</v>
      </c>
      <c r="AV20" s="106" t="s">
        <v>132</v>
      </c>
      <c r="AW20" s="103">
        <v>572</v>
      </c>
      <c r="AX20" s="107">
        <v>1</v>
      </c>
      <c r="AY20" s="106" t="s">
        <v>132</v>
      </c>
      <c r="AZ20" s="108">
        <v>0</v>
      </c>
      <c r="BA20" s="108">
        <v>100000000</v>
      </c>
      <c r="BB20" s="108">
        <v>0</v>
      </c>
      <c r="BC20" s="108">
        <v>0</v>
      </c>
      <c r="BD20" s="108">
        <v>0</v>
      </c>
      <c r="BE20" s="108">
        <v>0</v>
      </c>
      <c r="BF20" s="108">
        <v>0</v>
      </c>
      <c r="BG20" s="108">
        <v>0</v>
      </c>
      <c r="BH20" s="108">
        <v>0</v>
      </c>
      <c r="BI20" s="108">
        <v>0</v>
      </c>
      <c r="BJ20" s="108">
        <v>100000000</v>
      </c>
      <c r="BK20" s="108">
        <v>0</v>
      </c>
      <c r="BL20" s="108">
        <v>200000000</v>
      </c>
      <c r="BM20" s="108">
        <v>0</v>
      </c>
      <c r="BN20" s="108">
        <v>0</v>
      </c>
      <c r="BO20" s="108">
        <v>0</v>
      </c>
      <c r="BP20" s="108">
        <v>0</v>
      </c>
      <c r="BQ20" s="108">
        <v>0</v>
      </c>
      <c r="BR20" s="108">
        <v>0</v>
      </c>
      <c r="BS20" s="108">
        <v>0</v>
      </c>
      <c r="BT20" s="108">
        <v>0</v>
      </c>
      <c r="BU20" s="108">
        <v>200000000</v>
      </c>
      <c r="BV20" s="108">
        <v>0</v>
      </c>
      <c r="BW20" s="108">
        <v>200000000</v>
      </c>
      <c r="BX20" s="108">
        <v>0</v>
      </c>
      <c r="BY20" s="108">
        <v>0</v>
      </c>
      <c r="BZ20" s="108">
        <v>0</v>
      </c>
      <c r="CA20" s="108">
        <v>0</v>
      </c>
      <c r="CB20" s="108">
        <v>0</v>
      </c>
      <c r="CC20" s="108">
        <v>0</v>
      </c>
      <c r="CD20" s="108">
        <v>0</v>
      </c>
      <c r="CE20" s="108">
        <v>0</v>
      </c>
      <c r="CF20" s="108">
        <v>200000000</v>
      </c>
      <c r="CG20" s="108">
        <v>0</v>
      </c>
      <c r="CH20" s="108">
        <v>200000000</v>
      </c>
      <c r="CI20" s="108">
        <v>0</v>
      </c>
      <c r="CJ20" s="108">
        <v>0</v>
      </c>
      <c r="CK20" s="108">
        <v>0</v>
      </c>
      <c r="CL20" s="108">
        <v>0</v>
      </c>
      <c r="CM20" s="108">
        <v>0</v>
      </c>
      <c r="CN20" s="108">
        <v>0</v>
      </c>
      <c r="CO20" s="108">
        <v>0</v>
      </c>
      <c r="CP20" s="108">
        <v>0</v>
      </c>
      <c r="CQ20" s="108">
        <v>200000000</v>
      </c>
      <c r="CR20" s="108">
        <v>700000000</v>
      </c>
      <c r="CS20" s="101"/>
      <c r="CT20" s="101" t="s">
        <v>316</v>
      </c>
    </row>
    <row r="21" spans="1:98" ht="70.349999999999994" customHeight="1" x14ac:dyDescent="0.3">
      <c r="A21" s="100" t="s">
        <v>344</v>
      </c>
      <c r="B21" s="101"/>
      <c r="C21" s="101" t="s">
        <v>136</v>
      </c>
      <c r="D21" s="101" t="s">
        <v>102</v>
      </c>
      <c r="E21" s="101" t="s">
        <v>326</v>
      </c>
      <c r="F21" s="102" t="s">
        <v>193</v>
      </c>
      <c r="G21" s="101" t="s">
        <v>105</v>
      </c>
      <c r="H21" s="101" t="s">
        <v>106</v>
      </c>
      <c r="I21" s="101" t="s">
        <v>327</v>
      </c>
      <c r="J21" s="101" t="s">
        <v>104</v>
      </c>
      <c r="K21" s="101" t="s">
        <v>109</v>
      </c>
      <c r="L21" s="101" t="s">
        <v>110</v>
      </c>
      <c r="M21" s="101">
        <v>5</v>
      </c>
      <c r="N21" s="101" t="s">
        <v>328</v>
      </c>
      <c r="O21" s="101" t="s">
        <v>137</v>
      </c>
      <c r="P21" s="101" t="s">
        <v>138</v>
      </c>
      <c r="Q21" s="101" t="s">
        <v>4235</v>
      </c>
      <c r="R21" s="101" t="s">
        <v>140</v>
      </c>
      <c r="S21" s="101" t="s">
        <v>345</v>
      </c>
      <c r="T21" s="101" t="s">
        <v>346</v>
      </c>
      <c r="U21" s="101" t="s">
        <v>347</v>
      </c>
      <c r="V21" s="101" t="s">
        <v>348</v>
      </c>
      <c r="W21" s="101" t="s">
        <v>349</v>
      </c>
      <c r="X21" s="101" t="s">
        <v>350</v>
      </c>
      <c r="Y21" s="101" t="s">
        <v>123</v>
      </c>
      <c r="Z21" s="101" t="s">
        <v>124</v>
      </c>
      <c r="AA21" s="103">
        <v>1</v>
      </c>
      <c r="AB21" s="101" t="s">
        <v>125</v>
      </c>
      <c r="AC21" s="101" t="s">
        <v>126</v>
      </c>
      <c r="AD21" s="103">
        <v>0</v>
      </c>
      <c r="AE21" s="103">
        <v>1</v>
      </c>
      <c r="AF21" s="103">
        <v>0</v>
      </c>
      <c r="AG21" s="103">
        <v>0</v>
      </c>
      <c r="AH21" s="104"/>
      <c r="AI21" s="104" t="s">
        <v>351</v>
      </c>
      <c r="AJ21" s="104" t="s">
        <v>352</v>
      </c>
      <c r="AK21" s="101"/>
      <c r="AL21" s="101"/>
      <c r="AM21" s="101"/>
      <c r="AN21" s="102"/>
      <c r="AO21" s="105"/>
      <c r="AP21" s="106"/>
      <c r="AQ21" s="102">
        <v>1</v>
      </c>
      <c r="AR21" s="105">
        <v>1</v>
      </c>
      <c r="AS21" s="106" t="s">
        <v>132</v>
      </c>
      <c r="AT21" s="102"/>
      <c r="AU21" s="107"/>
      <c r="AV21" s="106"/>
      <c r="AW21" s="103">
        <v>1</v>
      </c>
      <c r="AX21" s="107">
        <v>1</v>
      </c>
      <c r="AY21" s="106" t="s">
        <v>132</v>
      </c>
      <c r="AZ21" s="108">
        <v>0</v>
      </c>
      <c r="BA21" s="108">
        <v>0</v>
      </c>
      <c r="BB21" s="108">
        <v>0</v>
      </c>
      <c r="BC21" s="108">
        <v>0</v>
      </c>
      <c r="BD21" s="108">
        <v>0</v>
      </c>
      <c r="BE21" s="108">
        <v>0</v>
      </c>
      <c r="BF21" s="108">
        <v>0</v>
      </c>
      <c r="BG21" s="108">
        <v>0</v>
      </c>
      <c r="BH21" s="108">
        <v>0</v>
      </c>
      <c r="BI21" s="108">
        <v>0</v>
      </c>
      <c r="BJ21" s="108">
        <v>0</v>
      </c>
      <c r="BK21" s="108">
        <v>0</v>
      </c>
      <c r="BL21" s="108">
        <v>0</v>
      </c>
      <c r="BM21" s="108">
        <v>0</v>
      </c>
      <c r="BN21" s="108">
        <v>0</v>
      </c>
      <c r="BO21" s="108">
        <v>0</v>
      </c>
      <c r="BP21" s="108">
        <v>0</v>
      </c>
      <c r="BQ21" s="108">
        <v>0</v>
      </c>
      <c r="BR21" s="108">
        <v>0</v>
      </c>
      <c r="BS21" s="108">
        <v>0</v>
      </c>
      <c r="BT21" s="108">
        <v>0</v>
      </c>
      <c r="BU21" s="108">
        <v>0</v>
      </c>
      <c r="BV21" s="108">
        <v>0</v>
      </c>
      <c r="BW21" s="108">
        <v>0</v>
      </c>
      <c r="BX21" s="108">
        <v>0</v>
      </c>
      <c r="BY21" s="108">
        <v>0</v>
      </c>
      <c r="BZ21" s="108">
        <v>0</v>
      </c>
      <c r="CA21" s="108">
        <v>0</v>
      </c>
      <c r="CB21" s="108">
        <v>0</v>
      </c>
      <c r="CC21" s="108">
        <v>0</v>
      </c>
      <c r="CD21" s="108">
        <v>0</v>
      </c>
      <c r="CE21" s="108">
        <v>0</v>
      </c>
      <c r="CF21" s="108">
        <v>0</v>
      </c>
      <c r="CG21" s="108">
        <v>0</v>
      </c>
      <c r="CH21" s="108">
        <v>0</v>
      </c>
      <c r="CI21" s="108">
        <v>0</v>
      </c>
      <c r="CJ21" s="108">
        <v>0</v>
      </c>
      <c r="CK21" s="108">
        <v>0</v>
      </c>
      <c r="CL21" s="108">
        <v>0</v>
      </c>
      <c r="CM21" s="108">
        <v>0</v>
      </c>
      <c r="CN21" s="108">
        <v>0</v>
      </c>
      <c r="CO21" s="108">
        <v>0</v>
      </c>
      <c r="CP21" s="108">
        <v>0</v>
      </c>
      <c r="CQ21" s="108">
        <v>0</v>
      </c>
      <c r="CR21" s="108">
        <v>0</v>
      </c>
      <c r="CS21" s="101"/>
      <c r="CT21" s="101" t="s">
        <v>353</v>
      </c>
    </row>
    <row r="22" spans="1:98" ht="70.349999999999994" customHeight="1" x14ac:dyDescent="0.3">
      <c r="A22" s="100" t="s">
        <v>354</v>
      </c>
      <c r="B22" s="101"/>
      <c r="C22" s="101" t="s">
        <v>111</v>
      </c>
      <c r="D22" s="101" t="s">
        <v>102</v>
      </c>
      <c r="E22" s="101" t="s">
        <v>355</v>
      </c>
      <c r="F22" s="102" t="s">
        <v>193</v>
      </c>
      <c r="G22" s="101" t="s">
        <v>105</v>
      </c>
      <c r="H22" s="101" t="s">
        <v>106</v>
      </c>
      <c r="I22" s="101" t="s">
        <v>356</v>
      </c>
      <c r="J22" s="101" t="s">
        <v>104</v>
      </c>
      <c r="K22" s="101" t="s">
        <v>109</v>
      </c>
      <c r="L22" s="101" t="s">
        <v>110</v>
      </c>
      <c r="M22" s="101">
        <v>6</v>
      </c>
      <c r="N22" s="101" t="s">
        <v>358</v>
      </c>
      <c r="O22" s="101" t="s">
        <v>137</v>
      </c>
      <c r="P22" s="101" t="s">
        <v>138</v>
      </c>
      <c r="Q22" s="101" t="s">
        <v>4235</v>
      </c>
      <c r="R22" s="101" t="s">
        <v>140</v>
      </c>
      <c r="S22" s="101" t="s">
        <v>359</v>
      </c>
      <c r="T22" s="101" t="s">
        <v>360</v>
      </c>
      <c r="U22" s="101" t="s">
        <v>361</v>
      </c>
      <c r="V22" s="101" t="s">
        <v>362</v>
      </c>
      <c r="W22" s="101" t="s">
        <v>363</v>
      </c>
      <c r="X22" s="101" t="s">
        <v>364</v>
      </c>
      <c r="Y22" s="101" t="s">
        <v>123</v>
      </c>
      <c r="Z22" s="101" t="s">
        <v>167</v>
      </c>
      <c r="AA22" s="103">
        <v>40</v>
      </c>
      <c r="AB22" s="101" t="s">
        <v>125</v>
      </c>
      <c r="AC22" s="101" t="s">
        <v>126</v>
      </c>
      <c r="AD22" s="103">
        <v>10</v>
      </c>
      <c r="AE22" s="103">
        <v>10</v>
      </c>
      <c r="AF22" s="103">
        <v>10</v>
      </c>
      <c r="AG22" s="103">
        <v>10</v>
      </c>
      <c r="AH22" s="104" t="s">
        <v>365</v>
      </c>
      <c r="AI22" s="104" t="s">
        <v>366</v>
      </c>
      <c r="AJ22" s="104" t="s">
        <v>367</v>
      </c>
      <c r="AK22" s="101" t="s">
        <v>368</v>
      </c>
      <c r="AL22" s="101" t="s">
        <v>369</v>
      </c>
      <c r="AM22" s="101" t="s">
        <v>6320</v>
      </c>
      <c r="AN22" s="102">
        <v>41</v>
      </c>
      <c r="AO22" s="105">
        <v>1</v>
      </c>
      <c r="AP22" s="106" t="s">
        <v>132</v>
      </c>
      <c r="AQ22" s="102">
        <v>11</v>
      </c>
      <c r="AR22" s="105">
        <v>1</v>
      </c>
      <c r="AS22" s="106" t="s">
        <v>132</v>
      </c>
      <c r="AT22" s="102">
        <v>1</v>
      </c>
      <c r="AU22" s="107">
        <v>1</v>
      </c>
      <c r="AV22" s="106" t="s">
        <v>132</v>
      </c>
      <c r="AW22" s="103">
        <v>53</v>
      </c>
      <c r="AX22" s="107">
        <v>1</v>
      </c>
      <c r="AY22" s="106" t="s">
        <v>132</v>
      </c>
      <c r="AZ22" s="108">
        <v>80000000</v>
      </c>
      <c r="BA22" s="108">
        <v>0</v>
      </c>
      <c r="BB22" s="108">
        <v>0</v>
      </c>
      <c r="BC22" s="108">
        <v>0</v>
      </c>
      <c r="BD22" s="108">
        <v>0</v>
      </c>
      <c r="BE22" s="108">
        <v>0</v>
      </c>
      <c r="BF22" s="108">
        <v>0</v>
      </c>
      <c r="BG22" s="108">
        <v>0</v>
      </c>
      <c r="BH22" s="108">
        <v>0</v>
      </c>
      <c r="BI22" s="108">
        <v>0</v>
      </c>
      <c r="BJ22" s="108">
        <v>80000000</v>
      </c>
      <c r="BK22" s="108">
        <v>84000000</v>
      </c>
      <c r="BL22" s="108">
        <v>0</v>
      </c>
      <c r="BM22" s="108">
        <v>0</v>
      </c>
      <c r="BN22" s="108">
        <v>0</v>
      </c>
      <c r="BO22" s="108">
        <v>0</v>
      </c>
      <c r="BP22" s="108">
        <v>0</v>
      </c>
      <c r="BQ22" s="108">
        <v>0</v>
      </c>
      <c r="BR22" s="108">
        <v>0</v>
      </c>
      <c r="BS22" s="108">
        <v>0</v>
      </c>
      <c r="BT22" s="108">
        <v>0</v>
      </c>
      <c r="BU22" s="108">
        <v>84000000</v>
      </c>
      <c r="BV22" s="108">
        <v>88200000</v>
      </c>
      <c r="BW22" s="108">
        <v>0</v>
      </c>
      <c r="BX22" s="108">
        <v>0</v>
      </c>
      <c r="BY22" s="108">
        <v>0</v>
      </c>
      <c r="BZ22" s="108">
        <v>0</v>
      </c>
      <c r="CA22" s="108">
        <v>0</v>
      </c>
      <c r="CB22" s="108">
        <v>0</v>
      </c>
      <c r="CC22" s="108">
        <v>0</v>
      </c>
      <c r="CD22" s="108">
        <v>0</v>
      </c>
      <c r="CE22" s="108">
        <v>0</v>
      </c>
      <c r="CF22" s="108">
        <v>88200000</v>
      </c>
      <c r="CG22" s="108">
        <v>92610000</v>
      </c>
      <c r="CH22" s="108">
        <v>0</v>
      </c>
      <c r="CI22" s="108">
        <v>0</v>
      </c>
      <c r="CJ22" s="108">
        <v>0</v>
      </c>
      <c r="CK22" s="108">
        <v>0</v>
      </c>
      <c r="CL22" s="108">
        <v>0</v>
      </c>
      <c r="CM22" s="108">
        <v>0</v>
      </c>
      <c r="CN22" s="108">
        <v>0</v>
      </c>
      <c r="CO22" s="108">
        <v>0</v>
      </c>
      <c r="CP22" s="108">
        <v>0</v>
      </c>
      <c r="CQ22" s="108">
        <v>92610000</v>
      </c>
      <c r="CR22" s="108">
        <v>344810000</v>
      </c>
      <c r="CS22" s="101" t="s">
        <v>370</v>
      </c>
      <c r="CT22" s="101" t="s">
        <v>371</v>
      </c>
    </row>
    <row r="23" spans="1:98" ht="70.349999999999994" customHeight="1" x14ac:dyDescent="0.3">
      <c r="A23" s="100" t="s">
        <v>372</v>
      </c>
      <c r="B23" s="101"/>
      <c r="C23" s="101" t="s">
        <v>101</v>
      </c>
      <c r="D23" s="101" t="s">
        <v>102</v>
      </c>
      <c r="E23" s="101" t="s">
        <v>355</v>
      </c>
      <c r="F23" s="102" t="s">
        <v>193</v>
      </c>
      <c r="G23" s="101" t="s">
        <v>105</v>
      </c>
      <c r="H23" s="101" t="s">
        <v>106</v>
      </c>
      <c r="I23" s="101" t="s">
        <v>356</v>
      </c>
      <c r="J23" s="101" t="s">
        <v>104</v>
      </c>
      <c r="K23" s="101" t="s">
        <v>109</v>
      </c>
      <c r="L23" s="101" t="s">
        <v>110</v>
      </c>
      <c r="M23" s="101">
        <v>6</v>
      </c>
      <c r="N23" s="101" t="s">
        <v>358</v>
      </c>
      <c r="O23" s="101" t="s">
        <v>137</v>
      </c>
      <c r="P23" s="101" t="s">
        <v>138</v>
      </c>
      <c r="Q23" s="101" t="s">
        <v>4235</v>
      </c>
      <c r="R23" s="101" t="s">
        <v>140</v>
      </c>
      <c r="S23" s="101" t="s">
        <v>373</v>
      </c>
      <c r="T23" s="101" t="s">
        <v>374</v>
      </c>
      <c r="U23" s="101" t="s">
        <v>375</v>
      </c>
      <c r="V23" s="101" t="s">
        <v>376</v>
      </c>
      <c r="W23" s="101" t="s">
        <v>377</v>
      </c>
      <c r="X23" s="101" t="s">
        <v>378</v>
      </c>
      <c r="Y23" s="101" t="s">
        <v>123</v>
      </c>
      <c r="Z23" s="101" t="s">
        <v>124</v>
      </c>
      <c r="AA23" s="103">
        <v>2</v>
      </c>
      <c r="AB23" s="101" t="s">
        <v>182</v>
      </c>
      <c r="AC23" s="101" t="s">
        <v>126</v>
      </c>
      <c r="AD23" s="103">
        <v>2</v>
      </c>
      <c r="AE23" s="103">
        <v>2</v>
      </c>
      <c r="AF23" s="103">
        <v>2</v>
      </c>
      <c r="AG23" s="103">
        <v>2</v>
      </c>
      <c r="AH23" s="104" t="s">
        <v>379</v>
      </c>
      <c r="AI23" s="104" t="s">
        <v>380</v>
      </c>
      <c r="AJ23" s="104" t="s">
        <v>381</v>
      </c>
      <c r="AK23" s="101" t="s">
        <v>382</v>
      </c>
      <c r="AL23" s="101"/>
      <c r="AM23" s="101" t="s">
        <v>6321</v>
      </c>
      <c r="AN23" s="102">
        <v>1</v>
      </c>
      <c r="AO23" s="105">
        <v>0.5</v>
      </c>
      <c r="AP23" s="106" t="s">
        <v>227</v>
      </c>
      <c r="AQ23" s="102">
        <v>1</v>
      </c>
      <c r="AR23" s="105">
        <v>0.5</v>
      </c>
      <c r="AS23" s="106" t="s">
        <v>227</v>
      </c>
      <c r="AT23" s="102">
        <v>0</v>
      </c>
      <c r="AU23" s="107">
        <v>0</v>
      </c>
      <c r="AV23" s="106" t="s">
        <v>171</v>
      </c>
      <c r="AW23" s="103">
        <v>2</v>
      </c>
      <c r="AX23" s="107">
        <v>1</v>
      </c>
      <c r="AY23" s="106" t="s">
        <v>132</v>
      </c>
      <c r="AZ23" s="108">
        <v>50000000</v>
      </c>
      <c r="BA23" s="108">
        <v>0</v>
      </c>
      <c r="BB23" s="108">
        <v>0</v>
      </c>
      <c r="BC23" s="108">
        <v>0</v>
      </c>
      <c r="BD23" s="108">
        <v>0</v>
      </c>
      <c r="BE23" s="108">
        <v>0</v>
      </c>
      <c r="BF23" s="108">
        <v>0</v>
      </c>
      <c r="BG23" s="108">
        <v>0</v>
      </c>
      <c r="BH23" s="108">
        <v>0</v>
      </c>
      <c r="BI23" s="108">
        <v>0</v>
      </c>
      <c r="BJ23" s="108">
        <v>50000000</v>
      </c>
      <c r="BK23" s="108">
        <v>52500000</v>
      </c>
      <c r="BL23" s="108">
        <v>0</v>
      </c>
      <c r="BM23" s="108">
        <v>0</v>
      </c>
      <c r="BN23" s="108">
        <v>0</v>
      </c>
      <c r="BO23" s="108">
        <v>0</v>
      </c>
      <c r="BP23" s="108">
        <v>0</v>
      </c>
      <c r="BQ23" s="108">
        <v>0</v>
      </c>
      <c r="BR23" s="108">
        <v>0</v>
      </c>
      <c r="BS23" s="108">
        <v>0</v>
      </c>
      <c r="BT23" s="108">
        <v>0</v>
      </c>
      <c r="BU23" s="108">
        <v>52500000</v>
      </c>
      <c r="BV23" s="108">
        <v>55125000</v>
      </c>
      <c r="BW23" s="108">
        <v>0</v>
      </c>
      <c r="BX23" s="108">
        <v>0</v>
      </c>
      <c r="BY23" s="108">
        <v>0</v>
      </c>
      <c r="BZ23" s="108">
        <v>0</v>
      </c>
      <c r="CA23" s="108">
        <v>0</v>
      </c>
      <c r="CB23" s="108">
        <v>0</v>
      </c>
      <c r="CC23" s="108">
        <v>0</v>
      </c>
      <c r="CD23" s="108">
        <v>0</v>
      </c>
      <c r="CE23" s="108">
        <v>0</v>
      </c>
      <c r="CF23" s="108">
        <v>55125000</v>
      </c>
      <c r="CG23" s="108">
        <v>57881250</v>
      </c>
      <c r="CH23" s="108">
        <v>0</v>
      </c>
      <c r="CI23" s="108">
        <v>0</v>
      </c>
      <c r="CJ23" s="108">
        <v>0</v>
      </c>
      <c r="CK23" s="108">
        <v>0</v>
      </c>
      <c r="CL23" s="108">
        <v>0</v>
      </c>
      <c r="CM23" s="108">
        <v>0</v>
      </c>
      <c r="CN23" s="108">
        <v>0</v>
      </c>
      <c r="CO23" s="108">
        <v>0</v>
      </c>
      <c r="CP23" s="108">
        <v>0</v>
      </c>
      <c r="CQ23" s="108">
        <v>57881250</v>
      </c>
      <c r="CR23" s="108">
        <v>215506250</v>
      </c>
      <c r="CS23" s="101" t="s">
        <v>383</v>
      </c>
      <c r="CT23" s="101" t="s">
        <v>384</v>
      </c>
    </row>
    <row r="24" spans="1:98" ht="70.349999999999994" customHeight="1" x14ac:dyDescent="0.3">
      <c r="A24" s="100" t="s">
        <v>385</v>
      </c>
      <c r="B24" s="101"/>
      <c r="C24" s="101" t="s">
        <v>136</v>
      </c>
      <c r="D24" s="101" t="s">
        <v>102</v>
      </c>
      <c r="E24" s="101" t="s">
        <v>355</v>
      </c>
      <c r="F24" s="102" t="s">
        <v>193</v>
      </c>
      <c r="G24" s="101" t="s">
        <v>105</v>
      </c>
      <c r="H24" s="101" t="s">
        <v>106</v>
      </c>
      <c r="I24" s="101" t="s">
        <v>356</v>
      </c>
      <c r="J24" s="101" t="s">
        <v>104</v>
      </c>
      <c r="K24" s="101" t="s">
        <v>109</v>
      </c>
      <c r="L24" s="101" t="s">
        <v>110</v>
      </c>
      <c r="M24" s="101">
        <v>6</v>
      </c>
      <c r="N24" s="101" t="s">
        <v>358</v>
      </c>
      <c r="O24" s="101" t="s">
        <v>137</v>
      </c>
      <c r="P24" s="101" t="s">
        <v>138</v>
      </c>
      <c r="Q24" s="101" t="s">
        <v>4235</v>
      </c>
      <c r="R24" s="101" t="s">
        <v>140</v>
      </c>
      <c r="S24" s="101" t="s">
        <v>386</v>
      </c>
      <c r="T24" s="101" t="s">
        <v>387</v>
      </c>
      <c r="U24" s="101" t="s">
        <v>388</v>
      </c>
      <c r="V24" s="101" t="s">
        <v>389</v>
      </c>
      <c r="W24" s="101" t="s">
        <v>390</v>
      </c>
      <c r="X24" s="101" t="s">
        <v>391</v>
      </c>
      <c r="Y24" s="101" t="s">
        <v>123</v>
      </c>
      <c r="Z24" s="101" t="s">
        <v>167</v>
      </c>
      <c r="AA24" s="103">
        <v>930</v>
      </c>
      <c r="AB24" s="101" t="s">
        <v>125</v>
      </c>
      <c r="AC24" s="101" t="s">
        <v>126</v>
      </c>
      <c r="AD24" s="103">
        <v>0</v>
      </c>
      <c r="AE24" s="103">
        <v>400</v>
      </c>
      <c r="AF24" s="103">
        <v>265</v>
      </c>
      <c r="AG24" s="103">
        <v>265</v>
      </c>
      <c r="AH24" s="104"/>
      <c r="AI24" s="104" t="s">
        <v>392</v>
      </c>
      <c r="AJ24" s="104" t="s">
        <v>393</v>
      </c>
      <c r="AK24" s="101" t="s">
        <v>394</v>
      </c>
      <c r="AL24" s="101" t="s">
        <v>395</v>
      </c>
      <c r="AM24" s="101" t="s">
        <v>6322</v>
      </c>
      <c r="AN24" s="102"/>
      <c r="AO24" s="105"/>
      <c r="AP24" s="106"/>
      <c r="AQ24" s="102">
        <v>730</v>
      </c>
      <c r="AR24" s="105">
        <v>1</v>
      </c>
      <c r="AS24" s="106" t="s">
        <v>132</v>
      </c>
      <c r="AT24" s="102">
        <v>117</v>
      </c>
      <c r="AU24" s="107">
        <v>1</v>
      </c>
      <c r="AV24" s="106" t="s">
        <v>132</v>
      </c>
      <c r="AW24" s="103">
        <v>847</v>
      </c>
      <c r="AX24" s="107">
        <v>0.91075268817204302</v>
      </c>
      <c r="AY24" s="106" t="s">
        <v>170</v>
      </c>
      <c r="AZ24" s="108">
        <v>75000000</v>
      </c>
      <c r="BA24" s="108">
        <v>0</v>
      </c>
      <c r="BB24" s="108">
        <v>0</v>
      </c>
      <c r="BC24" s="108">
        <v>0</v>
      </c>
      <c r="BD24" s="108">
        <v>0</v>
      </c>
      <c r="BE24" s="108">
        <v>0</v>
      </c>
      <c r="BF24" s="108">
        <v>0</v>
      </c>
      <c r="BG24" s="108">
        <v>0</v>
      </c>
      <c r="BH24" s="108">
        <v>0</v>
      </c>
      <c r="BI24" s="108">
        <v>0</v>
      </c>
      <c r="BJ24" s="108">
        <v>75000000</v>
      </c>
      <c r="BK24" s="108">
        <v>78750000</v>
      </c>
      <c r="BL24" s="108">
        <v>0</v>
      </c>
      <c r="BM24" s="108">
        <v>0</v>
      </c>
      <c r="BN24" s="108">
        <v>0</v>
      </c>
      <c r="BO24" s="108">
        <v>0</v>
      </c>
      <c r="BP24" s="108">
        <v>0</v>
      </c>
      <c r="BQ24" s="108">
        <v>0</v>
      </c>
      <c r="BR24" s="108">
        <v>0</v>
      </c>
      <c r="BS24" s="108">
        <v>0</v>
      </c>
      <c r="BT24" s="108">
        <v>0</v>
      </c>
      <c r="BU24" s="108">
        <v>78750000</v>
      </c>
      <c r="BV24" s="108">
        <v>82687500</v>
      </c>
      <c r="BW24" s="108">
        <v>0</v>
      </c>
      <c r="BX24" s="108">
        <v>0</v>
      </c>
      <c r="BY24" s="108">
        <v>0</v>
      </c>
      <c r="BZ24" s="108">
        <v>0</v>
      </c>
      <c r="CA24" s="108">
        <v>0</v>
      </c>
      <c r="CB24" s="108">
        <v>0</v>
      </c>
      <c r="CC24" s="108">
        <v>0</v>
      </c>
      <c r="CD24" s="108">
        <v>0</v>
      </c>
      <c r="CE24" s="108">
        <v>0</v>
      </c>
      <c r="CF24" s="108">
        <v>82687500</v>
      </c>
      <c r="CG24" s="108">
        <v>86821875</v>
      </c>
      <c r="CH24" s="108">
        <v>0</v>
      </c>
      <c r="CI24" s="108">
        <v>0</v>
      </c>
      <c r="CJ24" s="108">
        <v>0</v>
      </c>
      <c r="CK24" s="108">
        <v>0</v>
      </c>
      <c r="CL24" s="108">
        <v>0</v>
      </c>
      <c r="CM24" s="108">
        <v>0</v>
      </c>
      <c r="CN24" s="108">
        <v>0</v>
      </c>
      <c r="CO24" s="108">
        <v>0</v>
      </c>
      <c r="CP24" s="108">
        <v>0</v>
      </c>
      <c r="CQ24" s="108">
        <v>86821875</v>
      </c>
      <c r="CR24" s="108">
        <v>323259375</v>
      </c>
      <c r="CS24" s="101" t="s">
        <v>396</v>
      </c>
      <c r="CT24" s="101" t="s">
        <v>397</v>
      </c>
    </row>
    <row r="25" spans="1:98" ht="70.349999999999994" customHeight="1" x14ac:dyDescent="0.3">
      <c r="A25" s="100" t="s">
        <v>398</v>
      </c>
      <c r="B25" s="101"/>
      <c r="C25" s="101" t="s">
        <v>175</v>
      </c>
      <c r="D25" s="101" t="s">
        <v>102</v>
      </c>
      <c r="E25" s="101" t="s">
        <v>355</v>
      </c>
      <c r="F25" s="102" t="s">
        <v>193</v>
      </c>
      <c r="G25" s="101" t="s">
        <v>105</v>
      </c>
      <c r="H25" s="101" t="s">
        <v>106</v>
      </c>
      <c r="I25" s="101" t="s">
        <v>356</v>
      </c>
      <c r="J25" s="101" t="s">
        <v>104</v>
      </c>
      <c r="K25" s="101" t="s">
        <v>109</v>
      </c>
      <c r="L25" s="101" t="s">
        <v>110</v>
      </c>
      <c r="M25" s="101">
        <v>6</v>
      </c>
      <c r="N25" s="101" t="s">
        <v>358</v>
      </c>
      <c r="O25" s="101" t="s">
        <v>137</v>
      </c>
      <c r="P25" s="101" t="s">
        <v>138</v>
      </c>
      <c r="Q25" s="101" t="s">
        <v>4235</v>
      </c>
      <c r="R25" s="101" t="s">
        <v>140</v>
      </c>
      <c r="S25" s="101" t="s">
        <v>345</v>
      </c>
      <c r="T25" s="101" t="s">
        <v>346</v>
      </c>
      <c r="U25" s="101" t="s">
        <v>347</v>
      </c>
      <c r="V25" s="101" t="s">
        <v>348</v>
      </c>
      <c r="W25" s="101" t="s">
        <v>349</v>
      </c>
      <c r="X25" s="101" t="s">
        <v>350</v>
      </c>
      <c r="Y25" s="101" t="s">
        <v>123</v>
      </c>
      <c r="Z25" s="101" t="s">
        <v>124</v>
      </c>
      <c r="AA25" s="103">
        <v>59</v>
      </c>
      <c r="AB25" s="101" t="s">
        <v>125</v>
      </c>
      <c r="AC25" s="101" t="s">
        <v>126</v>
      </c>
      <c r="AD25" s="103">
        <v>14</v>
      </c>
      <c r="AE25" s="103">
        <v>15</v>
      </c>
      <c r="AF25" s="103">
        <v>15</v>
      </c>
      <c r="AG25" s="103">
        <v>15</v>
      </c>
      <c r="AH25" s="104" t="s">
        <v>399</v>
      </c>
      <c r="AI25" s="104" t="s">
        <v>400</v>
      </c>
      <c r="AJ25" s="104" t="s">
        <v>401</v>
      </c>
      <c r="AK25" s="101" t="s">
        <v>402</v>
      </c>
      <c r="AL25" s="101" t="s">
        <v>6650</v>
      </c>
      <c r="AM25" s="101" t="s">
        <v>6323</v>
      </c>
      <c r="AN25" s="102">
        <v>14</v>
      </c>
      <c r="AO25" s="105">
        <v>1</v>
      </c>
      <c r="AP25" s="106" t="s">
        <v>132</v>
      </c>
      <c r="AQ25" s="102">
        <v>18</v>
      </c>
      <c r="AR25" s="105">
        <v>1</v>
      </c>
      <c r="AS25" s="106" t="s">
        <v>132</v>
      </c>
      <c r="AT25" s="102">
        <v>10</v>
      </c>
      <c r="AU25" s="107">
        <v>0.66666666666666663</v>
      </c>
      <c r="AV25" s="106" t="s">
        <v>170</v>
      </c>
      <c r="AW25" s="103">
        <v>42</v>
      </c>
      <c r="AX25" s="107">
        <v>0.71186440677966101</v>
      </c>
      <c r="AY25" s="106" t="s">
        <v>170</v>
      </c>
      <c r="AZ25" s="108">
        <v>50000000</v>
      </c>
      <c r="BA25" s="108">
        <v>0</v>
      </c>
      <c r="BB25" s="108">
        <v>0</v>
      </c>
      <c r="BC25" s="108">
        <v>0</v>
      </c>
      <c r="BD25" s="108">
        <v>0</v>
      </c>
      <c r="BE25" s="108">
        <v>0</v>
      </c>
      <c r="BF25" s="108">
        <v>0</v>
      </c>
      <c r="BG25" s="108">
        <v>0</v>
      </c>
      <c r="BH25" s="108">
        <v>0</v>
      </c>
      <c r="BI25" s="108">
        <v>0</v>
      </c>
      <c r="BJ25" s="108">
        <v>50000000</v>
      </c>
      <c r="BK25" s="108">
        <v>52500000</v>
      </c>
      <c r="BL25" s="108">
        <v>0</v>
      </c>
      <c r="BM25" s="108">
        <v>0</v>
      </c>
      <c r="BN25" s="108">
        <v>0</v>
      </c>
      <c r="BO25" s="108">
        <v>0</v>
      </c>
      <c r="BP25" s="108">
        <v>0</v>
      </c>
      <c r="BQ25" s="108">
        <v>0</v>
      </c>
      <c r="BR25" s="108">
        <v>0</v>
      </c>
      <c r="BS25" s="108">
        <v>0</v>
      </c>
      <c r="BT25" s="108">
        <v>0</v>
      </c>
      <c r="BU25" s="108">
        <v>52500000</v>
      </c>
      <c r="BV25" s="108">
        <v>55125000</v>
      </c>
      <c r="BW25" s="108">
        <v>0</v>
      </c>
      <c r="BX25" s="108">
        <v>0</v>
      </c>
      <c r="BY25" s="108">
        <v>0</v>
      </c>
      <c r="BZ25" s="108">
        <v>0</v>
      </c>
      <c r="CA25" s="108">
        <v>0</v>
      </c>
      <c r="CB25" s="108">
        <v>0</v>
      </c>
      <c r="CC25" s="108">
        <v>0</v>
      </c>
      <c r="CD25" s="108">
        <v>0</v>
      </c>
      <c r="CE25" s="108">
        <v>0</v>
      </c>
      <c r="CF25" s="108">
        <v>55125000</v>
      </c>
      <c r="CG25" s="108">
        <v>57881250</v>
      </c>
      <c r="CH25" s="108">
        <v>0</v>
      </c>
      <c r="CI25" s="108">
        <v>0</v>
      </c>
      <c r="CJ25" s="108">
        <v>0</v>
      </c>
      <c r="CK25" s="108">
        <v>0</v>
      </c>
      <c r="CL25" s="108">
        <v>0</v>
      </c>
      <c r="CM25" s="108">
        <v>0</v>
      </c>
      <c r="CN25" s="108">
        <v>0</v>
      </c>
      <c r="CO25" s="108">
        <v>0</v>
      </c>
      <c r="CP25" s="108">
        <v>0</v>
      </c>
      <c r="CQ25" s="108">
        <v>57881250</v>
      </c>
      <c r="CR25" s="108">
        <v>215506250</v>
      </c>
      <c r="CS25" s="101" t="s">
        <v>403</v>
      </c>
      <c r="CT25" s="101"/>
    </row>
    <row r="26" spans="1:98" ht="70.349999999999994" customHeight="1" x14ac:dyDescent="0.3">
      <c r="A26" s="100" t="s">
        <v>404</v>
      </c>
      <c r="B26" s="101"/>
      <c r="C26" s="101" t="s">
        <v>246</v>
      </c>
      <c r="D26" s="101" t="s">
        <v>102</v>
      </c>
      <c r="E26" s="101" t="s">
        <v>355</v>
      </c>
      <c r="F26" s="102" t="s">
        <v>193</v>
      </c>
      <c r="G26" s="101" t="s">
        <v>105</v>
      </c>
      <c r="H26" s="101" t="s">
        <v>106</v>
      </c>
      <c r="I26" s="101" t="s">
        <v>356</v>
      </c>
      <c r="J26" s="101" t="s">
        <v>104</v>
      </c>
      <c r="K26" s="101" t="s">
        <v>109</v>
      </c>
      <c r="L26" s="101" t="s">
        <v>110</v>
      </c>
      <c r="M26" s="101">
        <v>6</v>
      </c>
      <c r="N26" s="101" t="s">
        <v>358</v>
      </c>
      <c r="O26" s="101" t="s">
        <v>137</v>
      </c>
      <c r="P26" s="101" t="s">
        <v>138</v>
      </c>
      <c r="Q26" s="101" t="s">
        <v>4235</v>
      </c>
      <c r="R26" s="101" t="s">
        <v>140</v>
      </c>
      <c r="S26" s="101" t="s">
        <v>141</v>
      </c>
      <c r="T26" s="101" t="s">
        <v>142</v>
      </c>
      <c r="U26" s="101" t="s">
        <v>249</v>
      </c>
      <c r="V26" s="101" t="s">
        <v>144</v>
      </c>
      <c r="W26" s="101" t="s">
        <v>145</v>
      </c>
      <c r="X26" s="101" t="s">
        <v>146</v>
      </c>
      <c r="Y26" s="101" t="s">
        <v>123</v>
      </c>
      <c r="Z26" s="101" t="s">
        <v>124</v>
      </c>
      <c r="AA26" s="103">
        <v>250</v>
      </c>
      <c r="AB26" s="101" t="s">
        <v>125</v>
      </c>
      <c r="AC26" s="101" t="s">
        <v>126</v>
      </c>
      <c r="AD26" s="103">
        <v>160</v>
      </c>
      <c r="AE26" s="103">
        <v>30</v>
      </c>
      <c r="AF26" s="103">
        <v>30</v>
      </c>
      <c r="AG26" s="103">
        <v>30</v>
      </c>
      <c r="AH26" s="104" t="s">
        <v>405</v>
      </c>
      <c r="AI26" s="104" t="s">
        <v>406</v>
      </c>
      <c r="AJ26" s="104" t="s">
        <v>407</v>
      </c>
      <c r="AK26" s="101" t="s">
        <v>408</v>
      </c>
      <c r="AL26" s="101" t="s">
        <v>6651</v>
      </c>
      <c r="AM26" s="101" t="s">
        <v>6324</v>
      </c>
      <c r="AN26" s="102">
        <v>600</v>
      </c>
      <c r="AO26" s="105">
        <v>1</v>
      </c>
      <c r="AP26" s="106" t="s">
        <v>132</v>
      </c>
      <c r="AQ26" s="102">
        <v>676</v>
      </c>
      <c r="AR26" s="105">
        <v>1</v>
      </c>
      <c r="AS26" s="106" t="s">
        <v>132</v>
      </c>
      <c r="AT26" s="102">
        <v>150</v>
      </c>
      <c r="AU26" s="107">
        <v>1</v>
      </c>
      <c r="AV26" s="106" t="s">
        <v>132</v>
      </c>
      <c r="AW26" s="103">
        <v>1426</v>
      </c>
      <c r="AX26" s="107">
        <v>1</v>
      </c>
      <c r="AY26" s="106" t="s">
        <v>132</v>
      </c>
      <c r="AZ26" s="108">
        <v>16000000</v>
      </c>
      <c r="BA26" s="108">
        <v>0</v>
      </c>
      <c r="BB26" s="108">
        <v>0</v>
      </c>
      <c r="BC26" s="108">
        <v>0</v>
      </c>
      <c r="BD26" s="108">
        <v>0</v>
      </c>
      <c r="BE26" s="108">
        <v>0</v>
      </c>
      <c r="BF26" s="108">
        <v>0</v>
      </c>
      <c r="BG26" s="108">
        <v>0</v>
      </c>
      <c r="BH26" s="108">
        <v>0</v>
      </c>
      <c r="BI26" s="108">
        <v>0</v>
      </c>
      <c r="BJ26" s="108">
        <v>16000000</v>
      </c>
      <c r="BK26" s="108">
        <v>16800000</v>
      </c>
      <c r="BL26" s="108">
        <v>0</v>
      </c>
      <c r="BM26" s="108">
        <v>0</v>
      </c>
      <c r="BN26" s="108">
        <v>0</v>
      </c>
      <c r="BO26" s="108">
        <v>0</v>
      </c>
      <c r="BP26" s="108">
        <v>0</v>
      </c>
      <c r="BQ26" s="108">
        <v>0</v>
      </c>
      <c r="BR26" s="108">
        <v>0</v>
      </c>
      <c r="BS26" s="108">
        <v>0</v>
      </c>
      <c r="BT26" s="108">
        <v>0</v>
      </c>
      <c r="BU26" s="108">
        <v>16800000</v>
      </c>
      <c r="BV26" s="108">
        <v>17640000</v>
      </c>
      <c r="BW26" s="108">
        <v>0</v>
      </c>
      <c r="BX26" s="108">
        <v>0</v>
      </c>
      <c r="BY26" s="108">
        <v>0</v>
      </c>
      <c r="BZ26" s="108">
        <v>0</v>
      </c>
      <c r="CA26" s="108">
        <v>0</v>
      </c>
      <c r="CB26" s="108">
        <v>0</v>
      </c>
      <c r="CC26" s="108">
        <v>0</v>
      </c>
      <c r="CD26" s="108">
        <v>0</v>
      </c>
      <c r="CE26" s="108">
        <v>0</v>
      </c>
      <c r="CF26" s="108">
        <v>17640000</v>
      </c>
      <c r="CG26" s="108">
        <v>18522000</v>
      </c>
      <c r="CH26" s="108">
        <v>0</v>
      </c>
      <c r="CI26" s="108">
        <v>0</v>
      </c>
      <c r="CJ26" s="108">
        <v>0</v>
      </c>
      <c r="CK26" s="108">
        <v>0</v>
      </c>
      <c r="CL26" s="108">
        <v>0</v>
      </c>
      <c r="CM26" s="108">
        <v>0</v>
      </c>
      <c r="CN26" s="108">
        <v>0</v>
      </c>
      <c r="CO26" s="108">
        <v>0</v>
      </c>
      <c r="CP26" s="108">
        <v>0</v>
      </c>
      <c r="CQ26" s="108">
        <v>18522000</v>
      </c>
      <c r="CR26" s="108">
        <v>68962000</v>
      </c>
      <c r="CS26" s="101" t="s">
        <v>409</v>
      </c>
      <c r="CT26" s="101" t="s">
        <v>410</v>
      </c>
    </row>
    <row r="27" spans="1:98" ht="70.349999999999994" customHeight="1" x14ac:dyDescent="0.3">
      <c r="A27" s="100" t="s">
        <v>411</v>
      </c>
      <c r="B27" s="101"/>
      <c r="C27" s="101" t="s">
        <v>357</v>
      </c>
      <c r="D27" s="101" t="s">
        <v>102</v>
      </c>
      <c r="E27" s="101" t="s">
        <v>355</v>
      </c>
      <c r="F27" s="102" t="s">
        <v>193</v>
      </c>
      <c r="G27" s="101" t="s">
        <v>105</v>
      </c>
      <c r="H27" s="101" t="s">
        <v>106</v>
      </c>
      <c r="I27" s="101" t="s">
        <v>356</v>
      </c>
      <c r="J27" s="101" t="s">
        <v>104</v>
      </c>
      <c r="K27" s="101" t="s">
        <v>109</v>
      </c>
      <c r="L27" s="101" t="s">
        <v>110</v>
      </c>
      <c r="M27" s="101">
        <v>6</v>
      </c>
      <c r="N27" s="101" t="s">
        <v>358</v>
      </c>
      <c r="O27" s="101" t="s">
        <v>137</v>
      </c>
      <c r="P27" s="101" t="s">
        <v>138</v>
      </c>
      <c r="Q27" s="101" t="s">
        <v>4235</v>
      </c>
      <c r="R27" s="101" t="s">
        <v>140</v>
      </c>
      <c r="S27" s="101" t="s">
        <v>217</v>
      </c>
      <c r="T27" s="101" t="s">
        <v>218</v>
      </c>
      <c r="U27" s="101" t="s">
        <v>219</v>
      </c>
      <c r="V27" s="101" t="s">
        <v>220</v>
      </c>
      <c r="W27" s="101" t="s">
        <v>221</v>
      </c>
      <c r="X27" s="101" t="s">
        <v>222</v>
      </c>
      <c r="Y27" s="101" t="s">
        <v>123</v>
      </c>
      <c r="Z27" s="101" t="s">
        <v>167</v>
      </c>
      <c r="AA27" s="103">
        <v>27</v>
      </c>
      <c r="AB27" s="101" t="s">
        <v>125</v>
      </c>
      <c r="AC27" s="101" t="s">
        <v>126</v>
      </c>
      <c r="AD27" s="103">
        <v>10</v>
      </c>
      <c r="AE27" s="103">
        <v>7</v>
      </c>
      <c r="AF27" s="103">
        <v>7</v>
      </c>
      <c r="AG27" s="103">
        <v>3</v>
      </c>
      <c r="AH27" s="104" t="s">
        <v>412</v>
      </c>
      <c r="AI27" s="104" t="s">
        <v>413</v>
      </c>
      <c r="AJ27" s="104" t="s">
        <v>414</v>
      </c>
      <c r="AK27" s="101" t="s">
        <v>415</v>
      </c>
      <c r="AL27" s="101" t="s">
        <v>416</v>
      </c>
      <c r="AM27" s="101" t="s">
        <v>6325</v>
      </c>
      <c r="AN27" s="102">
        <v>10</v>
      </c>
      <c r="AO27" s="105">
        <v>1</v>
      </c>
      <c r="AP27" s="106" t="s">
        <v>132</v>
      </c>
      <c r="AQ27" s="102">
        <v>8</v>
      </c>
      <c r="AR27" s="105">
        <v>1</v>
      </c>
      <c r="AS27" s="106" t="s">
        <v>132</v>
      </c>
      <c r="AT27" s="102">
        <v>3</v>
      </c>
      <c r="AU27" s="107">
        <v>0.42857142857142855</v>
      </c>
      <c r="AV27" s="106" t="s">
        <v>227</v>
      </c>
      <c r="AW27" s="103">
        <v>21</v>
      </c>
      <c r="AX27" s="107">
        <v>0.77777777777777779</v>
      </c>
      <c r="AY27" s="106" t="s">
        <v>170</v>
      </c>
      <c r="AZ27" s="108">
        <v>42000000</v>
      </c>
      <c r="BA27" s="108">
        <v>0</v>
      </c>
      <c r="BB27" s="108">
        <v>0</v>
      </c>
      <c r="BC27" s="108">
        <v>0</v>
      </c>
      <c r="BD27" s="108">
        <v>0</v>
      </c>
      <c r="BE27" s="108">
        <v>0</v>
      </c>
      <c r="BF27" s="108">
        <v>0</v>
      </c>
      <c r="BG27" s="108">
        <v>0</v>
      </c>
      <c r="BH27" s="108">
        <v>0</v>
      </c>
      <c r="BI27" s="108">
        <v>0</v>
      </c>
      <c r="BJ27" s="108">
        <v>42000000</v>
      </c>
      <c r="BK27" s="108">
        <v>44100000</v>
      </c>
      <c r="BL27" s="108">
        <v>0</v>
      </c>
      <c r="BM27" s="108">
        <v>0</v>
      </c>
      <c r="BN27" s="108">
        <v>0</v>
      </c>
      <c r="BO27" s="108">
        <v>0</v>
      </c>
      <c r="BP27" s="108">
        <v>0</v>
      </c>
      <c r="BQ27" s="108">
        <v>0</v>
      </c>
      <c r="BR27" s="108">
        <v>0</v>
      </c>
      <c r="BS27" s="108">
        <v>0</v>
      </c>
      <c r="BT27" s="108">
        <v>0</v>
      </c>
      <c r="BU27" s="108">
        <v>44100000</v>
      </c>
      <c r="BV27" s="108">
        <v>46305000</v>
      </c>
      <c r="BW27" s="108">
        <v>0</v>
      </c>
      <c r="BX27" s="108">
        <v>0</v>
      </c>
      <c r="BY27" s="108">
        <v>0</v>
      </c>
      <c r="BZ27" s="108">
        <v>0</v>
      </c>
      <c r="CA27" s="108">
        <v>0</v>
      </c>
      <c r="CB27" s="108">
        <v>0</v>
      </c>
      <c r="CC27" s="108">
        <v>0</v>
      </c>
      <c r="CD27" s="108">
        <v>0</v>
      </c>
      <c r="CE27" s="108">
        <v>0</v>
      </c>
      <c r="CF27" s="108">
        <v>46305000</v>
      </c>
      <c r="CG27" s="108">
        <v>48620250</v>
      </c>
      <c r="CH27" s="108">
        <v>0</v>
      </c>
      <c r="CI27" s="108">
        <v>0</v>
      </c>
      <c r="CJ27" s="108">
        <v>0</v>
      </c>
      <c r="CK27" s="108">
        <v>0</v>
      </c>
      <c r="CL27" s="108">
        <v>0</v>
      </c>
      <c r="CM27" s="108">
        <v>0</v>
      </c>
      <c r="CN27" s="108">
        <v>0</v>
      </c>
      <c r="CO27" s="108">
        <v>0</v>
      </c>
      <c r="CP27" s="108">
        <v>0</v>
      </c>
      <c r="CQ27" s="108">
        <v>48620250</v>
      </c>
      <c r="CR27" s="108">
        <v>181025250</v>
      </c>
      <c r="CS27" s="101" t="s">
        <v>417</v>
      </c>
      <c r="CT27" s="101" t="s">
        <v>229</v>
      </c>
    </row>
    <row r="28" spans="1:98" ht="70.349999999999994" customHeight="1" x14ac:dyDescent="0.3">
      <c r="A28" s="100" t="s">
        <v>418</v>
      </c>
      <c r="B28" s="101"/>
      <c r="C28" s="101" t="s">
        <v>419</v>
      </c>
      <c r="D28" s="101" t="s">
        <v>102</v>
      </c>
      <c r="E28" s="101" t="s">
        <v>355</v>
      </c>
      <c r="F28" s="102" t="s">
        <v>193</v>
      </c>
      <c r="G28" s="101" t="s">
        <v>105</v>
      </c>
      <c r="H28" s="101" t="s">
        <v>106</v>
      </c>
      <c r="I28" s="101" t="s">
        <v>356</v>
      </c>
      <c r="J28" s="101" t="s">
        <v>104</v>
      </c>
      <c r="K28" s="101" t="s">
        <v>109</v>
      </c>
      <c r="L28" s="101" t="s">
        <v>110</v>
      </c>
      <c r="M28" s="101">
        <v>6</v>
      </c>
      <c r="N28" s="101" t="s">
        <v>358</v>
      </c>
      <c r="O28" s="101" t="s">
        <v>4531</v>
      </c>
      <c r="P28" s="101" t="s">
        <v>421</v>
      </c>
      <c r="Q28" s="101" t="s">
        <v>4400</v>
      </c>
      <c r="R28" s="101" t="s">
        <v>423</v>
      </c>
      <c r="S28" s="101" t="s">
        <v>424</v>
      </c>
      <c r="T28" s="101" t="s">
        <v>425</v>
      </c>
      <c r="U28" s="101" t="s">
        <v>426</v>
      </c>
      <c r="V28" s="101" t="s">
        <v>427</v>
      </c>
      <c r="W28" s="101" t="s">
        <v>428</v>
      </c>
      <c r="X28" s="101" t="s">
        <v>429</v>
      </c>
      <c r="Y28" s="101" t="s">
        <v>123</v>
      </c>
      <c r="Z28" s="101" t="s">
        <v>167</v>
      </c>
      <c r="AA28" s="103">
        <v>300</v>
      </c>
      <c r="AB28" s="101" t="s">
        <v>125</v>
      </c>
      <c r="AC28" s="101" t="s">
        <v>126</v>
      </c>
      <c r="AD28" s="103">
        <v>30</v>
      </c>
      <c r="AE28" s="103">
        <v>90</v>
      </c>
      <c r="AF28" s="103">
        <v>90</v>
      </c>
      <c r="AG28" s="103">
        <v>90</v>
      </c>
      <c r="AH28" s="104" t="s">
        <v>430</v>
      </c>
      <c r="AI28" s="104" t="s">
        <v>431</v>
      </c>
      <c r="AJ28" s="104"/>
      <c r="AK28" s="101" t="s">
        <v>6326</v>
      </c>
      <c r="AL28" s="101" t="s">
        <v>432</v>
      </c>
      <c r="AM28" s="101" t="s">
        <v>6327</v>
      </c>
      <c r="AN28" s="102">
        <v>8</v>
      </c>
      <c r="AO28" s="105">
        <v>0.26666666666666672</v>
      </c>
      <c r="AP28" s="106" t="s">
        <v>171</v>
      </c>
      <c r="AQ28" s="102">
        <v>0</v>
      </c>
      <c r="AR28" s="105">
        <v>0</v>
      </c>
      <c r="AS28" s="106" t="s">
        <v>171</v>
      </c>
      <c r="AT28" s="102">
        <v>2</v>
      </c>
      <c r="AU28" s="107">
        <v>2.2222222222222223E-2</v>
      </c>
      <c r="AV28" s="106" t="s">
        <v>171</v>
      </c>
      <c r="AW28" s="103">
        <v>10</v>
      </c>
      <c r="AX28" s="107">
        <v>3.3333333333333333E-2</v>
      </c>
      <c r="AY28" s="106" t="s">
        <v>171</v>
      </c>
      <c r="AZ28" s="108">
        <v>0</v>
      </c>
      <c r="BA28" s="108">
        <v>0</v>
      </c>
      <c r="BB28" s="108">
        <v>0</v>
      </c>
      <c r="BC28" s="108">
        <v>0</v>
      </c>
      <c r="BD28" s="108">
        <v>0</v>
      </c>
      <c r="BE28" s="108">
        <v>0</v>
      </c>
      <c r="BF28" s="108">
        <v>0</v>
      </c>
      <c r="BG28" s="108">
        <v>0</v>
      </c>
      <c r="BH28" s="108">
        <v>0</v>
      </c>
      <c r="BI28" s="108">
        <v>0</v>
      </c>
      <c r="BJ28" s="108">
        <v>0</v>
      </c>
      <c r="BK28" s="108">
        <v>0</v>
      </c>
      <c r="BL28" s="108">
        <v>0</v>
      </c>
      <c r="BM28" s="108">
        <v>0</v>
      </c>
      <c r="BN28" s="108">
        <v>0</v>
      </c>
      <c r="BO28" s="108">
        <v>0</v>
      </c>
      <c r="BP28" s="108">
        <v>0</v>
      </c>
      <c r="BQ28" s="108">
        <v>0</v>
      </c>
      <c r="BR28" s="108">
        <v>0</v>
      </c>
      <c r="BS28" s="108">
        <v>0</v>
      </c>
      <c r="BT28" s="108">
        <v>0</v>
      </c>
      <c r="BU28" s="108">
        <v>0</v>
      </c>
      <c r="BV28" s="108">
        <v>0</v>
      </c>
      <c r="BW28" s="108">
        <v>0</v>
      </c>
      <c r="BX28" s="108">
        <v>0</v>
      </c>
      <c r="BY28" s="108">
        <v>0</v>
      </c>
      <c r="BZ28" s="108">
        <v>0</v>
      </c>
      <c r="CA28" s="108">
        <v>0</v>
      </c>
      <c r="CB28" s="108">
        <v>0</v>
      </c>
      <c r="CC28" s="108">
        <v>0</v>
      </c>
      <c r="CD28" s="108">
        <v>0</v>
      </c>
      <c r="CE28" s="108">
        <v>0</v>
      </c>
      <c r="CF28" s="108">
        <v>0</v>
      </c>
      <c r="CG28" s="108">
        <v>0</v>
      </c>
      <c r="CH28" s="108">
        <v>0</v>
      </c>
      <c r="CI28" s="108">
        <v>0</v>
      </c>
      <c r="CJ28" s="108">
        <v>0</v>
      </c>
      <c r="CK28" s="108">
        <v>0</v>
      </c>
      <c r="CL28" s="108">
        <v>0</v>
      </c>
      <c r="CM28" s="108">
        <v>0</v>
      </c>
      <c r="CN28" s="108">
        <v>0</v>
      </c>
      <c r="CO28" s="108">
        <v>0</v>
      </c>
      <c r="CP28" s="108">
        <v>0</v>
      </c>
      <c r="CQ28" s="108">
        <v>0</v>
      </c>
      <c r="CR28" s="108">
        <v>0</v>
      </c>
      <c r="CS28" s="101" t="s">
        <v>433</v>
      </c>
      <c r="CT28" s="101" t="s">
        <v>434</v>
      </c>
    </row>
    <row r="29" spans="1:98" ht="70.349999999999994" customHeight="1" x14ac:dyDescent="0.3">
      <c r="A29" s="100" t="s">
        <v>435</v>
      </c>
      <c r="B29" s="101"/>
      <c r="C29" s="101" t="s">
        <v>436</v>
      </c>
      <c r="D29" s="101" t="s">
        <v>102</v>
      </c>
      <c r="E29" s="101" t="s">
        <v>355</v>
      </c>
      <c r="F29" s="102" t="s">
        <v>193</v>
      </c>
      <c r="G29" s="101" t="s">
        <v>105</v>
      </c>
      <c r="H29" s="101" t="s">
        <v>106</v>
      </c>
      <c r="I29" s="101" t="s">
        <v>356</v>
      </c>
      <c r="J29" s="101" t="s">
        <v>104</v>
      </c>
      <c r="K29" s="101" t="s">
        <v>109</v>
      </c>
      <c r="L29" s="101" t="s">
        <v>110</v>
      </c>
      <c r="M29" s="101">
        <v>6</v>
      </c>
      <c r="N29" s="101" t="s">
        <v>358</v>
      </c>
      <c r="O29" s="101" t="s">
        <v>437</v>
      </c>
      <c r="P29" s="101" t="s">
        <v>438</v>
      </c>
      <c r="Q29" s="101" t="s">
        <v>6328</v>
      </c>
      <c r="R29" s="101" t="s">
        <v>440</v>
      </c>
      <c r="S29" s="101" t="s">
        <v>441</v>
      </c>
      <c r="T29" s="101" t="s">
        <v>442</v>
      </c>
      <c r="U29" s="101" t="s">
        <v>249</v>
      </c>
      <c r="V29" s="101" t="s">
        <v>443</v>
      </c>
      <c r="W29" s="101" t="s">
        <v>444</v>
      </c>
      <c r="X29" s="101" t="s">
        <v>146</v>
      </c>
      <c r="Y29" s="101" t="s">
        <v>123</v>
      </c>
      <c r="Z29" s="101" t="s">
        <v>167</v>
      </c>
      <c r="AA29" s="103">
        <v>600</v>
      </c>
      <c r="AB29" s="101" t="s">
        <v>125</v>
      </c>
      <c r="AC29" s="101" t="s">
        <v>126</v>
      </c>
      <c r="AD29" s="103">
        <v>0</v>
      </c>
      <c r="AE29" s="103">
        <v>0</v>
      </c>
      <c r="AF29" s="103">
        <v>300</v>
      </c>
      <c r="AG29" s="103">
        <v>300</v>
      </c>
      <c r="AH29" s="104"/>
      <c r="AI29" s="104"/>
      <c r="AJ29" s="104"/>
      <c r="AK29" s="101" t="s">
        <v>445</v>
      </c>
      <c r="AL29" s="101" t="s">
        <v>446</v>
      </c>
      <c r="AM29" s="101" t="s">
        <v>6329</v>
      </c>
      <c r="AN29" s="102"/>
      <c r="AO29" s="105"/>
      <c r="AP29" s="106"/>
      <c r="AQ29" s="102"/>
      <c r="AR29" s="105"/>
      <c r="AS29" s="106"/>
      <c r="AT29" s="102">
        <v>16</v>
      </c>
      <c r="AU29" s="107">
        <v>5.3333333333333337E-2</v>
      </c>
      <c r="AV29" s="106" t="s">
        <v>171</v>
      </c>
      <c r="AW29" s="103">
        <v>16</v>
      </c>
      <c r="AX29" s="107">
        <v>2.6666666666666668E-2</v>
      </c>
      <c r="AY29" s="106" t="s">
        <v>171</v>
      </c>
      <c r="AZ29" s="108">
        <v>50000000</v>
      </c>
      <c r="BA29" s="108">
        <v>0</v>
      </c>
      <c r="BB29" s="108">
        <v>0</v>
      </c>
      <c r="BC29" s="108">
        <v>0</v>
      </c>
      <c r="BD29" s="108">
        <v>0</v>
      </c>
      <c r="BE29" s="108">
        <v>0</v>
      </c>
      <c r="BF29" s="108">
        <v>0</v>
      </c>
      <c r="BG29" s="108">
        <v>0</v>
      </c>
      <c r="BH29" s="108">
        <v>0</v>
      </c>
      <c r="BI29" s="108">
        <v>0</v>
      </c>
      <c r="BJ29" s="108">
        <v>50000000</v>
      </c>
      <c r="BK29" s="108">
        <v>52500000</v>
      </c>
      <c r="BL29" s="108">
        <v>0</v>
      </c>
      <c r="BM29" s="108">
        <v>0</v>
      </c>
      <c r="BN29" s="108">
        <v>0</v>
      </c>
      <c r="BO29" s="108">
        <v>0</v>
      </c>
      <c r="BP29" s="108">
        <v>0</v>
      </c>
      <c r="BQ29" s="108">
        <v>0</v>
      </c>
      <c r="BR29" s="108">
        <v>0</v>
      </c>
      <c r="BS29" s="108">
        <v>0</v>
      </c>
      <c r="BT29" s="108">
        <v>0</v>
      </c>
      <c r="BU29" s="108">
        <v>52500000</v>
      </c>
      <c r="BV29" s="108">
        <v>55125000</v>
      </c>
      <c r="BW29" s="108">
        <v>0</v>
      </c>
      <c r="BX29" s="108">
        <v>0</v>
      </c>
      <c r="BY29" s="108">
        <v>0</v>
      </c>
      <c r="BZ29" s="108">
        <v>0</v>
      </c>
      <c r="CA29" s="108">
        <v>0</v>
      </c>
      <c r="CB29" s="108">
        <v>0</v>
      </c>
      <c r="CC29" s="108">
        <v>0</v>
      </c>
      <c r="CD29" s="108">
        <v>0</v>
      </c>
      <c r="CE29" s="108">
        <v>0</v>
      </c>
      <c r="CF29" s="108">
        <v>55125000</v>
      </c>
      <c r="CG29" s="108">
        <v>57881250</v>
      </c>
      <c r="CH29" s="108">
        <v>0</v>
      </c>
      <c r="CI29" s="108">
        <v>0</v>
      </c>
      <c r="CJ29" s="108">
        <v>0</v>
      </c>
      <c r="CK29" s="108">
        <v>0</v>
      </c>
      <c r="CL29" s="108">
        <v>0</v>
      </c>
      <c r="CM29" s="108">
        <v>0</v>
      </c>
      <c r="CN29" s="108">
        <v>0</v>
      </c>
      <c r="CO29" s="108">
        <v>0</v>
      </c>
      <c r="CP29" s="108">
        <v>0</v>
      </c>
      <c r="CQ29" s="108">
        <v>57881250</v>
      </c>
      <c r="CR29" s="108">
        <v>215506250</v>
      </c>
      <c r="CS29" s="101" t="s">
        <v>447</v>
      </c>
      <c r="CT29" s="101" t="s">
        <v>448</v>
      </c>
    </row>
    <row r="30" spans="1:98" ht="70.349999999999994" customHeight="1" x14ac:dyDescent="0.3">
      <c r="A30" s="100" t="s">
        <v>449</v>
      </c>
      <c r="B30" s="101"/>
      <c r="C30" s="101" t="s">
        <v>450</v>
      </c>
      <c r="D30" s="101" t="s">
        <v>102</v>
      </c>
      <c r="E30" s="101" t="s">
        <v>355</v>
      </c>
      <c r="F30" s="102" t="s">
        <v>193</v>
      </c>
      <c r="G30" s="101" t="s">
        <v>105</v>
      </c>
      <c r="H30" s="101" t="s">
        <v>106</v>
      </c>
      <c r="I30" s="101" t="s">
        <v>356</v>
      </c>
      <c r="J30" s="101" t="s">
        <v>104</v>
      </c>
      <c r="K30" s="101" t="s">
        <v>109</v>
      </c>
      <c r="L30" s="101" t="s">
        <v>110</v>
      </c>
      <c r="M30" s="101">
        <v>6</v>
      </c>
      <c r="N30" s="101" t="s">
        <v>358</v>
      </c>
      <c r="O30" s="101" t="s">
        <v>6306</v>
      </c>
      <c r="P30" s="101" t="s">
        <v>114</v>
      </c>
      <c r="Q30" s="101" t="s">
        <v>115</v>
      </c>
      <c r="R30" s="101" t="s">
        <v>116</v>
      </c>
      <c r="S30" s="101" t="s">
        <v>6311</v>
      </c>
      <c r="T30" s="101" t="s">
        <v>248</v>
      </c>
      <c r="U30" s="101" t="s">
        <v>249</v>
      </c>
      <c r="V30" s="101" t="s">
        <v>250</v>
      </c>
      <c r="W30" s="101" t="s">
        <v>251</v>
      </c>
      <c r="X30" s="101" t="s">
        <v>146</v>
      </c>
      <c r="Y30" s="101" t="s">
        <v>123</v>
      </c>
      <c r="Z30" s="101" t="s">
        <v>124</v>
      </c>
      <c r="AA30" s="103">
        <v>1100</v>
      </c>
      <c r="AB30" s="101" t="s">
        <v>125</v>
      </c>
      <c r="AC30" s="101" t="s">
        <v>126</v>
      </c>
      <c r="AD30" s="103">
        <v>500</v>
      </c>
      <c r="AE30" s="103">
        <v>200</v>
      </c>
      <c r="AF30" s="103">
        <v>200</v>
      </c>
      <c r="AG30" s="103">
        <v>200</v>
      </c>
      <c r="AH30" s="104" t="s">
        <v>451</v>
      </c>
      <c r="AI30" s="104"/>
      <c r="AJ30" s="104"/>
      <c r="AK30" s="101" t="s">
        <v>452</v>
      </c>
      <c r="AL30" s="101"/>
      <c r="AM30" s="101" t="s">
        <v>6330</v>
      </c>
      <c r="AN30" s="102">
        <v>519</v>
      </c>
      <c r="AO30" s="105">
        <v>1</v>
      </c>
      <c r="AP30" s="106" t="s">
        <v>132</v>
      </c>
      <c r="AQ30" s="102">
        <v>0</v>
      </c>
      <c r="AR30" s="105">
        <v>9.5000000000000001E-2</v>
      </c>
      <c r="AS30" s="106" t="s">
        <v>171</v>
      </c>
      <c r="AT30" s="102"/>
      <c r="AU30" s="107">
        <v>0</v>
      </c>
      <c r="AV30" s="106" t="s">
        <v>171</v>
      </c>
      <c r="AW30" s="103">
        <v>519</v>
      </c>
      <c r="AX30" s="107">
        <v>0.4718181818181818</v>
      </c>
      <c r="AY30" s="106" t="s">
        <v>227</v>
      </c>
      <c r="AZ30" s="108">
        <v>30000000</v>
      </c>
      <c r="BA30" s="108">
        <v>0</v>
      </c>
      <c r="BB30" s="108">
        <v>0</v>
      </c>
      <c r="BC30" s="108">
        <v>0</v>
      </c>
      <c r="BD30" s="108">
        <v>0</v>
      </c>
      <c r="BE30" s="108">
        <v>0</v>
      </c>
      <c r="BF30" s="108">
        <v>0</v>
      </c>
      <c r="BG30" s="108">
        <v>0</v>
      </c>
      <c r="BH30" s="108">
        <v>0</v>
      </c>
      <c r="BI30" s="108">
        <v>0</v>
      </c>
      <c r="BJ30" s="108">
        <v>30000000</v>
      </c>
      <c r="BK30" s="108">
        <v>31500000</v>
      </c>
      <c r="BL30" s="108">
        <v>0</v>
      </c>
      <c r="BM30" s="108">
        <v>0</v>
      </c>
      <c r="BN30" s="108">
        <v>0</v>
      </c>
      <c r="BO30" s="108">
        <v>0</v>
      </c>
      <c r="BP30" s="108">
        <v>0</v>
      </c>
      <c r="BQ30" s="108">
        <v>0</v>
      </c>
      <c r="BR30" s="108">
        <v>0</v>
      </c>
      <c r="BS30" s="108">
        <v>0</v>
      </c>
      <c r="BT30" s="108">
        <v>0</v>
      </c>
      <c r="BU30" s="108">
        <v>31500000</v>
      </c>
      <c r="BV30" s="108">
        <v>33075000</v>
      </c>
      <c r="BW30" s="108">
        <v>0</v>
      </c>
      <c r="BX30" s="108">
        <v>0</v>
      </c>
      <c r="BY30" s="108">
        <v>0</v>
      </c>
      <c r="BZ30" s="108">
        <v>0</v>
      </c>
      <c r="CA30" s="108">
        <v>0</v>
      </c>
      <c r="CB30" s="108">
        <v>0</v>
      </c>
      <c r="CC30" s="108">
        <v>0</v>
      </c>
      <c r="CD30" s="108">
        <v>0</v>
      </c>
      <c r="CE30" s="108">
        <v>0</v>
      </c>
      <c r="CF30" s="108">
        <v>33075000</v>
      </c>
      <c r="CG30" s="108">
        <v>34728750</v>
      </c>
      <c r="CH30" s="108">
        <v>0</v>
      </c>
      <c r="CI30" s="108">
        <v>0</v>
      </c>
      <c r="CJ30" s="108">
        <v>0</v>
      </c>
      <c r="CK30" s="108">
        <v>0</v>
      </c>
      <c r="CL30" s="108">
        <v>0</v>
      </c>
      <c r="CM30" s="108">
        <v>0</v>
      </c>
      <c r="CN30" s="108">
        <v>0</v>
      </c>
      <c r="CO30" s="108">
        <v>0</v>
      </c>
      <c r="CP30" s="108">
        <v>0</v>
      </c>
      <c r="CQ30" s="108">
        <v>34728750</v>
      </c>
      <c r="CR30" s="108">
        <v>129303750</v>
      </c>
      <c r="CS30" s="101"/>
      <c r="CT30" s="101" t="s">
        <v>257</v>
      </c>
    </row>
    <row r="31" spans="1:98" ht="70.349999999999994" customHeight="1" x14ac:dyDescent="0.3">
      <c r="A31" s="100" t="s">
        <v>453</v>
      </c>
      <c r="B31" s="101"/>
      <c r="C31" s="101" t="s">
        <v>111</v>
      </c>
      <c r="D31" s="101" t="s">
        <v>102</v>
      </c>
      <c r="E31" s="101" t="s">
        <v>454</v>
      </c>
      <c r="F31" s="102" t="s">
        <v>191</v>
      </c>
      <c r="G31" s="101" t="s">
        <v>105</v>
      </c>
      <c r="H31" s="101" t="s">
        <v>106</v>
      </c>
      <c r="I31" s="101" t="s">
        <v>455</v>
      </c>
      <c r="J31" s="101" t="s">
        <v>193</v>
      </c>
      <c r="K31" s="101" t="s">
        <v>109</v>
      </c>
      <c r="L31" s="101" t="s">
        <v>110</v>
      </c>
      <c r="M31" s="101">
        <v>7</v>
      </c>
      <c r="N31" s="101" t="s">
        <v>456</v>
      </c>
      <c r="O31" s="101" t="s">
        <v>6306</v>
      </c>
      <c r="P31" s="101" t="s">
        <v>114</v>
      </c>
      <c r="Q31" s="101" t="s">
        <v>115</v>
      </c>
      <c r="R31" s="101" t="s">
        <v>116</v>
      </c>
      <c r="S31" s="101" t="s">
        <v>6311</v>
      </c>
      <c r="T31" s="101" t="s">
        <v>248</v>
      </c>
      <c r="U31" s="101" t="s">
        <v>249</v>
      </c>
      <c r="V31" s="101" t="s">
        <v>250</v>
      </c>
      <c r="W31" s="101" t="s">
        <v>251</v>
      </c>
      <c r="X31" s="101" t="s">
        <v>146</v>
      </c>
      <c r="Y31" s="101" t="s">
        <v>123</v>
      </c>
      <c r="Z31" s="101" t="s">
        <v>124</v>
      </c>
      <c r="AA31" s="103">
        <v>100</v>
      </c>
      <c r="AB31" s="101" t="s">
        <v>125</v>
      </c>
      <c r="AC31" s="101" t="s">
        <v>126</v>
      </c>
      <c r="AD31" s="103">
        <v>100</v>
      </c>
      <c r="AE31" s="103">
        <v>0</v>
      </c>
      <c r="AF31" s="103">
        <v>0</v>
      </c>
      <c r="AG31" s="103">
        <v>0</v>
      </c>
      <c r="AH31" s="104" t="s">
        <v>457</v>
      </c>
      <c r="AI31" s="104" t="s">
        <v>458</v>
      </c>
      <c r="AJ31" s="104" t="s">
        <v>459</v>
      </c>
      <c r="AK31" s="101" t="s">
        <v>460</v>
      </c>
      <c r="AL31" s="101" t="s">
        <v>461</v>
      </c>
      <c r="AM31" s="101"/>
      <c r="AN31" s="102">
        <v>100</v>
      </c>
      <c r="AO31" s="105">
        <v>1</v>
      </c>
      <c r="AP31" s="106" t="s">
        <v>132</v>
      </c>
      <c r="AQ31" s="102">
        <v>63</v>
      </c>
      <c r="AR31" s="105">
        <v>1</v>
      </c>
      <c r="AS31" s="106" t="s">
        <v>132</v>
      </c>
      <c r="AT31" s="102">
        <v>40</v>
      </c>
      <c r="AU31" s="107"/>
      <c r="AV31" s="106"/>
      <c r="AW31" s="103">
        <v>203</v>
      </c>
      <c r="AX31" s="107">
        <v>1</v>
      </c>
      <c r="AY31" s="106" t="s">
        <v>132</v>
      </c>
      <c r="AZ31" s="108">
        <v>0</v>
      </c>
      <c r="BA31" s="108">
        <v>0</v>
      </c>
      <c r="BB31" s="108">
        <v>0</v>
      </c>
      <c r="BC31" s="108">
        <v>0</v>
      </c>
      <c r="BD31" s="108">
        <v>0</v>
      </c>
      <c r="BE31" s="108">
        <v>0</v>
      </c>
      <c r="BF31" s="108">
        <v>0</v>
      </c>
      <c r="BG31" s="108">
        <v>0</v>
      </c>
      <c r="BH31" s="108">
        <v>0</v>
      </c>
      <c r="BI31" s="108">
        <v>0</v>
      </c>
      <c r="BJ31" s="108">
        <v>0</v>
      </c>
      <c r="BK31" s="108">
        <v>0</v>
      </c>
      <c r="BL31" s="108">
        <v>0</v>
      </c>
      <c r="BM31" s="108">
        <v>0</v>
      </c>
      <c r="BN31" s="108">
        <v>0</v>
      </c>
      <c r="BO31" s="108">
        <v>0</v>
      </c>
      <c r="BP31" s="108">
        <v>0</v>
      </c>
      <c r="BQ31" s="108">
        <v>0</v>
      </c>
      <c r="BR31" s="108">
        <v>0</v>
      </c>
      <c r="BS31" s="108">
        <v>0</v>
      </c>
      <c r="BT31" s="108">
        <v>0</v>
      </c>
      <c r="BU31" s="108">
        <v>0</v>
      </c>
      <c r="BV31" s="108">
        <v>0</v>
      </c>
      <c r="BW31" s="108">
        <v>0</v>
      </c>
      <c r="BX31" s="108">
        <v>0</v>
      </c>
      <c r="BY31" s="108">
        <v>0</v>
      </c>
      <c r="BZ31" s="108">
        <v>0</v>
      </c>
      <c r="CA31" s="108">
        <v>0</v>
      </c>
      <c r="CB31" s="108">
        <v>0</v>
      </c>
      <c r="CC31" s="108">
        <v>0</v>
      </c>
      <c r="CD31" s="108">
        <v>0</v>
      </c>
      <c r="CE31" s="108">
        <v>0</v>
      </c>
      <c r="CF31" s="108">
        <v>0</v>
      </c>
      <c r="CG31" s="108">
        <v>0</v>
      </c>
      <c r="CH31" s="108">
        <v>0</v>
      </c>
      <c r="CI31" s="108">
        <v>0</v>
      </c>
      <c r="CJ31" s="108">
        <v>0</v>
      </c>
      <c r="CK31" s="108">
        <v>0</v>
      </c>
      <c r="CL31" s="108">
        <v>0</v>
      </c>
      <c r="CM31" s="108">
        <v>0</v>
      </c>
      <c r="CN31" s="108">
        <v>0</v>
      </c>
      <c r="CO31" s="108">
        <v>0</v>
      </c>
      <c r="CP31" s="108">
        <v>0</v>
      </c>
      <c r="CQ31" s="108">
        <v>0</v>
      </c>
      <c r="CR31" s="108">
        <v>0</v>
      </c>
      <c r="CS31" s="101" t="s">
        <v>462</v>
      </c>
      <c r="CT31" s="101" t="s">
        <v>257</v>
      </c>
    </row>
    <row r="32" spans="1:98" ht="70.349999999999994" customHeight="1" x14ac:dyDescent="0.3">
      <c r="A32" s="100" t="s">
        <v>463</v>
      </c>
      <c r="B32" s="101"/>
      <c r="C32" s="101" t="s">
        <v>101</v>
      </c>
      <c r="D32" s="101" t="s">
        <v>102</v>
      </c>
      <c r="E32" s="101" t="s">
        <v>454</v>
      </c>
      <c r="F32" s="102" t="s">
        <v>191</v>
      </c>
      <c r="G32" s="101" t="s">
        <v>105</v>
      </c>
      <c r="H32" s="101" t="s">
        <v>106</v>
      </c>
      <c r="I32" s="101" t="s">
        <v>455</v>
      </c>
      <c r="J32" s="101" t="s">
        <v>193</v>
      </c>
      <c r="K32" s="101" t="s">
        <v>109</v>
      </c>
      <c r="L32" s="101" t="s">
        <v>110</v>
      </c>
      <c r="M32" s="101">
        <v>7</v>
      </c>
      <c r="N32" s="101" t="s">
        <v>456</v>
      </c>
      <c r="O32" s="101" t="s">
        <v>137</v>
      </c>
      <c r="P32" s="101" t="s">
        <v>138</v>
      </c>
      <c r="Q32" s="101" t="s">
        <v>4235</v>
      </c>
      <c r="R32" s="101" t="s">
        <v>140</v>
      </c>
      <c r="S32" s="101" t="s">
        <v>386</v>
      </c>
      <c r="T32" s="101" t="s">
        <v>387</v>
      </c>
      <c r="U32" s="101" t="s">
        <v>388</v>
      </c>
      <c r="V32" s="101" t="s">
        <v>389</v>
      </c>
      <c r="W32" s="101" t="s">
        <v>390</v>
      </c>
      <c r="X32" s="101" t="s">
        <v>391</v>
      </c>
      <c r="Y32" s="101" t="s">
        <v>123</v>
      </c>
      <c r="Z32" s="101" t="s">
        <v>167</v>
      </c>
      <c r="AA32" s="103">
        <v>100</v>
      </c>
      <c r="AB32" s="101" t="s">
        <v>125</v>
      </c>
      <c r="AC32" s="101" t="s">
        <v>126</v>
      </c>
      <c r="AD32" s="103">
        <v>0</v>
      </c>
      <c r="AE32" s="103">
        <v>0</v>
      </c>
      <c r="AF32" s="103">
        <v>100</v>
      </c>
      <c r="AG32" s="103">
        <v>0</v>
      </c>
      <c r="AH32" s="104" t="s">
        <v>464</v>
      </c>
      <c r="AI32" s="104" t="s">
        <v>465</v>
      </c>
      <c r="AJ32" s="104" t="s">
        <v>466</v>
      </c>
      <c r="AK32" s="101" t="s">
        <v>467</v>
      </c>
      <c r="AL32" s="101"/>
      <c r="AM32" s="101"/>
      <c r="AN32" s="102">
        <v>2</v>
      </c>
      <c r="AO32" s="105">
        <v>1</v>
      </c>
      <c r="AP32" s="106" t="s">
        <v>132</v>
      </c>
      <c r="AQ32" s="102">
        <v>18</v>
      </c>
      <c r="AR32" s="105">
        <v>1</v>
      </c>
      <c r="AS32" s="106" t="s">
        <v>132</v>
      </c>
      <c r="AT32" s="102"/>
      <c r="AU32" s="107">
        <v>0</v>
      </c>
      <c r="AV32" s="106" t="s">
        <v>171</v>
      </c>
      <c r="AW32" s="103">
        <v>20</v>
      </c>
      <c r="AX32" s="107">
        <v>0.2</v>
      </c>
      <c r="AY32" s="106" t="s">
        <v>171</v>
      </c>
      <c r="AZ32" s="108">
        <v>10000000</v>
      </c>
      <c r="BA32" s="108">
        <v>0</v>
      </c>
      <c r="BB32" s="108">
        <v>0</v>
      </c>
      <c r="BC32" s="108">
        <v>0</v>
      </c>
      <c r="BD32" s="108">
        <v>0</v>
      </c>
      <c r="BE32" s="108">
        <v>0</v>
      </c>
      <c r="BF32" s="108">
        <v>0</v>
      </c>
      <c r="BG32" s="108">
        <v>0</v>
      </c>
      <c r="BH32" s="108">
        <v>0</v>
      </c>
      <c r="BI32" s="108">
        <v>0</v>
      </c>
      <c r="BJ32" s="108">
        <v>10000000</v>
      </c>
      <c r="BK32" s="108">
        <v>10500000</v>
      </c>
      <c r="BL32" s="108">
        <v>0</v>
      </c>
      <c r="BM32" s="108">
        <v>0</v>
      </c>
      <c r="BN32" s="108">
        <v>0</v>
      </c>
      <c r="BO32" s="108">
        <v>0</v>
      </c>
      <c r="BP32" s="108">
        <v>0</v>
      </c>
      <c r="BQ32" s="108">
        <v>0</v>
      </c>
      <c r="BR32" s="108">
        <v>0</v>
      </c>
      <c r="BS32" s="108">
        <v>0</v>
      </c>
      <c r="BT32" s="108">
        <v>0</v>
      </c>
      <c r="BU32" s="108">
        <v>10500000</v>
      </c>
      <c r="BV32" s="108">
        <v>11025000</v>
      </c>
      <c r="BW32" s="108">
        <v>0</v>
      </c>
      <c r="BX32" s="108">
        <v>0</v>
      </c>
      <c r="BY32" s="108">
        <v>0</v>
      </c>
      <c r="BZ32" s="108">
        <v>0</v>
      </c>
      <c r="CA32" s="108">
        <v>0</v>
      </c>
      <c r="CB32" s="108">
        <v>0</v>
      </c>
      <c r="CC32" s="108">
        <v>0</v>
      </c>
      <c r="CD32" s="108">
        <v>0</v>
      </c>
      <c r="CE32" s="108">
        <v>0</v>
      </c>
      <c r="CF32" s="108">
        <v>11025000</v>
      </c>
      <c r="CG32" s="108">
        <v>11576250</v>
      </c>
      <c r="CH32" s="108">
        <v>0</v>
      </c>
      <c r="CI32" s="108">
        <v>0</v>
      </c>
      <c r="CJ32" s="108">
        <v>0</v>
      </c>
      <c r="CK32" s="108">
        <v>0</v>
      </c>
      <c r="CL32" s="108">
        <v>0</v>
      </c>
      <c r="CM32" s="108">
        <v>0</v>
      </c>
      <c r="CN32" s="108">
        <v>0</v>
      </c>
      <c r="CO32" s="108">
        <v>0</v>
      </c>
      <c r="CP32" s="108">
        <v>0</v>
      </c>
      <c r="CQ32" s="108">
        <v>11576250</v>
      </c>
      <c r="CR32" s="108">
        <v>43101250</v>
      </c>
      <c r="CS32" s="101" t="s">
        <v>468</v>
      </c>
      <c r="CT32" s="101" t="s">
        <v>469</v>
      </c>
    </row>
    <row r="33" spans="1:98" ht="70.349999999999994" customHeight="1" x14ac:dyDescent="0.3">
      <c r="A33" s="100" t="s">
        <v>470</v>
      </c>
      <c r="B33" s="101"/>
      <c r="C33" s="101" t="s">
        <v>136</v>
      </c>
      <c r="D33" s="101" t="s">
        <v>102</v>
      </c>
      <c r="E33" s="101" t="s">
        <v>454</v>
      </c>
      <c r="F33" s="102" t="s">
        <v>191</v>
      </c>
      <c r="G33" s="101" t="s">
        <v>105</v>
      </c>
      <c r="H33" s="101" t="s">
        <v>106</v>
      </c>
      <c r="I33" s="101" t="s">
        <v>455</v>
      </c>
      <c r="J33" s="101" t="s">
        <v>193</v>
      </c>
      <c r="K33" s="101" t="s">
        <v>109</v>
      </c>
      <c r="L33" s="101" t="s">
        <v>110</v>
      </c>
      <c r="M33" s="101">
        <v>7</v>
      </c>
      <c r="N33" s="101" t="s">
        <v>456</v>
      </c>
      <c r="O33" s="101" t="s">
        <v>137</v>
      </c>
      <c r="P33" s="101" t="s">
        <v>138</v>
      </c>
      <c r="Q33" s="101" t="s">
        <v>4235</v>
      </c>
      <c r="R33" s="101" t="s">
        <v>140</v>
      </c>
      <c r="S33" s="101" t="s">
        <v>217</v>
      </c>
      <c r="T33" s="101" t="s">
        <v>218</v>
      </c>
      <c r="U33" s="101" t="s">
        <v>219</v>
      </c>
      <c r="V33" s="101" t="s">
        <v>220</v>
      </c>
      <c r="W33" s="101" t="s">
        <v>221</v>
      </c>
      <c r="X33" s="101" t="s">
        <v>222</v>
      </c>
      <c r="Y33" s="101" t="s">
        <v>123</v>
      </c>
      <c r="Z33" s="101" t="s">
        <v>167</v>
      </c>
      <c r="AA33" s="103">
        <v>27</v>
      </c>
      <c r="AB33" s="101" t="s">
        <v>125</v>
      </c>
      <c r="AC33" s="101" t="s">
        <v>126</v>
      </c>
      <c r="AD33" s="103">
        <v>13</v>
      </c>
      <c r="AE33" s="103">
        <v>3</v>
      </c>
      <c r="AF33" s="103">
        <v>5</v>
      </c>
      <c r="AG33" s="103">
        <v>6</v>
      </c>
      <c r="AH33" s="104" t="s">
        <v>471</v>
      </c>
      <c r="AI33" s="104" t="s">
        <v>472</v>
      </c>
      <c r="AJ33" s="104" t="s">
        <v>473</v>
      </c>
      <c r="AK33" s="101" t="s">
        <v>474</v>
      </c>
      <c r="AL33" s="101" t="s">
        <v>475</v>
      </c>
      <c r="AM33" s="101" t="s">
        <v>6325</v>
      </c>
      <c r="AN33" s="102">
        <v>1</v>
      </c>
      <c r="AO33" s="105">
        <v>7.6923076923076927E-2</v>
      </c>
      <c r="AP33" s="106" t="s">
        <v>171</v>
      </c>
      <c r="AQ33" s="102">
        <v>22</v>
      </c>
      <c r="AR33" s="105">
        <v>1</v>
      </c>
      <c r="AS33" s="106" t="s">
        <v>132</v>
      </c>
      <c r="AT33" s="102">
        <v>1</v>
      </c>
      <c r="AU33" s="107">
        <v>1</v>
      </c>
      <c r="AV33" s="106" t="s">
        <v>132</v>
      </c>
      <c r="AW33" s="103">
        <v>24</v>
      </c>
      <c r="AX33" s="107">
        <v>0.88888888888888884</v>
      </c>
      <c r="AY33" s="106" t="s">
        <v>170</v>
      </c>
      <c r="AZ33" s="108">
        <v>42000000</v>
      </c>
      <c r="BA33" s="108">
        <v>0</v>
      </c>
      <c r="BB33" s="108">
        <v>0</v>
      </c>
      <c r="BC33" s="108">
        <v>0</v>
      </c>
      <c r="BD33" s="108">
        <v>0</v>
      </c>
      <c r="BE33" s="108">
        <v>0</v>
      </c>
      <c r="BF33" s="108">
        <v>0</v>
      </c>
      <c r="BG33" s="108">
        <v>0</v>
      </c>
      <c r="BH33" s="108">
        <v>0</v>
      </c>
      <c r="BI33" s="108">
        <v>0</v>
      </c>
      <c r="BJ33" s="108">
        <v>42000000</v>
      </c>
      <c r="BK33" s="108">
        <v>44100000</v>
      </c>
      <c r="BL33" s="108">
        <v>0</v>
      </c>
      <c r="BM33" s="108">
        <v>0</v>
      </c>
      <c r="BN33" s="108">
        <v>0</v>
      </c>
      <c r="BO33" s="108">
        <v>0</v>
      </c>
      <c r="BP33" s="108">
        <v>0</v>
      </c>
      <c r="BQ33" s="108">
        <v>0</v>
      </c>
      <c r="BR33" s="108">
        <v>0</v>
      </c>
      <c r="BS33" s="108">
        <v>0</v>
      </c>
      <c r="BT33" s="108">
        <v>0</v>
      </c>
      <c r="BU33" s="108">
        <v>44100000</v>
      </c>
      <c r="BV33" s="108">
        <v>46305000</v>
      </c>
      <c r="BW33" s="108">
        <v>0</v>
      </c>
      <c r="BX33" s="108">
        <v>0</v>
      </c>
      <c r="BY33" s="108">
        <v>0</v>
      </c>
      <c r="BZ33" s="108">
        <v>0</v>
      </c>
      <c r="CA33" s="108">
        <v>0</v>
      </c>
      <c r="CB33" s="108">
        <v>0</v>
      </c>
      <c r="CC33" s="108">
        <v>0</v>
      </c>
      <c r="CD33" s="108">
        <v>0</v>
      </c>
      <c r="CE33" s="108">
        <v>0</v>
      </c>
      <c r="CF33" s="108">
        <v>46305000</v>
      </c>
      <c r="CG33" s="108">
        <v>48620250</v>
      </c>
      <c r="CH33" s="108">
        <v>0</v>
      </c>
      <c r="CI33" s="108">
        <v>0</v>
      </c>
      <c r="CJ33" s="108">
        <v>0</v>
      </c>
      <c r="CK33" s="108">
        <v>0</v>
      </c>
      <c r="CL33" s="108">
        <v>0</v>
      </c>
      <c r="CM33" s="108">
        <v>0</v>
      </c>
      <c r="CN33" s="108">
        <v>0</v>
      </c>
      <c r="CO33" s="108">
        <v>0</v>
      </c>
      <c r="CP33" s="108">
        <v>0</v>
      </c>
      <c r="CQ33" s="108">
        <v>48620250</v>
      </c>
      <c r="CR33" s="108">
        <v>181025250</v>
      </c>
      <c r="CS33" s="101"/>
      <c r="CT33" s="101" t="s">
        <v>476</v>
      </c>
    </row>
    <row r="34" spans="1:98" ht="70.349999999999994" customHeight="1" x14ac:dyDescent="0.3">
      <c r="A34" s="100" t="s">
        <v>477</v>
      </c>
      <c r="B34" s="101"/>
      <c r="C34" s="101" t="s">
        <v>175</v>
      </c>
      <c r="D34" s="101" t="s">
        <v>102</v>
      </c>
      <c r="E34" s="101" t="s">
        <v>454</v>
      </c>
      <c r="F34" s="102" t="s">
        <v>191</v>
      </c>
      <c r="G34" s="101" t="s">
        <v>105</v>
      </c>
      <c r="H34" s="101" t="s">
        <v>106</v>
      </c>
      <c r="I34" s="101" t="s">
        <v>455</v>
      </c>
      <c r="J34" s="101" t="s">
        <v>193</v>
      </c>
      <c r="K34" s="101" t="s">
        <v>109</v>
      </c>
      <c r="L34" s="101" t="s">
        <v>110</v>
      </c>
      <c r="M34" s="101">
        <v>7</v>
      </c>
      <c r="N34" s="101" t="s">
        <v>456</v>
      </c>
      <c r="O34" s="101" t="s">
        <v>6306</v>
      </c>
      <c r="P34" s="101" t="s">
        <v>114</v>
      </c>
      <c r="Q34" s="101" t="s">
        <v>478</v>
      </c>
      <c r="R34" s="101" t="s">
        <v>479</v>
      </c>
      <c r="S34" s="101" t="s">
        <v>480</v>
      </c>
      <c r="T34" s="101" t="s">
        <v>481</v>
      </c>
      <c r="U34" s="101" t="s">
        <v>482</v>
      </c>
      <c r="V34" s="101" t="s">
        <v>483</v>
      </c>
      <c r="W34" s="101" t="s">
        <v>484</v>
      </c>
      <c r="X34" s="101" t="s">
        <v>485</v>
      </c>
      <c r="Y34" s="101" t="s">
        <v>123</v>
      </c>
      <c r="Z34" s="101" t="s">
        <v>167</v>
      </c>
      <c r="AA34" s="103">
        <v>150</v>
      </c>
      <c r="AB34" s="101" t="s">
        <v>125</v>
      </c>
      <c r="AC34" s="101" t="s">
        <v>126</v>
      </c>
      <c r="AD34" s="103">
        <v>150</v>
      </c>
      <c r="AE34" s="103">
        <v>0</v>
      </c>
      <c r="AF34" s="103">
        <v>0</v>
      </c>
      <c r="AG34" s="103">
        <v>0</v>
      </c>
      <c r="AH34" s="104" t="s">
        <v>486</v>
      </c>
      <c r="AI34" s="104" t="s">
        <v>487</v>
      </c>
      <c r="AJ34" s="104"/>
      <c r="AK34" s="101" t="s">
        <v>488</v>
      </c>
      <c r="AL34" s="101"/>
      <c r="AM34" s="101" t="s">
        <v>6331</v>
      </c>
      <c r="AN34" s="102">
        <v>150</v>
      </c>
      <c r="AO34" s="105">
        <v>1</v>
      </c>
      <c r="AP34" s="106" t="s">
        <v>132</v>
      </c>
      <c r="AQ34" s="102"/>
      <c r="AR34" s="105"/>
      <c r="AS34" s="106"/>
      <c r="AT34" s="102"/>
      <c r="AU34" s="107"/>
      <c r="AV34" s="106"/>
      <c r="AW34" s="103">
        <v>150</v>
      </c>
      <c r="AX34" s="107">
        <v>1</v>
      </c>
      <c r="AY34" s="106" t="s">
        <v>132</v>
      </c>
      <c r="AZ34" s="108">
        <v>200000000</v>
      </c>
      <c r="BA34" s="108">
        <v>0</v>
      </c>
      <c r="BB34" s="108">
        <v>0</v>
      </c>
      <c r="BC34" s="108">
        <v>0</v>
      </c>
      <c r="BD34" s="108">
        <v>0</v>
      </c>
      <c r="BE34" s="108">
        <v>0</v>
      </c>
      <c r="BF34" s="108">
        <v>0</v>
      </c>
      <c r="BG34" s="108">
        <v>0</v>
      </c>
      <c r="BH34" s="108">
        <v>0</v>
      </c>
      <c r="BI34" s="108">
        <v>0</v>
      </c>
      <c r="BJ34" s="108">
        <v>200000000</v>
      </c>
      <c r="BK34" s="108">
        <v>210000000</v>
      </c>
      <c r="BL34" s="108">
        <v>0</v>
      </c>
      <c r="BM34" s="108">
        <v>0</v>
      </c>
      <c r="BN34" s="108">
        <v>0</v>
      </c>
      <c r="BO34" s="108">
        <v>0</v>
      </c>
      <c r="BP34" s="108">
        <v>0</v>
      </c>
      <c r="BQ34" s="108">
        <v>0</v>
      </c>
      <c r="BR34" s="108">
        <v>0</v>
      </c>
      <c r="BS34" s="108">
        <v>0</v>
      </c>
      <c r="BT34" s="108">
        <v>0</v>
      </c>
      <c r="BU34" s="108">
        <v>210000000</v>
      </c>
      <c r="BV34" s="108">
        <v>220500000</v>
      </c>
      <c r="BW34" s="108">
        <v>0</v>
      </c>
      <c r="BX34" s="108">
        <v>0</v>
      </c>
      <c r="BY34" s="108">
        <v>0</v>
      </c>
      <c r="BZ34" s="108">
        <v>0</v>
      </c>
      <c r="CA34" s="108">
        <v>0</v>
      </c>
      <c r="CB34" s="108">
        <v>0</v>
      </c>
      <c r="CC34" s="108">
        <v>0</v>
      </c>
      <c r="CD34" s="108">
        <v>0</v>
      </c>
      <c r="CE34" s="108">
        <v>0</v>
      </c>
      <c r="CF34" s="108">
        <v>220500000</v>
      </c>
      <c r="CG34" s="108">
        <v>231525000</v>
      </c>
      <c r="CH34" s="108">
        <v>0</v>
      </c>
      <c r="CI34" s="108">
        <v>0</v>
      </c>
      <c r="CJ34" s="108">
        <v>0</v>
      </c>
      <c r="CK34" s="108">
        <v>0</v>
      </c>
      <c r="CL34" s="108">
        <v>0</v>
      </c>
      <c r="CM34" s="108">
        <v>0</v>
      </c>
      <c r="CN34" s="108">
        <v>0</v>
      </c>
      <c r="CO34" s="108">
        <v>0</v>
      </c>
      <c r="CP34" s="108">
        <v>0</v>
      </c>
      <c r="CQ34" s="108">
        <v>231525000</v>
      </c>
      <c r="CR34" s="108">
        <v>862025000</v>
      </c>
      <c r="CS34" s="101" t="s">
        <v>489</v>
      </c>
      <c r="CT34" s="101" t="s">
        <v>490</v>
      </c>
    </row>
    <row r="35" spans="1:98" ht="70.349999999999994" customHeight="1" x14ac:dyDescent="0.3">
      <c r="A35" s="100" t="s">
        <v>491</v>
      </c>
      <c r="B35" s="101"/>
      <c r="C35" s="101" t="s">
        <v>111</v>
      </c>
      <c r="D35" s="101" t="s">
        <v>102</v>
      </c>
      <c r="E35" s="101" t="s">
        <v>492</v>
      </c>
      <c r="F35" s="102" t="s">
        <v>191</v>
      </c>
      <c r="G35" s="101" t="s">
        <v>124</v>
      </c>
      <c r="H35" s="101" t="s">
        <v>106</v>
      </c>
      <c r="I35" s="101" t="s">
        <v>493</v>
      </c>
      <c r="J35" s="101" t="s">
        <v>111</v>
      </c>
      <c r="K35" s="101" t="s">
        <v>109</v>
      </c>
      <c r="L35" s="101" t="s">
        <v>110</v>
      </c>
      <c r="M35" s="101">
        <v>8</v>
      </c>
      <c r="N35" s="101" t="s">
        <v>494</v>
      </c>
      <c r="O35" s="101" t="s">
        <v>6306</v>
      </c>
      <c r="P35" s="101" t="s">
        <v>114</v>
      </c>
      <c r="Q35" s="101" t="s">
        <v>115</v>
      </c>
      <c r="R35" s="101" t="s">
        <v>116</v>
      </c>
      <c r="S35" s="101" t="s">
        <v>495</v>
      </c>
      <c r="T35" s="101" t="s">
        <v>496</v>
      </c>
      <c r="U35" s="101" t="s">
        <v>497</v>
      </c>
      <c r="V35" s="101" t="s">
        <v>498</v>
      </c>
      <c r="W35" s="101" t="s">
        <v>499</v>
      </c>
      <c r="X35" s="101" t="s">
        <v>500</v>
      </c>
      <c r="Y35" s="101" t="s">
        <v>239</v>
      </c>
      <c r="Z35" s="101" t="s">
        <v>501</v>
      </c>
      <c r="AA35" s="103">
        <v>1</v>
      </c>
      <c r="AB35" s="101" t="s">
        <v>125</v>
      </c>
      <c r="AC35" s="101" t="s">
        <v>126</v>
      </c>
      <c r="AD35" s="103">
        <v>0</v>
      </c>
      <c r="AE35" s="103">
        <v>0</v>
      </c>
      <c r="AF35" s="103">
        <v>0</v>
      </c>
      <c r="AG35" s="103">
        <v>1</v>
      </c>
      <c r="AH35" s="104"/>
      <c r="AI35" s="104"/>
      <c r="AJ35" s="104"/>
      <c r="AK35" s="101"/>
      <c r="AL35" s="101"/>
      <c r="AM35" s="101"/>
      <c r="AN35" s="102"/>
      <c r="AO35" s="105"/>
      <c r="AP35" s="106"/>
      <c r="AQ35" s="102"/>
      <c r="AR35" s="105"/>
      <c r="AS35" s="106"/>
      <c r="AT35" s="102"/>
      <c r="AU35" s="107"/>
      <c r="AV35" s="106"/>
      <c r="AW35" s="103">
        <v>0</v>
      </c>
      <c r="AX35" s="107">
        <v>0</v>
      </c>
      <c r="AY35" s="106" t="s">
        <v>171</v>
      </c>
      <c r="AZ35" s="108">
        <v>30000000</v>
      </c>
      <c r="BA35" s="108">
        <v>0</v>
      </c>
      <c r="BB35" s="108">
        <v>0</v>
      </c>
      <c r="BC35" s="108">
        <v>0</v>
      </c>
      <c r="BD35" s="108">
        <v>0</v>
      </c>
      <c r="BE35" s="108">
        <v>0</v>
      </c>
      <c r="BF35" s="108">
        <v>0</v>
      </c>
      <c r="BG35" s="108">
        <v>0</v>
      </c>
      <c r="BH35" s="108">
        <v>0</v>
      </c>
      <c r="BI35" s="108">
        <v>0</v>
      </c>
      <c r="BJ35" s="108">
        <v>30000000</v>
      </c>
      <c r="BK35" s="108">
        <v>31500000</v>
      </c>
      <c r="BL35" s="108">
        <v>0</v>
      </c>
      <c r="BM35" s="108">
        <v>0</v>
      </c>
      <c r="BN35" s="108">
        <v>0</v>
      </c>
      <c r="BO35" s="108">
        <v>0</v>
      </c>
      <c r="BP35" s="108">
        <v>0</v>
      </c>
      <c r="BQ35" s="108">
        <v>0</v>
      </c>
      <c r="BR35" s="108">
        <v>0</v>
      </c>
      <c r="BS35" s="108">
        <v>0</v>
      </c>
      <c r="BT35" s="108">
        <v>0</v>
      </c>
      <c r="BU35" s="108">
        <v>31500000</v>
      </c>
      <c r="BV35" s="108">
        <v>33075000</v>
      </c>
      <c r="BW35" s="108">
        <v>0</v>
      </c>
      <c r="BX35" s="108">
        <v>0</v>
      </c>
      <c r="BY35" s="108">
        <v>0</v>
      </c>
      <c r="BZ35" s="108">
        <v>0</v>
      </c>
      <c r="CA35" s="108">
        <v>0</v>
      </c>
      <c r="CB35" s="108">
        <v>0</v>
      </c>
      <c r="CC35" s="108">
        <v>0</v>
      </c>
      <c r="CD35" s="108">
        <v>0</v>
      </c>
      <c r="CE35" s="108">
        <v>0</v>
      </c>
      <c r="CF35" s="108">
        <v>33075000</v>
      </c>
      <c r="CG35" s="108">
        <v>34728750</v>
      </c>
      <c r="CH35" s="108">
        <v>0</v>
      </c>
      <c r="CI35" s="108">
        <v>0</v>
      </c>
      <c r="CJ35" s="108">
        <v>0</v>
      </c>
      <c r="CK35" s="108">
        <v>0</v>
      </c>
      <c r="CL35" s="108">
        <v>0</v>
      </c>
      <c r="CM35" s="108">
        <v>0</v>
      </c>
      <c r="CN35" s="108">
        <v>0</v>
      </c>
      <c r="CO35" s="108">
        <v>0</v>
      </c>
      <c r="CP35" s="108">
        <v>0</v>
      </c>
      <c r="CQ35" s="108">
        <v>34728750</v>
      </c>
      <c r="CR35" s="108">
        <v>129303750</v>
      </c>
      <c r="CS35" s="101"/>
      <c r="CT35" s="101" t="s">
        <v>502</v>
      </c>
    </row>
    <row r="36" spans="1:98" ht="70.349999999999994" customHeight="1" x14ac:dyDescent="0.3">
      <c r="A36" s="100" t="s">
        <v>503</v>
      </c>
      <c r="B36" s="101"/>
      <c r="C36" s="101" t="s">
        <v>101</v>
      </c>
      <c r="D36" s="101" t="s">
        <v>102</v>
      </c>
      <c r="E36" s="101" t="s">
        <v>492</v>
      </c>
      <c r="F36" s="102" t="s">
        <v>191</v>
      </c>
      <c r="G36" s="101" t="s">
        <v>124</v>
      </c>
      <c r="H36" s="101" t="s">
        <v>106</v>
      </c>
      <c r="I36" s="101" t="s">
        <v>493</v>
      </c>
      <c r="J36" s="101" t="s">
        <v>111</v>
      </c>
      <c r="K36" s="101" t="s">
        <v>109</v>
      </c>
      <c r="L36" s="101" t="s">
        <v>110</v>
      </c>
      <c r="M36" s="101">
        <v>8</v>
      </c>
      <c r="N36" s="101" t="s">
        <v>494</v>
      </c>
      <c r="O36" s="101" t="s">
        <v>6306</v>
      </c>
      <c r="P36" s="101" t="s">
        <v>114</v>
      </c>
      <c r="Q36" s="101" t="s">
        <v>292</v>
      </c>
      <c r="R36" s="101" t="s">
        <v>293</v>
      </c>
      <c r="S36" s="101" t="s">
        <v>504</v>
      </c>
      <c r="T36" s="101" t="s">
        <v>505</v>
      </c>
      <c r="U36" s="101" t="s">
        <v>504</v>
      </c>
      <c r="V36" s="101" t="s">
        <v>506</v>
      </c>
      <c r="W36" s="101" t="s">
        <v>507</v>
      </c>
      <c r="X36" s="101" t="s">
        <v>322</v>
      </c>
      <c r="Y36" s="101" t="s">
        <v>123</v>
      </c>
      <c r="Z36" s="101" t="s">
        <v>501</v>
      </c>
      <c r="AA36" s="103">
        <v>1</v>
      </c>
      <c r="AB36" s="101" t="s">
        <v>125</v>
      </c>
      <c r="AC36" s="101" t="s">
        <v>126</v>
      </c>
      <c r="AD36" s="103">
        <v>0</v>
      </c>
      <c r="AE36" s="103">
        <v>0</v>
      </c>
      <c r="AF36" s="103">
        <v>0</v>
      </c>
      <c r="AG36" s="103">
        <v>1</v>
      </c>
      <c r="AH36" s="104"/>
      <c r="AI36" s="104"/>
      <c r="AJ36" s="104"/>
      <c r="AK36" s="101"/>
      <c r="AL36" s="101"/>
      <c r="AM36" s="101"/>
      <c r="AN36" s="102"/>
      <c r="AO36" s="105"/>
      <c r="AP36" s="106"/>
      <c r="AQ36" s="102"/>
      <c r="AR36" s="105"/>
      <c r="AS36" s="106"/>
      <c r="AT36" s="102"/>
      <c r="AU36" s="107"/>
      <c r="AV36" s="106"/>
      <c r="AW36" s="103">
        <v>0</v>
      </c>
      <c r="AX36" s="107">
        <v>0</v>
      </c>
      <c r="AY36" s="106" t="s">
        <v>171</v>
      </c>
      <c r="AZ36" s="108">
        <v>0</v>
      </c>
      <c r="BA36" s="108">
        <v>0</v>
      </c>
      <c r="BB36" s="108">
        <v>0</v>
      </c>
      <c r="BC36" s="108">
        <v>0</v>
      </c>
      <c r="BD36" s="108">
        <v>0</v>
      </c>
      <c r="BE36" s="108">
        <v>0</v>
      </c>
      <c r="BF36" s="108">
        <v>0</v>
      </c>
      <c r="BG36" s="108">
        <v>0</v>
      </c>
      <c r="BH36" s="108">
        <v>0</v>
      </c>
      <c r="BI36" s="108">
        <v>0</v>
      </c>
      <c r="BJ36" s="108">
        <v>0</v>
      </c>
      <c r="BK36" s="108">
        <v>0</v>
      </c>
      <c r="BL36" s="108">
        <v>0</v>
      </c>
      <c r="BM36" s="108">
        <v>0</v>
      </c>
      <c r="BN36" s="108">
        <v>0</v>
      </c>
      <c r="BO36" s="108">
        <v>0</v>
      </c>
      <c r="BP36" s="108">
        <v>0</v>
      </c>
      <c r="BQ36" s="108">
        <v>0</v>
      </c>
      <c r="BR36" s="108">
        <v>0</v>
      </c>
      <c r="BS36" s="108">
        <v>0</v>
      </c>
      <c r="BT36" s="108">
        <v>3000000000</v>
      </c>
      <c r="BU36" s="108">
        <v>3000000000</v>
      </c>
      <c r="BV36" s="108">
        <v>0</v>
      </c>
      <c r="BW36" s="108">
        <v>0</v>
      </c>
      <c r="BX36" s="108">
        <v>0</v>
      </c>
      <c r="BY36" s="108">
        <v>0</v>
      </c>
      <c r="BZ36" s="108">
        <v>0</v>
      </c>
      <c r="CA36" s="108">
        <v>0</v>
      </c>
      <c r="CB36" s="108">
        <v>0</v>
      </c>
      <c r="CC36" s="108">
        <v>0</v>
      </c>
      <c r="CD36" s="108">
        <v>0</v>
      </c>
      <c r="CE36" s="108">
        <v>0</v>
      </c>
      <c r="CF36" s="108">
        <v>0</v>
      </c>
      <c r="CG36" s="108">
        <v>0</v>
      </c>
      <c r="CH36" s="108">
        <v>0</v>
      </c>
      <c r="CI36" s="108">
        <v>0</v>
      </c>
      <c r="CJ36" s="108">
        <v>0</v>
      </c>
      <c r="CK36" s="108">
        <v>0</v>
      </c>
      <c r="CL36" s="108">
        <v>0</v>
      </c>
      <c r="CM36" s="108">
        <v>0</v>
      </c>
      <c r="CN36" s="108">
        <v>0</v>
      </c>
      <c r="CO36" s="108">
        <v>0</v>
      </c>
      <c r="CP36" s="108">
        <v>0</v>
      </c>
      <c r="CQ36" s="108">
        <v>0</v>
      </c>
      <c r="CR36" s="108">
        <v>3000000000</v>
      </c>
      <c r="CS36" s="101"/>
      <c r="CT36" s="101" t="s">
        <v>508</v>
      </c>
    </row>
    <row r="37" spans="1:98" ht="70.349999999999994" customHeight="1" x14ac:dyDescent="0.3">
      <c r="A37" s="100" t="s">
        <v>509</v>
      </c>
      <c r="B37" s="101"/>
      <c r="C37" s="101" t="s">
        <v>136</v>
      </c>
      <c r="D37" s="101" t="s">
        <v>102</v>
      </c>
      <c r="E37" s="101" t="s">
        <v>492</v>
      </c>
      <c r="F37" s="102" t="s">
        <v>191</v>
      </c>
      <c r="G37" s="101" t="s">
        <v>124</v>
      </c>
      <c r="H37" s="101" t="s">
        <v>106</v>
      </c>
      <c r="I37" s="101" t="s">
        <v>493</v>
      </c>
      <c r="J37" s="101" t="s">
        <v>111</v>
      </c>
      <c r="K37" s="101" t="s">
        <v>109</v>
      </c>
      <c r="L37" s="101" t="s">
        <v>110</v>
      </c>
      <c r="M37" s="101">
        <v>8</v>
      </c>
      <c r="N37" s="101" t="s">
        <v>494</v>
      </c>
      <c r="O37" s="101" t="s">
        <v>6306</v>
      </c>
      <c r="P37" s="101" t="s">
        <v>114</v>
      </c>
      <c r="Q37" s="101" t="s">
        <v>292</v>
      </c>
      <c r="R37" s="101" t="s">
        <v>293</v>
      </c>
      <c r="S37" s="101" t="s">
        <v>510</v>
      </c>
      <c r="T37" s="101" t="s">
        <v>511</v>
      </c>
      <c r="U37" s="101" t="s">
        <v>512</v>
      </c>
      <c r="V37" s="101" t="s">
        <v>513</v>
      </c>
      <c r="W37" s="101" t="s">
        <v>514</v>
      </c>
      <c r="X37" s="101" t="s">
        <v>146</v>
      </c>
      <c r="Y37" s="101" t="s">
        <v>123</v>
      </c>
      <c r="Z37" s="101" t="s">
        <v>501</v>
      </c>
      <c r="AA37" s="103">
        <v>20</v>
      </c>
      <c r="AB37" s="101" t="s">
        <v>125</v>
      </c>
      <c r="AC37" s="101" t="s">
        <v>126</v>
      </c>
      <c r="AD37" s="103">
        <v>0</v>
      </c>
      <c r="AE37" s="103">
        <v>0</v>
      </c>
      <c r="AF37" s="103">
        <v>0</v>
      </c>
      <c r="AG37" s="103">
        <v>20</v>
      </c>
      <c r="AH37" s="104"/>
      <c r="AI37" s="104"/>
      <c r="AJ37" s="104" t="s">
        <v>515</v>
      </c>
      <c r="AK37" s="101"/>
      <c r="AL37" s="101"/>
      <c r="AM37" s="101"/>
      <c r="AN37" s="102"/>
      <c r="AO37" s="105"/>
      <c r="AP37" s="106"/>
      <c r="AQ37" s="102">
        <v>200</v>
      </c>
      <c r="AR37" s="105">
        <v>1</v>
      </c>
      <c r="AS37" s="106" t="s">
        <v>132</v>
      </c>
      <c r="AT37" s="102"/>
      <c r="AU37" s="107"/>
      <c r="AV37" s="106"/>
      <c r="AW37" s="103">
        <v>200</v>
      </c>
      <c r="AX37" s="107">
        <v>1</v>
      </c>
      <c r="AY37" s="106" t="s">
        <v>132</v>
      </c>
      <c r="AZ37" s="108">
        <v>120000000</v>
      </c>
      <c r="BA37" s="108">
        <v>0</v>
      </c>
      <c r="BB37" s="108">
        <v>0</v>
      </c>
      <c r="BC37" s="108">
        <v>0</v>
      </c>
      <c r="BD37" s="108">
        <v>0</v>
      </c>
      <c r="BE37" s="108">
        <v>0</v>
      </c>
      <c r="BF37" s="108">
        <v>0</v>
      </c>
      <c r="BG37" s="108">
        <v>0</v>
      </c>
      <c r="BH37" s="108">
        <v>0</v>
      </c>
      <c r="BI37" s="108">
        <v>0</v>
      </c>
      <c r="BJ37" s="108">
        <v>120000000</v>
      </c>
      <c r="BK37" s="108">
        <v>126000000</v>
      </c>
      <c r="BL37" s="108">
        <v>0</v>
      </c>
      <c r="BM37" s="108">
        <v>0</v>
      </c>
      <c r="BN37" s="108">
        <v>0</v>
      </c>
      <c r="BO37" s="108">
        <v>0</v>
      </c>
      <c r="BP37" s="108">
        <v>0</v>
      </c>
      <c r="BQ37" s="108">
        <v>0</v>
      </c>
      <c r="BR37" s="108">
        <v>0</v>
      </c>
      <c r="BS37" s="108">
        <v>0</v>
      </c>
      <c r="BT37" s="108">
        <v>0</v>
      </c>
      <c r="BU37" s="108">
        <v>126000000</v>
      </c>
      <c r="BV37" s="108">
        <v>132300000</v>
      </c>
      <c r="BW37" s="108">
        <v>0</v>
      </c>
      <c r="BX37" s="108">
        <v>0</v>
      </c>
      <c r="BY37" s="108">
        <v>0</v>
      </c>
      <c r="BZ37" s="108">
        <v>0</v>
      </c>
      <c r="CA37" s="108">
        <v>0</v>
      </c>
      <c r="CB37" s="108">
        <v>0</v>
      </c>
      <c r="CC37" s="108">
        <v>0</v>
      </c>
      <c r="CD37" s="108">
        <v>0</v>
      </c>
      <c r="CE37" s="108">
        <v>0</v>
      </c>
      <c r="CF37" s="108">
        <v>132300000</v>
      </c>
      <c r="CG37" s="108">
        <v>138915000</v>
      </c>
      <c r="CH37" s="108">
        <v>0</v>
      </c>
      <c r="CI37" s="108">
        <v>0</v>
      </c>
      <c r="CJ37" s="108">
        <v>0</v>
      </c>
      <c r="CK37" s="108">
        <v>0</v>
      </c>
      <c r="CL37" s="108">
        <v>0</v>
      </c>
      <c r="CM37" s="108">
        <v>0</v>
      </c>
      <c r="CN37" s="108">
        <v>0</v>
      </c>
      <c r="CO37" s="108">
        <v>0</v>
      </c>
      <c r="CP37" s="108">
        <v>0</v>
      </c>
      <c r="CQ37" s="108">
        <v>138915000</v>
      </c>
      <c r="CR37" s="108">
        <v>517215000</v>
      </c>
      <c r="CS37" s="101" t="s">
        <v>516</v>
      </c>
      <c r="CT37" s="101" t="s">
        <v>517</v>
      </c>
    </row>
    <row r="38" spans="1:98" ht="70.349999999999994" customHeight="1" x14ac:dyDescent="0.3">
      <c r="A38" s="100" t="s">
        <v>518</v>
      </c>
      <c r="B38" s="101"/>
      <c r="C38" s="101" t="s">
        <v>111</v>
      </c>
      <c r="D38" s="101" t="s">
        <v>102</v>
      </c>
      <c r="E38" s="101" t="s">
        <v>519</v>
      </c>
      <c r="F38" s="102" t="s">
        <v>520</v>
      </c>
      <c r="G38" s="101" t="s">
        <v>521</v>
      </c>
      <c r="H38" s="101" t="s">
        <v>522</v>
      </c>
      <c r="I38" s="101" t="s">
        <v>523</v>
      </c>
      <c r="J38" s="101" t="s">
        <v>524</v>
      </c>
      <c r="K38" s="101" t="s">
        <v>525</v>
      </c>
      <c r="L38" s="101" t="s">
        <v>526</v>
      </c>
      <c r="M38" s="101">
        <v>9</v>
      </c>
      <c r="N38" s="101" t="s">
        <v>527</v>
      </c>
      <c r="O38" s="101" t="s">
        <v>526</v>
      </c>
      <c r="P38" s="101" t="s">
        <v>528</v>
      </c>
      <c r="Q38" s="101" t="s">
        <v>529</v>
      </c>
      <c r="R38" s="101" t="s">
        <v>530</v>
      </c>
      <c r="S38" s="101" t="s">
        <v>531</v>
      </c>
      <c r="T38" s="101" t="s">
        <v>532</v>
      </c>
      <c r="U38" s="101" t="s">
        <v>6332</v>
      </c>
      <c r="V38" s="101" t="s">
        <v>534</v>
      </c>
      <c r="W38" s="101" t="s">
        <v>535</v>
      </c>
      <c r="X38" s="101" t="s">
        <v>500</v>
      </c>
      <c r="Y38" s="101" t="s">
        <v>239</v>
      </c>
      <c r="Z38" s="101" t="s">
        <v>124</v>
      </c>
      <c r="AA38" s="103">
        <v>1</v>
      </c>
      <c r="AB38" s="101" t="s">
        <v>125</v>
      </c>
      <c r="AC38" s="101" t="s">
        <v>536</v>
      </c>
      <c r="AD38" s="103">
        <v>1</v>
      </c>
      <c r="AE38" s="103">
        <v>0</v>
      </c>
      <c r="AF38" s="103">
        <v>0</v>
      </c>
      <c r="AG38" s="103">
        <v>0</v>
      </c>
      <c r="AH38" s="104" t="s">
        <v>537</v>
      </c>
      <c r="AI38" s="104"/>
      <c r="AJ38" s="104"/>
      <c r="AK38" s="101"/>
      <c r="AL38" s="101"/>
      <c r="AM38" s="101"/>
      <c r="AN38" s="102">
        <v>1</v>
      </c>
      <c r="AO38" s="105">
        <v>1</v>
      </c>
      <c r="AP38" s="106" t="s">
        <v>132</v>
      </c>
      <c r="AQ38" s="102"/>
      <c r="AR38" s="105"/>
      <c r="AS38" s="106"/>
      <c r="AT38" s="102"/>
      <c r="AU38" s="107"/>
      <c r="AV38" s="106"/>
      <c r="AW38" s="103">
        <v>1</v>
      </c>
      <c r="AX38" s="107">
        <v>1</v>
      </c>
      <c r="AY38" s="106" t="s">
        <v>132</v>
      </c>
      <c r="AZ38" s="108">
        <v>0</v>
      </c>
      <c r="BA38" s="108">
        <v>0</v>
      </c>
      <c r="BB38" s="108">
        <v>0</v>
      </c>
      <c r="BC38" s="108">
        <v>0</v>
      </c>
      <c r="BD38" s="108">
        <v>0</v>
      </c>
      <c r="BE38" s="108">
        <v>0</v>
      </c>
      <c r="BF38" s="108">
        <v>0</v>
      </c>
      <c r="BG38" s="108">
        <v>0</v>
      </c>
      <c r="BH38" s="108">
        <v>0</v>
      </c>
      <c r="BI38" s="108">
        <v>0</v>
      </c>
      <c r="BJ38" s="108">
        <v>0</v>
      </c>
      <c r="BK38" s="108">
        <v>0</v>
      </c>
      <c r="BL38" s="108">
        <v>0</v>
      </c>
      <c r="BM38" s="108">
        <v>0</v>
      </c>
      <c r="BN38" s="108">
        <v>0</v>
      </c>
      <c r="BO38" s="108">
        <v>0</v>
      </c>
      <c r="BP38" s="108">
        <v>0</v>
      </c>
      <c r="BQ38" s="108">
        <v>0</v>
      </c>
      <c r="BR38" s="108">
        <v>0</v>
      </c>
      <c r="BS38" s="108">
        <v>0</v>
      </c>
      <c r="BT38" s="108">
        <v>0</v>
      </c>
      <c r="BU38" s="108">
        <v>0</v>
      </c>
      <c r="BV38" s="108">
        <v>0</v>
      </c>
      <c r="BW38" s="108">
        <v>0</v>
      </c>
      <c r="BX38" s="108">
        <v>0</v>
      </c>
      <c r="BY38" s="108">
        <v>0</v>
      </c>
      <c r="BZ38" s="108">
        <v>0</v>
      </c>
      <c r="CA38" s="108">
        <v>0</v>
      </c>
      <c r="CB38" s="108">
        <v>0</v>
      </c>
      <c r="CC38" s="108">
        <v>0</v>
      </c>
      <c r="CD38" s="108">
        <v>0</v>
      </c>
      <c r="CE38" s="108">
        <v>0</v>
      </c>
      <c r="CF38" s="108">
        <v>0</v>
      </c>
      <c r="CG38" s="108">
        <v>0</v>
      </c>
      <c r="CH38" s="108">
        <v>0</v>
      </c>
      <c r="CI38" s="108">
        <v>0</v>
      </c>
      <c r="CJ38" s="108">
        <v>0</v>
      </c>
      <c r="CK38" s="108">
        <v>0</v>
      </c>
      <c r="CL38" s="108">
        <v>0</v>
      </c>
      <c r="CM38" s="108">
        <v>0</v>
      </c>
      <c r="CN38" s="108">
        <v>0</v>
      </c>
      <c r="CO38" s="108">
        <v>0</v>
      </c>
      <c r="CP38" s="108">
        <v>0</v>
      </c>
      <c r="CQ38" s="108">
        <v>0</v>
      </c>
      <c r="CR38" s="108">
        <v>0</v>
      </c>
      <c r="CS38" s="101" t="s">
        <v>538</v>
      </c>
      <c r="CT38" s="101" t="s">
        <v>539</v>
      </c>
    </row>
    <row r="39" spans="1:98" ht="70.349999999999994" customHeight="1" x14ac:dyDescent="0.3">
      <c r="A39" s="100" t="s">
        <v>540</v>
      </c>
      <c r="B39" s="101"/>
      <c r="C39" s="101" t="s">
        <v>101</v>
      </c>
      <c r="D39" s="101" t="s">
        <v>102</v>
      </c>
      <c r="E39" s="101" t="s">
        <v>519</v>
      </c>
      <c r="F39" s="102" t="s">
        <v>520</v>
      </c>
      <c r="G39" s="101" t="s">
        <v>521</v>
      </c>
      <c r="H39" s="101" t="s">
        <v>522</v>
      </c>
      <c r="I39" s="101" t="s">
        <v>523</v>
      </c>
      <c r="J39" s="101" t="s">
        <v>524</v>
      </c>
      <c r="K39" s="101" t="s">
        <v>525</v>
      </c>
      <c r="L39" s="101" t="s">
        <v>526</v>
      </c>
      <c r="M39" s="101">
        <v>9</v>
      </c>
      <c r="N39" s="101" t="s">
        <v>527</v>
      </c>
      <c r="O39" s="101" t="s">
        <v>526</v>
      </c>
      <c r="P39" s="101" t="s">
        <v>528</v>
      </c>
      <c r="Q39" s="101" t="s">
        <v>529</v>
      </c>
      <c r="R39" s="101" t="s">
        <v>530</v>
      </c>
      <c r="S39" s="101" t="s">
        <v>541</v>
      </c>
      <c r="T39" s="101" t="s">
        <v>542</v>
      </c>
      <c r="U39" s="101" t="s">
        <v>543</v>
      </c>
      <c r="V39" s="101" t="s">
        <v>544</v>
      </c>
      <c r="W39" s="101" t="s">
        <v>545</v>
      </c>
      <c r="X39" s="101" t="s">
        <v>546</v>
      </c>
      <c r="Y39" s="101" t="s">
        <v>123</v>
      </c>
      <c r="Z39" s="101" t="s">
        <v>124</v>
      </c>
      <c r="AA39" s="103">
        <v>80</v>
      </c>
      <c r="AB39" s="101" t="s">
        <v>125</v>
      </c>
      <c r="AC39" s="101" t="s">
        <v>536</v>
      </c>
      <c r="AD39" s="103">
        <v>10</v>
      </c>
      <c r="AE39" s="103">
        <v>20</v>
      </c>
      <c r="AF39" s="103">
        <v>20</v>
      </c>
      <c r="AG39" s="103">
        <v>30</v>
      </c>
      <c r="AH39" s="104" t="s">
        <v>547</v>
      </c>
      <c r="AI39" s="104" t="s">
        <v>548</v>
      </c>
      <c r="AJ39" s="104" t="s">
        <v>549</v>
      </c>
      <c r="AK39" s="101" t="s">
        <v>550</v>
      </c>
      <c r="AL39" s="101"/>
      <c r="AM39" s="101" t="s">
        <v>6333</v>
      </c>
      <c r="AN39" s="102">
        <v>13</v>
      </c>
      <c r="AO39" s="105">
        <v>1</v>
      </c>
      <c r="AP39" s="106" t="s">
        <v>132</v>
      </c>
      <c r="AQ39" s="102">
        <v>20</v>
      </c>
      <c r="AR39" s="105">
        <v>1</v>
      </c>
      <c r="AS39" s="106" t="s">
        <v>132</v>
      </c>
      <c r="AT39" s="102"/>
      <c r="AU39" s="107">
        <v>0</v>
      </c>
      <c r="AV39" s="106" t="s">
        <v>171</v>
      </c>
      <c r="AW39" s="103">
        <v>33</v>
      </c>
      <c r="AX39" s="107">
        <v>0.41249999999999998</v>
      </c>
      <c r="AY39" s="106" t="s">
        <v>227</v>
      </c>
      <c r="AZ39" s="108">
        <v>0</v>
      </c>
      <c r="BA39" s="108">
        <v>0</v>
      </c>
      <c r="BB39" s="108">
        <v>0</v>
      </c>
      <c r="BC39" s="108">
        <v>0</v>
      </c>
      <c r="BD39" s="108">
        <v>0</v>
      </c>
      <c r="BE39" s="108">
        <v>0</v>
      </c>
      <c r="BF39" s="108">
        <v>0</v>
      </c>
      <c r="BG39" s="108">
        <v>0</v>
      </c>
      <c r="BH39" s="108">
        <v>0</v>
      </c>
      <c r="BI39" s="108">
        <v>0</v>
      </c>
      <c r="BJ39" s="108">
        <v>0</v>
      </c>
      <c r="BK39" s="108">
        <v>0</v>
      </c>
      <c r="BL39" s="108">
        <v>0</v>
      </c>
      <c r="BM39" s="108">
        <v>0</v>
      </c>
      <c r="BN39" s="108">
        <v>0</v>
      </c>
      <c r="BO39" s="108">
        <v>0</v>
      </c>
      <c r="BP39" s="108">
        <v>0</v>
      </c>
      <c r="BQ39" s="108">
        <v>0</v>
      </c>
      <c r="BR39" s="108">
        <v>0</v>
      </c>
      <c r="BS39" s="108">
        <v>0</v>
      </c>
      <c r="BT39" s="108">
        <v>0</v>
      </c>
      <c r="BU39" s="108">
        <v>0</v>
      </c>
      <c r="BV39" s="108">
        <v>0</v>
      </c>
      <c r="BW39" s="108">
        <v>0</v>
      </c>
      <c r="BX39" s="108">
        <v>0</v>
      </c>
      <c r="BY39" s="108">
        <v>0</v>
      </c>
      <c r="BZ39" s="108">
        <v>0</v>
      </c>
      <c r="CA39" s="108">
        <v>0</v>
      </c>
      <c r="CB39" s="108">
        <v>0</v>
      </c>
      <c r="CC39" s="108">
        <v>0</v>
      </c>
      <c r="CD39" s="108">
        <v>0</v>
      </c>
      <c r="CE39" s="108">
        <v>0</v>
      </c>
      <c r="CF39" s="108">
        <v>0</v>
      </c>
      <c r="CG39" s="108">
        <v>0</v>
      </c>
      <c r="CH39" s="108">
        <v>0</v>
      </c>
      <c r="CI39" s="108">
        <v>0</v>
      </c>
      <c r="CJ39" s="108">
        <v>0</v>
      </c>
      <c r="CK39" s="108">
        <v>0</v>
      </c>
      <c r="CL39" s="108">
        <v>0</v>
      </c>
      <c r="CM39" s="108">
        <v>0</v>
      </c>
      <c r="CN39" s="108">
        <v>0</v>
      </c>
      <c r="CO39" s="108">
        <v>0</v>
      </c>
      <c r="CP39" s="108">
        <v>0</v>
      </c>
      <c r="CQ39" s="108">
        <v>0</v>
      </c>
      <c r="CR39" s="108">
        <v>0</v>
      </c>
      <c r="CS39" s="101" t="s">
        <v>551</v>
      </c>
      <c r="CT39" s="101" t="s">
        <v>552</v>
      </c>
    </row>
    <row r="40" spans="1:98" ht="70.349999999999994" customHeight="1" x14ac:dyDescent="0.3">
      <c r="A40" s="100" t="s">
        <v>553</v>
      </c>
      <c r="B40" s="101"/>
      <c r="C40" s="101" t="s">
        <v>136</v>
      </c>
      <c r="D40" s="101" t="s">
        <v>102</v>
      </c>
      <c r="E40" s="101" t="s">
        <v>519</v>
      </c>
      <c r="F40" s="102" t="s">
        <v>520</v>
      </c>
      <c r="G40" s="101" t="s">
        <v>521</v>
      </c>
      <c r="H40" s="101" t="s">
        <v>522</v>
      </c>
      <c r="I40" s="101" t="s">
        <v>523</v>
      </c>
      <c r="J40" s="101" t="s">
        <v>524</v>
      </c>
      <c r="K40" s="101" t="s">
        <v>525</v>
      </c>
      <c r="L40" s="101" t="s">
        <v>526</v>
      </c>
      <c r="M40" s="101">
        <v>9</v>
      </c>
      <c r="N40" s="101" t="s">
        <v>527</v>
      </c>
      <c r="O40" s="101" t="s">
        <v>526</v>
      </c>
      <c r="P40" s="101" t="s">
        <v>528</v>
      </c>
      <c r="Q40" s="101" t="s">
        <v>529</v>
      </c>
      <c r="R40" s="101" t="s">
        <v>530</v>
      </c>
      <c r="S40" s="101" t="s">
        <v>554</v>
      </c>
      <c r="T40" s="101" t="s">
        <v>555</v>
      </c>
      <c r="U40" s="101" t="s">
        <v>556</v>
      </c>
      <c r="V40" s="101" t="s">
        <v>557</v>
      </c>
      <c r="W40" s="101" t="s">
        <v>558</v>
      </c>
      <c r="X40" s="101" t="s">
        <v>500</v>
      </c>
      <c r="Y40" s="101" t="s">
        <v>123</v>
      </c>
      <c r="Z40" s="101" t="s">
        <v>124</v>
      </c>
      <c r="AA40" s="103">
        <v>1</v>
      </c>
      <c r="AB40" s="101" t="s">
        <v>182</v>
      </c>
      <c r="AC40" s="101" t="s">
        <v>536</v>
      </c>
      <c r="AD40" s="103">
        <v>1</v>
      </c>
      <c r="AE40" s="103">
        <v>1</v>
      </c>
      <c r="AF40" s="103">
        <v>1</v>
      </c>
      <c r="AG40" s="103">
        <v>1</v>
      </c>
      <c r="AH40" s="104" t="s">
        <v>559</v>
      </c>
      <c r="AI40" s="104" t="s">
        <v>560</v>
      </c>
      <c r="AJ40" s="104" t="s">
        <v>561</v>
      </c>
      <c r="AK40" s="101"/>
      <c r="AL40" s="101"/>
      <c r="AM40" s="101"/>
      <c r="AN40" s="102">
        <v>1</v>
      </c>
      <c r="AO40" s="105">
        <v>1</v>
      </c>
      <c r="AP40" s="106" t="s">
        <v>132</v>
      </c>
      <c r="AQ40" s="102">
        <v>1</v>
      </c>
      <c r="AR40" s="105">
        <v>1</v>
      </c>
      <c r="AS40" s="106" t="s">
        <v>132</v>
      </c>
      <c r="AT40" s="102"/>
      <c r="AU40" s="107">
        <v>0</v>
      </c>
      <c r="AV40" s="106" t="s">
        <v>171</v>
      </c>
      <c r="AW40" s="103">
        <v>2</v>
      </c>
      <c r="AX40" s="107">
        <v>1</v>
      </c>
      <c r="AY40" s="106" t="s">
        <v>132</v>
      </c>
      <c r="AZ40" s="108">
        <v>0</v>
      </c>
      <c r="BA40" s="108">
        <v>0</v>
      </c>
      <c r="BB40" s="108">
        <v>0</v>
      </c>
      <c r="BC40" s="108">
        <v>0</v>
      </c>
      <c r="BD40" s="108">
        <v>0</v>
      </c>
      <c r="BE40" s="108">
        <v>0</v>
      </c>
      <c r="BF40" s="108">
        <v>0</v>
      </c>
      <c r="BG40" s="108">
        <v>0</v>
      </c>
      <c r="BH40" s="108">
        <v>0</v>
      </c>
      <c r="BI40" s="108">
        <v>0</v>
      </c>
      <c r="BJ40" s="108">
        <v>0</v>
      </c>
      <c r="BK40" s="108">
        <v>0</v>
      </c>
      <c r="BL40" s="108">
        <v>0</v>
      </c>
      <c r="BM40" s="108">
        <v>0</v>
      </c>
      <c r="BN40" s="108">
        <v>0</v>
      </c>
      <c r="BO40" s="108">
        <v>0</v>
      </c>
      <c r="BP40" s="108">
        <v>0</v>
      </c>
      <c r="BQ40" s="108">
        <v>0</v>
      </c>
      <c r="BR40" s="108">
        <v>0</v>
      </c>
      <c r="BS40" s="108">
        <v>0</v>
      </c>
      <c r="BT40" s="108">
        <v>0</v>
      </c>
      <c r="BU40" s="108">
        <v>0</v>
      </c>
      <c r="BV40" s="108">
        <v>0</v>
      </c>
      <c r="BW40" s="108">
        <v>0</v>
      </c>
      <c r="BX40" s="108">
        <v>0</v>
      </c>
      <c r="BY40" s="108">
        <v>0</v>
      </c>
      <c r="BZ40" s="108">
        <v>0</v>
      </c>
      <c r="CA40" s="108">
        <v>0</v>
      </c>
      <c r="CB40" s="108">
        <v>0</v>
      </c>
      <c r="CC40" s="108">
        <v>0</v>
      </c>
      <c r="CD40" s="108">
        <v>0</v>
      </c>
      <c r="CE40" s="108">
        <v>0</v>
      </c>
      <c r="CF40" s="108">
        <v>0</v>
      </c>
      <c r="CG40" s="108">
        <v>0</v>
      </c>
      <c r="CH40" s="108">
        <v>0</v>
      </c>
      <c r="CI40" s="108">
        <v>0</v>
      </c>
      <c r="CJ40" s="108">
        <v>0</v>
      </c>
      <c r="CK40" s="108">
        <v>0</v>
      </c>
      <c r="CL40" s="108">
        <v>0</v>
      </c>
      <c r="CM40" s="108">
        <v>0</v>
      </c>
      <c r="CN40" s="108">
        <v>0</v>
      </c>
      <c r="CO40" s="108">
        <v>0</v>
      </c>
      <c r="CP40" s="108">
        <v>0</v>
      </c>
      <c r="CQ40" s="108">
        <v>0</v>
      </c>
      <c r="CR40" s="108">
        <v>0</v>
      </c>
      <c r="CS40" s="101" t="s">
        <v>562</v>
      </c>
      <c r="CT40" s="101" t="s">
        <v>563</v>
      </c>
    </row>
    <row r="41" spans="1:98" ht="70.349999999999994" customHeight="1" x14ac:dyDescent="0.3">
      <c r="A41" s="100" t="s">
        <v>564</v>
      </c>
      <c r="B41" s="101"/>
      <c r="C41" s="101" t="s">
        <v>175</v>
      </c>
      <c r="D41" s="101" t="s">
        <v>102</v>
      </c>
      <c r="E41" s="101" t="s">
        <v>519</v>
      </c>
      <c r="F41" s="102" t="s">
        <v>520</v>
      </c>
      <c r="G41" s="101" t="s">
        <v>521</v>
      </c>
      <c r="H41" s="101" t="s">
        <v>522</v>
      </c>
      <c r="I41" s="101" t="s">
        <v>523</v>
      </c>
      <c r="J41" s="101" t="s">
        <v>524</v>
      </c>
      <c r="K41" s="101" t="s">
        <v>525</v>
      </c>
      <c r="L41" s="101" t="s">
        <v>526</v>
      </c>
      <c r="M41" s="101">
        <v>9</v>
      </c>
      <c r="N41" s="101" t="s">
        <v>527</v>
      </c>
      <c r="O41" s="101" t="s">
        <v>526</v>
      </c>
      <c r="P41" s="101" t="s">
        <v>528</v>
      </c>
      <c r="Q41" s="101" t="s">
        <v>529</v>
      </c>
      <c r="R41" s="101" t="s">
        <v>530</v>
      </c>
      <c r="S41" s="101" t="s">
        <v>495</v>
      </c>
      <c r="T41" s="101" t="s">
        <v>565</v>
      </c>
      <c r="U41" s="101" t="s">
        <v>566</v>
      </c>
      <c r="V41" s="101" t="s">
        <v>567</v>
      </c>
      <c r="W41" s="101" t="s">
        <v>499</v>
      </c>
      <c r="X41" s="101" t="s">
        <v>500</v>
      </c>
      <c r="Y41" s="101" t="s">
        <v>239</v>
      </c>
      <c r="Z41" s="101" t="s">
        <v>124</v>
      </c>
      <c r="AA41" s="103">
        <v>1</v>
      </c>
      <c r="AB41" s="101" t="s">
        <v>125</v>
      </c>
      <c r="AC41" s="101" t="s">
        <v>536</v>
      </c>
      <c r="AD41" s="103">
        <v>0</v>
      </c>
      <c r="AE41" s="103">
        <v>0</v>
      </c>
      <c r="AF41" s="103">
        <v>1</v>
      </c>
      <c r="AG41" s="103">
        <v>0</v>
      </c>
      <c r="AH41" s="104"/>
      <c r="AI41" s="104"/>
      <c r="AJ41" s="104" t="s">
        <v>568</v>
      </c>
      <c r="AK41" s="101" t="s">
        <v>569</v>
      </c>
      <c r="AL41" s="101"/>
      <c r="AM41" s="101"/>
      <c r="AN41" s="102"/>
      <c r="AO41" s="105"/>
      <c r="AP41" s="106"/>
      <c r="AQ41" s="102">
        <v>1</v>
      </c>
      <c r="AR41" s="105">
        <v>1</v>
      </c>
      <c r="AS41" s="106" t="s">
        <v>132</v>
      </c>
      <c r="AT41" s="102"/>
      <c r="AU41" s="107">
        <v>1</v>
      </c>
      <c r="AV41" s="106" t="s">
        <v>132</v>
      </c>
      <c r="AW41" s="103">
        <v>1</v>
      </c>
      <c r="AX41" s="107">
        <v>1</v>
      </c>
      <c r="AY41" s="106" t="s">
        <v>132</v>
      </c>
      <c r="AZ41" s="108">
        <v>0</v>
      </c>
      <c r="BA41" s="108">
        <v>0</v>
      </c>
      <c r="BB41" s="108">
        <v>0</v>
      </c>
      <c r="BC41" s="108">
        <v>0</v>
      </c>
      <c r="BD41" s="108">
        <v>0</v>
      </c>
      <c r="BE41" s="108">
        <v>0</v>
      </c>
      <c r="BF41" s="108">
        <v>0</v>
      </c>
      <c r="BG41" s="108">
        <v>0</v>
      </c>
      <c r="BH41" s="108">
        <v>0</v>
      </c>
      <c r="BI41" s="108">
        <v>0</v>
      </c>
      <c r="BJ41" s="108">
        <v>0</v>
      </c>
      <c r="BK41" s="108">
        <v>0</v>
      </c>
      <c r="BL41" s="108">
        <v>0</v>
      </c>
      <c r="BM41" s="108">
        <v>0</v>
      </c>
      <c r="BN41" s="108">
        <v>0</v>
      </c>
      <c r="BO41" s="108">
        <v>0</v>
      </c>
      <c r="BP41" s="108">
        <v>0</v>
      </c>
      <c r="BQ41" s="108">
        <v>0</v>
      </c>
      <c r="BR41" s="108">
        <v>0</v>
      </c>
      <c r="BS41" s="108">
        <v>0</v>
      </c>
      <c r="BT41" s="108">
        <v>0</v>
      </c>
      <c r="BU41" s="108">
        <v>0</v>
      </c>
      <c r="BV41" s="108">
        <v>0</v>
      </c>
      <c r="BW41" s="108">
        <v>0</v>
      </c>
      <c r="BX41" s="108">
        <v>0</v>
      </c>
      <c r="BY41" s="108">
        <v>0</v>
      </c>
      <c r="BZ41" s="108">
        <v>0</v>
      </c>
      <c r="CA41" s="108">
        <v>0</v>
      </c>
      <c r="CB41" s="108">
        <v>0</v>
      </c>
      <c r="CC41" s="108">
        <v>0</v>
      </c>
      <c r="CD41" s="108">
        <v>0</v>
      </c>
      <c r="CE41" s="108">
        <v>0</v>
      </c>
      <c r="CF41" s="108">
        <v>0</v>
      </c>
      <c r="CG41" s="108">
        <v>0</v>
      </c>
      <c r="CH41" s="108">
        <v>0</v>
      </c>
      <c r="CI41" s="108">
        <v>0</v>
      </c>
      <c r="CJ41" s="108">
        <v>0</v>
      </c>
      <c r="CK41" s="108">
        <v>0</v>
      </c>
      <c r="CL41" s="108">
        <v>0</v>
      </c>
      <c r="CM41" s="108">
        <v>0</v>
      </c>
      <c r="CN41" s="108">
        <v>0</v>
      </c>
      <c r="CO41" s="108">
        <v>0</v>
      </c>
      <c r="CP41" s="108">
        <v>0</v>
      </c>
      <c r="CQ41" s="108">
        <v>0</v>
      </c>
      <c r="CR41" s="108">
        <v>0</v>
      </c>
      <c r="CS41" s="101"/>
      <c r="CT41" s="101" t="s">
        <v>570</v>
      </c>
    </row>
    <row r="42" spans="1:98" ht="70.349999999999994" customHeight="1" x14ac:dyDescent="0.3">
      <c r="A42" s="100" t="s">
        <v>571</v>
      </c>
      <c r="B42" s="101"/>
      <c r="C42" s="101" t="s">
        <v>246</v>
      </c>
      <c r="D42" s="101" t="s">
        <v>102</v>
      </c>
      <c r="E42" s="101" t="s">
        <v>519</v>
      </c>
      <c r="F42" s="102" t="s">
        <v>520</v>
      </c>
      <c r="G42" s="101" t="s">
        <v>521</v>
      </c>
      <c r="H42" s="101" t="s">
        <v>522</v>
      </c>
      <c r="I42" s="101" t="s">
        <v>523</v>
      </c>
      <c r="J42" s="101" t="s">
        <v>524</v>
      </c>
      <c r="K42" s="101" t="s">
        <v>525</v>
      </c>
      <c r="L42" s="101" t="s">
        <v>526</v>
      </c>
      <c r="M42" s="101">
        <v>9</v>
      </c>
      <c r="N42" s="101" t="s">
        <v>527</v>
      </c>
      <c r="O42" s="101" t="s">
        <v>526</v>
      </c>
      <c r="P42" s="101" t="s">
        <v>528</v>
      </c>
      <c r="Q42" s="101" t="s">
        <v>529</v>
      </c>
      <c r="R42" s="101" t="s">
        <v>530</v>
      </c>
      <c r="S42" s="101" t="s">
        <v>572</v>
      </c>
      <c r="T42" s="101" t="s">
        <v>573</v>
      </c>
      <c r="U42" s="101" t="s">
        <v>574</v>
      </c>
      <c r="V42" s="101" t="s">
        <v>575</v>
      </c>
      <c r="W42" s="101" t="s">
        <v>576</v>
      </c>
      <c r="X42" s="101" t="s">
        <v>577</v>
      </c>
      <c r="Y42" s="101" t="s">
        <v>123</v>
      </c>
      <c r="Z42" s="101" t="s">
        <v>124</v>
      </c>
      <c r="AA42" s="103">
        <v>306</v>
      </c>
      <c r="AB42" s="101" t="s">
        <v>182</v>
      </c>
      <c r="AC42" s="101" t="s">
        <v>536</v>
      </c>
      <c r="AD42" s="103">
        <v>306</v>
      </c>
      <c r="AE42" s="103">
        <v>306</v>
      </c>
      <c r="AF42" s="103">
        <v>306</v>
      </c>
      <c r="AG42" s="103">
        <v>306</v>
      </c>
      <c r="AH42" s="104" t="s">
        <v>578</v>
      </c>
      <c r="AI42" s="104" t="s">
        <v>579</v>
      </c>
      <c r="AJ42" s="104" t="s">
        <v>580</v>
      </c>
      <c r="AK42" s="101" t="s">
        <v>581</v>
      </c>
      <c r="AL42" s="101" t="s">
        <v>6640</v>
      </c>
      <c r="AM42" s="101" t="s">
        <v>6334</v>
      </c>
      <c r="AN42" s="102">
        <v>336</v>
      </c>
      <c r="AO42" s="105">
        <v>1</v>
      </c>
      <c r="AP42" s="106" t="s">
        <v>132</v>
      </c>
      <c r="AQ42" s="102">
        <v>371</v>
      </c>
      <c r="AR42" s="105">
        <v>1</v>
      </c>
      <c r="AS42" s="106" t="s">
        <v>132</v>
      </c>
      <c r="AT42" s="102">
        <v>259</v>
      </c>
      <c r="AU42" s="107">
        <v>0.84640522875816993</v>
      </c>
      <c r="AV42" s="106" t="s">
        <v>170</v>
      </c>
      <c r="AW42" s="103">
        <v>966</v>
      </c>
      <c r="AX42" s="107">
        <v>1</v>
      </c>
      <c r="AY42" s="106" t="s">
        <v>132</v>
      </c>
      <c r="AZ42" s="108">
        <v>0</v>
      </c>
      <c r="BA42" s="108">
        <v>0</v>
      </c>
      <c r="BB42" s="108">
        <v>174000000</v>
      </c>
      <c r="BC42" s="108">
        <v>0</v>
      </c>
      <c r="BD42" s="108">
        <v>0</v>
      </c>
      <c r="BE42" s="108">
        <v>0</v>
      </c>
      <c r="BF42" s="108">
        <v>0</v>
      </c>
      <c r="BG42" s="108">
        <v>0</v>
      </c>
      <c r="BH42" s="108">
        <v>0</v>
      </c>
      <c r="BI42" s="108">
        <v>0</v>
      </c>
      <c r="BJ42" s="108">
        <v>174000000</v>
      </c>
      <c r="BK42" s="108">
        <v>0</v>
      </c>
      <c r="BL42" s="108">
        <v>0</v>
      </c>
      <c r="BM42" s="108">
        <v>182700000</v>
      </c>
      <c r="BN42" s="108">
        <v>0</v>
      </c>
      <c r="BO42" s="108">
        <v>0</v>
      </c>
      <c r="BP42" s="108">
        <v>0</v>
      </c>
      <c r="BQ42" s="108">
        <v>0</v>
      </c>
      <c r="BR42" s="108">
        <v>0</v>
      </c>
      <c r="BS42" s="108">
        <v>0</v>
      </c>
      <c r="BT42" s="108">
        <v>0</v>
      </c>
      <c r="BU42" s="108">
        <v>182700000</v>
      </c>
      <c r="BV42" s="108">
        <v>0</v>
      </c>
      <c r="BW42" s="108">
        <v>0</v>
      </c>
      <c r="BX42" s="108">
        <v>191835000</v>
      </c>
      <c r="BY42" s="108">
        <v>0</v>
      </c>
      <c r="BZ42" s="108">
        <v>0</v>
      </c>
      <c r="CA42" s="108">
        <v>0</v>
      </c>
      <c r="CB42" s="108">
        <v>0</v>
      </c>
      <c r="CC42" s="108">
        <v>0</v>
      </c>
      <c r="CD42" s="108">
        <v>0</v>
      </c>
      <c r="CE42" s="108">
        <v>0</v>
      </c>
      <c r="CF42" s="108">
        <v>191835000</v>
      </c>
      <c r="CG42" s="108">
        <v>0</v>
      </c>
      <c r="CH42" s="108">
        <v>0</v>
      </c>
      <c r="CI42" s="108">
        <v>201426750</v>
      </c>
      <c r="CJ42" s="108">
        <v>0</v>
      </c>
      <c r="CK42" s="108">
        <v>0</v>
      </c>
      <c r="CL42" s="108">
        <v>0</v>
      </c>
      <c r="CM42" s="108">
        <v>0</v>
      </c>
      <c r="CN42" s="108">
        <v>0</v>
      </c>
      <c r="CO42" s="108">
        <v>0</v>
      </c>
      <c r="CP42" s="108">
        <v>0</v>
      </c>
      <c r="CQ42" s="108">
        <v>201426750</v>
      </c>
      <c r="CR42" s="108">
        <v>749961750</v>
      </c>
      <c r="CS42" s="101" t="s">
        <v>582</v>
      </c>
      <c r="CT42" s="101" t="s">
        <v>583</v>
      </c>
    </row>
    <row r="43" spans="1:98" ht="70.349999999999994" customHeight="1" x14ac:dyDescent="0.3">
      <c r="A43" s="100" t="s">
        <v>584</v>
      </c>
      <c r="B43" s="101"/>
      <c r="C43" s="101" t="s">
        <v>357</v>
      </c>
      <c r="D43" s="101" t="s">
        <v>102</v>
      </c>
      <c r="E43" s="101" t="s">
        <v>519</v>
      </c>
      <c r="F43" s="102" t="s">
        <v>520</v>
      </c>
      <c r="G43" s="101" t="s">
        <v>521</v>
      </c>
      <c r="H43" s="101" t="s">
        <v>522</v>
      </c>
      <c r="I43" s="101" t="s">
        <v>523</v>
      </c>
      <c r="J43" s="101" t="s">
        <v>524</v>
      </c>
      <c r="K43" s="101" t="s">
        <v>525</v>
      </c>
      <c r="L43" s="101" t="s">
        <v>526</v>
      </c>
      <c r="M43" s="101">
        <v>9</v>
      </c>
      <c r="N43" s="101" t="s">
        <v>527</v>
      </c>
      <c r="O43" s="101" t="s">
        <v>526</v>
      </c>
      <c r="P43" s="101" t="s">
        <v>528</v>
      </c>
      <c r="Q43" s="101" t="s">
        <v>529</v>
      </c>
      <c r="R43" s="101" t="s">
        <v>530</v>
      </c>
      <c r="S43" s="101" t="s">
        <v>585</v>
      </c>
      <c r="T43" s="101" t="s">
        <v>586</v>
      </c>
      <c r="U43" s="101" t="s">
        <v>587</v>
      </c>
      <c r="V43" s="101" t="s">
        <v>588</v>
      </c>
      <c r="W43" s="101" t="s">
        <v>589</v>
      </c>
      <c r="X43" s="101" t="s">
        <v>500</v>
      </c>
      <c r="Y43" s="101" t="s">
        <v>123</v>
      </c>
      <c r="Z43" s="101" t="s">
        <v>124</v>
      </c>
      <c r="AA43" s="103">
        <v>1</v>
      </c>
      <c r="AB43" s="101" t="s">
        <v>125</v>
      </c>
      <c r="AC43" s="101" t="s">
        <v>536</v>
      </c>
      <c r="AD43" s="103">
        <v>0</v>
      </c>
      <c r="AE43" s="103">
        <v>0</v>
      </c>
      <c r="AF43" s="103">
        <v>0</v>
      </c>
      <c r="AG43" s="103">
        <v>1</v>
      </c>
      <c r="AH43" s="104"/>
      <c r="AI43" s="104"/>
      <c r="AJ43" s="104"/>
      <c r="AK43" s="101"/>
      <c r="AL43" s="101"/>
      <c r="AM43" s="101" t="s">
        <v>6335</v>
      </c>
      <c r="AN43" s="102"/>
      <c r="AO43" s="105"/>
      <c r="AP43" s="106"/>
      <c r="AQ43" s="102"/>
      <c r="AR43" s="105"/>
      <c r="AS43" s="106"/>
      <c r="AT43" s="102"/>
      <c r="AU43" s="107"/>
      <c r="AV43" s="106"/>
      <c r="AW43" s="103">
        <v>0</v>
      </c>
      <c r="AX43" s="107">
        <v>0</v>
      </c>
      <c r="AY43" s="106" t="s">
        <v>171</v>
      </c>
      <c r="AZ43" s="108">
        <v>0</v>
      </c>
      <c r="BA43" s="108">
        <v>0</v>
      </c>
      <c r="BB43" s="108">
        <v>0</v>
      </c>
      <c r="BC43" s="108">
        <v>0</v>
      </c>
      <c r="BD43" s="108">
        <v>0</v>
      </c>
      <c r="BE43" s="108">
        <v>0</v>
      </c>
      <c r="BF43" s="108">
        <v>0</v>
      </c>
      <c r="BG43" s="108">
        <v>0</v>
      </c>
      <c r="BH43" s="108">
        <v>0</v>
      </c>
      <c r="BI43" s="108">
        <v>0</v>
      </c>
      <c r="BJ43" s="108">
        <v>0</v>
      </c>
      <c r="BK43" s="108">
        <v>0</v>
      </c>
      <c r="BL43" s="108">
        <v>0</v>
      </c>
      <c r="BM43" s="108">
        <v>0</v>
      </c>
      <c r="BN43" s="108">
        <v>0</v>
      </c>
      <c r="BO43" s="108">
        <v>0</v>
      </c>
      <c r="BP43" s="108">
        <v>0</v>
      </c>
      <c r="BQ43" s="108">
        <v>0</v>
      </c>
      <c r="BR43" s="108">
        <v>0</v>
      </c>
      <c r="BS43" s="108">
        <v>0</v>
      </c>
      <c r="BT43" s="108">
        <v>0</v>
      </c>
      <c r="BU43" s="108">
        <v>0</v>
      </c>
      <c r="BV43" s="108">
        <v>0</v>
      </c>
      <c r="BW43" s="108">
        <v>0</v>
      </c>
      <c r="BX43" s="108">
        <v>0</v>
      </c>
      <c r="BY43" s="108">
        <v>0</v>
      </c>
      <c r="BZ43" s="108">
        <v>0</v>
      </c>
      <c r="CA43" s="108">
        <v>0</v>
      </c>
      <c r="CB43" s="108">
        <v>0</v>
      </c>
      <c r="CC43" s="108">
        <v>0</v>
      </c>
      <c r="CD43" s="108">
        <v>0</v>
      </c>
      <c r="CE43" s="108">
        <v>0</v>
      </c>
      <c r="CF43" s="108">
        <v>0</v>
      </c>
      <c r="CG43" s="108">
        <v>0</v>
      </c>
      <c r="CH43" s="108">
        <v>0</v>
      </c>
      <c r="CI43" s="108">
        <v>0</v>
      </c>
      <c r="CJ43" s="108">
        <v>0</v>
      </c>
      <c r="CK43" s="108">
        <v>0</v>
      </c>
      <c r="CL43" s="108">
        <v>0</v>
      </c>
      <c r="CM43" s="108">
        <v>0</v>
      </c>
      <c r="CN43" s="108">
        <v>0</v>
      </c>
      <c r="CO43" s="108">
        <v>0</v>
      </c>
      <c r="CP43" s="108">
        <v>0</v>
      </c>
      <c r="CQ43" s="108">
        <v>0</v>
      </c>
      <c r="CR43" s="108">
        <v>0</v>
      </c>
      <c r="CS43" s="101"/>
      <c r="CT43" s="101" t="s">
        <v>590</v>
      </c>
    </row>
    <row r="44" spans="1:98" ht="70.349999999999994" customHeight="1" x14ac:dyDescent="0.3">
      <c r="A44" s="100" t="s">
        <v>591</v>
      </c>
      <c r="B44" s="101"/>
      <c r="C44" s="101" t="s">
        <v>419</v>
      </c>
      <c r="D44" s="101" t="s">
        <v>102</v>
      </c>
      <c r="E44" s="101" t="s">
        <v>519</v>
      </c>
      <c r="F44" s="102" t="s">
        <v>520</v>
      </c>
      <c r="G44" s="101" t="s">
        <v>521</v>
      </c>
      <c r="H44" s="101" t="s">
        <v>522</v>
      </c>
      <c r="I44" s="101" t="s">
        <v>523</v>
      </c>
      <c r="J44" s="101" t="s">
        <v>524</v>
      </c>
      <c r="K44" s="101" t="s">
        <v>525</v>
      </c>
      <c r="L44" s="101" t="s">
        <v>526</v>
      </c>
      <c r="M44" s="101">
        <v>9</v>
      </c>
      <c r="N44" s="101" t="s">
        <v>527</v>
      </c>
      <c r="O44" s="101" t="s">
        <v>526</v>
      </c>
      <c r="P44" s="101" t="s">
        <v>528</v>
      </c>
      <c r="Q44" s="101" t="s">
        <v>529</v>
      </c>
      <c r="R44" s="101" t="s">
        <v>530</v>
      </c>
      <c r="S44" s="101" t="s">
        <v>592</v>
      </c>
      <c r="T44" s="101" t="s">
        <v>593</v>
      </c>
      <c r="U44" s="101" t="s">
        <v>594</v>
      </c>
      <c r="V44" s="101" t="s">
        <v>595</v>
      </c>
      <c r="W44" s="101" t="s">
        <v>596</v>
      </c>
      <c r="X44" s="101" t="s">
        <v>597</v>
      </c>
      <c r="Y44" s="101" t="s">
        <v>123</v>
      </c>
      <c r="Z44" s="101" t="s">
        <v>124</v>
      </c>
      <c r="AA44" s="103">
        <v>1</v>
      </c>
      <c r="AB44" s="101" t="s">
        <v>182</v>
      </c>
      <c r="AC44" s="101" t="s">
        <v>536</v>
      </c>
      <c r="AD44" s="103">
        <v>1</v>
      </c>
      <c r="AE44" s="103">
        <v>1</v>
      </c>
      <c r="AF44" s="103">
        <v>1</v>
      </c>
      <c r="AG44" s="103">
        <v>1</v>
      </c>
      <c r="AH44" s="104" t="s">
        <v>598</v>
      </c>
      <c r="AI44" s="104" t="s">
        <v>599</v>
      </c>
      <c r="AJ44" s="104" t="s">
        <v>600</v>
      </c>
      <c r="AK44" s="101" t="s">
        <v>601</v>
      </c>
      <c r="AL44" s="101" t="s">
        <v>602</v>
      </c>
      <c r="AM44" s="101" t="s">
        <v>6336</v>
      </c>
      <c r="AN44" s="102">
        <v>1</v>
      </c>
      <c r="AO44" s="105">
        <v>1</v>
      </c>
      <c r="AP44" s="106" t="s">
        <v>132</v>
      </c>
      <c r="AQ44" s="102">
        <v>2</v>
      </c>
      <c r="AR44" s="105">
        <v>1</v>
      </c>
      <c r="AS44" s="106" t="s">
        <v>132</v>
      </c>
      <c r="AT44" s="102">
        <v>1</v>
      </c>
      <c r="AU44" s="107">
        <v>1</v>
      </c>
      <c r="AV44" s="106" t="s">
        <v>132</v>
      </c>
      <c r="AW44" s="103">
        <v>4</v>
      </c>
      <c r="AX44" s="107">
        <v>1</v>
      </c>
      <c r="AY44" s="106" t="s">
        <v>132</v>
      </c>
      <c r="AZ44" s="108">
        <v>0</v>
      </c>
      <c r="BA44" s="108">
        <v>0</v>
      </c>
      <c r="BB44" s="108">
        <v>0</v>
      </c>
      <c r="BC44" s="108">
        <v>0</v>
      </c>
      <c r="BD44" s="108">
        <v>0</v>
      </c>
      <c r="BE44" s="108">
        <v>0</v>
      </c>
      <c r="BF44" s="108">
        <v>0</v>
      </c>
      <c r="BG44" s="108">
        <v>0</v>
      </c>
      <c r="BH44" s="108">
        <v>0</v>
      </c>
      <c r="BI44" s="108">
        <v>0</v>
      </c>
      <c r="BJ44" s="108">
        <v>0</v>
      </c>
      <c r="BK44" s="108">
        <v>0</v>
      </c>
      <c r="BL44" s="108">
        <v>0</v>
      </c>
      <c r="BM44" s="108">
        <v>0</v>
      </c>
      <c r="BN44" s="108">
        <v>0</v>
      </c>
      <c r="BO44" s="108">
        <v>0</v>
      </c>
      <c r="BP44" s="108">
        <v>0</v>
      </c>
      <c r="BQ44" s="108">
        <v>0</v>
      </c>
      <c r="BR44" s="108">
        <v>0</v>
      </c>
      <c r="BS44" s="108">
        <v>0</v>
      </c>
      <c r="BT44" s="108">
        <v>0</v>
      </c>
      <c r="BU44" s="108">
        <v>0</v>
      </c>
      <c r="BV44" s="108">
        <v>0</v>
      </c>
      <c r="BW44" s="108">
        <v>0</v>
      </c>
      <c r="BX44" s="108">
        <v>0</v>
      </c>
      <c r="BY44" s="108">
        <v>0</v>
      </c>
      <c r="BZ44" s="108">
        <v>0</v>
      </c>
      <c r="CA44" s="108">
        <v>0</v>
      </c>
      <c r="CB44" s="108">
        <v>0</v>
      </c>
      <c r="CC44" s="108">
        <v>0</v>
      </c>
      <c r="CD44" s="108">
        <v>0</v>
      </c>
      <c r="CE44" s="108">
        <v>0</v>
      </c>
      <c r="CF44" s="108">
        <v>0</v>
      </c>
      <c r="CG44" s="108">
        <v>0</v>
      </c>
      <c r="CH44" s="108">
        <v>0</v>
      </c>
      <c r="CI44" s="108">
        <v>0</v>
      </c>
      <c r="CJ44" s="108">
        <v>0</v>
      </c>
      <c r="CK44" s="108">
        <v>0</v>
      </c>
      <c r="CL44" s="108">
        <v>0</v>
      </c>
      <c r="CM44" s="108">
        <v>0</v>
      </c>
      <c r="CN44" s="108">
        <v>0</v>
      </c>
      <c r="CO44" s="108">
        <v>0</v>
      </c>
      <c r="CP44" s="108">
        <v>0</v>
      </c>
      <c r="CQ44" s="108">
        <v>0</v>
      </c>
      <c r="CR44" s="108">
        <v>0</v>
      </c>
      <c r="CS44" s="101" t="s">
        <v>603</v>
      </c>
      <c r="CT44" s="101"/>
    </row>
    <row r="45" spans="1:98" ht="70.349999999999994" customHeight="1" x14ac:dyDescent="0.3">
      <c r="A45" s="100" t="s">
        <v>604</v>
      </c>
      <c r="B45" s="101"/>
      <c r="C45" s="101" t="s">
        <v>436</v>
      </c>
      <c r="D45" s="101" t="s">
        <v>102</v>
      </c>
      <c r="E45" s="101" t="s">
        <v>519</v>
      </c>
      <c r="F45" s="102" t="s">
        <v>520</v>
      </c>
      <c r="G45" s="101" t="s">
        <v>521</v>
      </c>
      <c r="H45" s="101" t="s">
        <v>522</v>
      </c>
      <c r="I45" s="101" t="s">
        <v>523</v>
      </c>
      <c r="J45" s="101" t="s">
        <v>524</v>
      </c>
      <c r="K45" s="101" t="s">
        <v>525</v>
      </c>
      <c r="L45" s="101" t="s">
        <v>526</v>
      </c>
      <c r="M45" s="101">
        <v>9</v>
      </c>
      <c r="N45" s="101" t="s">
        <v>527</v>
      </c>
      <c r="O45" s="101" t="s">
        <v>526</v>
      </c>
      <c r="P45" s="101" t="s">
        <v>528</v>
      </c>
      <c r="Q45" s="101" t="s">
        <v>529</v>
      </c>
      <c r="R45" s="101" t="s">
        <v>530</v>
      </c>
      <c r="S45" s="101" t="s">
        <v>605</v>
      </c>
      <c r="T45" s="101" t="s">
        <v>606</v>
      </c>
      <c r="U45" s="101" t="s">
        <v>6337</v>
      </c>
      <c r="V45" s="101" t="s">
        <v>608</v>
      </c>
      <c r="W45" s="101" t="s">
        <v>609</v>
      </c>
      <c r="X45" s="101" t="s">
        <v>610</v>
      </c>
      <c r="Y45" s="101" t="s">
        <v>123</v>
      </c>
      <c r="Z45" s="101" t="s">
        <v>124</v>
      </c>
      <c r="AA45" s="103">
        <v>7850</v>
      </c>
      <c r="AB45" s="101" t="s">
        <v>125</v>
      </c>
      <c r="AC45" s="101" t="s">
        <v>536</v>
      </c>
      <c r="AD45" s="103">
        <v>700</v>
      </c>
      <c r="AE45" s="103">
        <v>1000</v>
      </c>
      <c r="AF45" s="103">
        <v>3000</v>
      </c>
      <c r="AG45" s="103">
        <v>3150</v>
      </c>
      <c r="AH45" s="104" t="s">
        <v>611</v>
      </c>
      <c r="AI45" s="104" t="s">
        <v>612</v>
      </c>
      <c r="AJ45" s="104" t="s">
        <v>613</v>
      </c>
      <c r="AK45" s="101" t="s">
        <v>614</v>
      </c>
      <c r="AL45" s="101"/>
      <c r="AM45" s="101" t="s">
        <v>6338</v>
      </c>
      <c r="AN45" s="102">
        <v>6239</v>
      </c>
      <c r="AO45" s="105">
        <v>1</v>
      </c>
      <c r="AP45" s="106" t="s">
        <v>132</v>
      </c>
      <c r="AQ45" s="102">
        <v>2535</v>
      </c>
      <c r="AR45" s="105">
        <v>1</v>
      </c>
      <c r="AS45" s="106" t="s">
        <v>132</v>
      </c>
      <c r="AT45" s="102"/>
      <c r="AU45" s="107">
        <v>1</v>
      </c>
      <c r="AV45" s="106" t="s">
        <v>132</v>
      </c>
      <c r="AW45" s="103">
        <v>8774</v>
      </c>
      <c r="AX45" s="107">
        <v>1</v>
      </c>
      <c r="AY45" s="106" t="s">
        <v>132</v>
      </c>
      <c r="AZ45" s="108">
        <v>125000000</v>
      </c>
      <c r="BA45" s="108">
        <v>0</v>
      </c>
      <c r="BB45" s="108">
        <v>0</v>
      </c>
      <c r="BC45" s="108">
        <v>0</v>
      </c>
      <c r="BD45" s="108">
        <v>0</v>
      </c>
      <c r="BE45" s="108">
        <v>0</v>
      </c>
      <c r="BF45" s="108">
        <v>0</v>
      </c>
      <c r="BG45" s="108">
        <v>0</v>
      </c>
      <c r="BH45" s="108">
        <v>0</v>
      </c>
      <c r="BI45" s="108">
        <v>100000000</v>
      </c>
      <c r="BJ45" s="108">
        <v>225000000</v>
      </c>
      <c r="BK45" s="108">
        <v>125000000</v>
      </c>
      <c r="BL45" s="108">
        <v>0</v>
      </c>
      <c r="BM45" s="108">
        <v>0</v>
      </c>
      <c r="BN45" s="108">
        <v>0</v>
      </c>
      <c r="BO45" s="108">
        <v>0</v>
      </c>
      <c r="BP45" s="108">
        <v>0</v>
      </c>
      <c r="BQ45" s="108">
        <v>0</v>
      </c>
      <c r="BR45" s="108">
        <v>0</v>
      </c>
      <c r="BS45" s="108">
        <v>0</v>
      </c>
      <c r="BT45" s="108">
        <v>105000000</v>
      </c>
      <c r="BU45" s="108">
        <v>230000000</v>
      </c>
      <c r="BV45" s="108">
        <v>125000000</v>
      </c>
      <c r="BW45" s="108">
        <v>0</v>
      </c>
      <c r="BX45" s="108">
        <v>0</v>
      </c>
      <c r="BY45" s="108">
        <v>0</v>
      </c>
      <c r="BZ45" s="108">
        <v>0</v>
      </c>
      <c r="CA45" s="108">
        <v>0</v>
      </c>
      <c r="CB45" s="108">
        <v>0</v>
      </c>
      <c r="CC45" s="108">
        <v>0</v>
      </c>
      <c r="CD45" s="108">
        <v>0</v>
      </c>
      <c r="CE45" s="108">
        <v>110250000</v>
      </c>
      <c r="CF45" s="108">
        <v>235250000</v>
      </c>
      <c r="CG45" s="108">
        <v>125000000</v>
      </c>
      <c r="CH45" s="108">
        <v>0</v>
      </c>
      <c r="CI45" s="108">
        <v>0</v>
      </c>
      <c r="CJ45" s="108">
        <v>0</v>
      </c>
      <c r="CK45" s="108">
        <v>0</v>
      </c>
      <c r="CL45" s="108">
        <v>0</v>
      </c>
      <c r="CM45" s="108">
        <v>0</v>
      </c>
      <c r="CN45" s="108">
        <v>0</v>
      </c>
      <c r="CO45" s="108">
        <v>0</v>
      </c>
      <c r="CP45" s="108">
        <v>115762500</v>
      </c>
      <c r="CQ45" s="108">
        <v>240762500</v>
      </c>
      <c r="CR45" s="108">
        <v>931012500</v>
      </c>
      <c r="CS45" s="101" t="s">
        <v>615</v>
      </c>
      <c r="CT45" s="101" t="s">
        <v>616</v>
      </c>
    </row>
    <row r="46" spans="1:98" ht="222.6" customHeight="1" x14ac:dyDescent="0.3">
      <c r="A46" s="100" t="s">
        <v>617</v>
      </c>
      <c r="B46" s="101"/>
      <c r="C46" s="101" t="s">
        <v>450</v>
      </c>
      <c r="D46" s="101" t="s">
        <v>102</v>
      </c>
      <c r="E46" s="101" t="s">
        <v>519</v>
      </c>
      <c r="F46" s="102" t="s">
        <v>520</v>
      </c>
      <c r="G46" s="101" t="s">
        <v>521</v>
      </c>
      <c r="H46" s="101" t="s">
        <v>522</v>
      </c>
      <c r="I46" s="101" t="s">
        <v>523</v>
      </c>
      <c r="J46" s="101" t="s">
        <v>524</v>
      </c>
      <c r="K46" s="101" t="s">
        <v>525</v>
      </c>
      <c r="L46" s="101" t="s">
        <v>526</v>
      </c>
      <c r="M46" s="101">
        <v>9</v>
      </c>
      <c r="N46" s="101" t="s">
        <v>527</v>
      </c>
      <c r="O46" s="101" t="s">
        <v>526</v>
      </c>
      <c r="P46" s="101" t="s">
        <v>528</v>
      </c>
      <c r="Q46" s="101" t="s">
        <v>529</v>
      </c>
      <c r="R46" s="101" t="s">
        <v>530</v>
      </c>
      <c r="S46" s="101" t="s">
        <v>6339</v>
      </c>
      <c r="T46" s="101" t="s">
        <v>619</v>
      </c>
      <c r="U46" s="101" t="s">
        <v>6340</v>
      </c>
      <c r="V46" s="101" t="s">
        <v>621</v>
      </c>
      <c r="W46" s="101" t="s">
        <v>622</v>
      </c>
      <c r="X46" s="101" t="s">
        <v>623</v>
      </c>
      <c r="Y46" s="101" t="s">
        <v>123</v>
      </c>
      <c r="Z46" s="101" t="s">
        <v>124</v>
      </c>
      <c r="AA46" s="103">
        <v>20</v>
      </c>
      <c r="AB46" s="101" t="s">
        <v>182</v>
      </c>
      <c r="AC46" s="101" t="s">
        <v>536</v>
      </c>
      <c r="AD46" s="103">
        <v>20</v>
      </c>
      <c r="AE46" s="103">
        <v>20</v>
      </c>
      <c r="AF46" s="103">
        <v>20</v>
      </c>
      <c r="AG46" s="103">
        <v>20</v>
      </c>
      <c r="AH46" s="104" t="s">
        <v>624</v>
      </c>
      <c r="AI46" s="104" t="s">
        <v>625</v>
      </c>
      <c r="AJ46" s="104" t="s">
        <v>626</v>
      </c>
      <c r="AK46" s="101" t="s">
        <v>627</v>
      </c>
      <c r="AL46" s="101" t="s">
        <v>628</v>
      </c>
      <c r="AM46" s="101" t="s">
        <v>6341</v>
      </c>
      <c r="AN46" s="102">
        <v>20</v>
      </c>
      <c r="AO46" s="105">
        <v>1</v>
      </c>
      <c r="AP46" s="106" t="s">
        <v>132</v>
      </c>
      <c r="AQ46" s="102">
        <v>21</v>
      </c>
      <c r="AR46" s="105">
        <v>1</v>
      </c>
      <c r="AS46" s="106" t="s">
        <v>132</v>
      </c>
      <c r="AT46" s="102">
        <v>20</v>
      </c>
      <c r="AU46" s="107">
        <v>1</v>
      </c>
      <c r="AV46" s="106" t="s">
        <v>132</v>
      </c>
      <c r="AW46" s="103">
        <v>61</v>
      </c>
      <c r="AX46" s="107">
        <v>1</v>
      </c>
      <c r="AY46" s="106" t="s">
        <v>132</v>
      </c>
      <c r="AZ46" s="108">
        <v>110000000</v>
      </c>
      <c r="BA46" s="108">
        <v>0</v>
      </c>
      <c r="BB46" s="108">
        <v>0</v>
      </c>
      <c r="BC46" s="108">
        <v>0</v>
      </c>
      <c r="BD46" s="108">
        <v>0</v>
      </c>
      <c r="BE46" s="108">
        <v>0</v>
      </c>
      <c r="BF46" s="108">
        <v>0</v>
      </c>
      <c r="BG46" s="108">
        <v>0</v>
      </c>
      <c r="BH46" s="108">
        <v>0</v>
      </c>
      <c r="BI46" s="108">
        <v>0</v>
      </c>
      <c r="BJ46" s="108">
        <v>110000000</v>
      </c>
      <c r="BK46" s="108">
        <v>115500000</v>
      </c>
      <c r="BL46" s="108">
        <v>0</v>
      </c>
      <c r="BM46" s="108">
        <v>0</v>
      </c>
      <c r="BN46" s="108">
        <v>0</v>
      </c>
      <c r="BO46" s="108">
        <v>0</v>
      </c>
      <c r="BP46" s="108">
        <v>0</v>
      </c>
      <c r="BQ46" s="108">
        <v>0</v>
      </c>
      <c r="BR46" s="108">
        <v>0</v>
      </c>
      <c r="BS46" s="108">
        <v>0</v>
      </c>
      <c r="BT46" s="108">
        <v>0</v>
      </c>
      <c r="BU46" s="108">
        <v>115500000</v>
      </c>
      <c r="BV46" s="108">
        <v>121275000</v>
      </c>
      <c r="BW46" s="108">
        <v>0</v>
      </c>
      <c r="BX46" s="108">
        <v>0</v>
      </c>
      <c r="BY46" s="108">
        <v>0</v>
      </c>
      <c r="BZ46" s="108">
        <v>0</v>
      </c>
      <c r="CA46" s="108">
        <v>0</v>
      </c>
      <c r="CB46" s="108">
        <v>0</v>
      </c>
      <c r="CC46" s="108">
        <v>0</v>
      </c>
      <c r="CD46" s="108">
        <v>0</v>
      </c>
      <c r="CE46" s="108">
        <v>0</v>
      </c>
      <c r="CF46" s="108">
        <v>121275000</v>
      </c>
      <c r="CG46" s="108">
        <v>115220000</v>
      </c>
      <c r="CH46" s="108">
        <v>0</v>
      </c>
      <c r="CI46" s="108">
        <v>0</v>
      </c>
      <c r="CJ46" s="108">
        <v>0</v>
      </c>
      <c r="CK46" s="108">
        <v>0</v>
      </c>
      <c r="CL46" s="108">
        <v>0</v>
      </c>
      <c r="CM46" s="108">
        <v>0</v>
      </c>
      <c r="CN46" s="108">
        <v>0</v>
      </c>
      <c r="CO46" s="108">
        <v>0</v>
      </c>
      <c r="CP46" s="108">
        <v>0</v>
      </c>
      <c r="CQ46" s="108">
        <v>115220000</v>
      </c>
      <c r="CR46" s="108">
        <v>461995000</v>
      </c>
      <c r="CS46" s="101" t="s">
        <v>629</v>
      </c>
      <c r="CT46" s="101" t="s">
        <v>630</v>
      </c>
    </row>
    <row r="47" spans="1:98" ht="70.349999999999994" customHeight="1" x14ac:dyDescent="0.3">
      <c r="A47" s="100" t="s">
        <v>631</v>
      </c>
      <c r="B47" s="101"/>
      <c r="C47" s="101" t="s">
        <v>632</v>
      </c>
      <c r="D47" s="101" t="s">
        <v>102</v>
      </c>
      <c r="E47" s="101" t="s">
        <v>519</v>
      </c>
      <c r="F47" s="102" t="s">
        <v>520</v>
      </c>
      <c r="G47" s="101" t="s">
        <v>521</v>
      </c>
      <c r="H47" s="101" t="s">
        <v>522</v>
      </c>
      <c r="I47" s="101" t="s">
        <v>523</v>
      </c>
      <c r="J47" s="101" t="s">
        <v>524</v>
      </c>
      <c r="K47" s="101" t="s">
        <v>525</v>
      </c>
      <c r="L47" s="101" t="s">
        <v>526</v>
      </c>
      <c r="M47" s="101">
        <v>9</v>
      </c>
      <c r="N47" s="101" t="s">
        <v>527</v>
      </c>
      <c r="O47" s="101" t="s">
        <v>526</v>
      </c>
      <c r="P47" s="101" t="s">
        <v>528</v>
      </c>
      <c r="Q47" s="101" t="s">
        <v>529</v>
      </c>
      <c r="R47" s="101" t="s">
        <v>530</v>
      </c>
      <c r="S47" s="101" t="s">
        <v>633</v>
      </c>
      <c r="T47" s="101" t="s">
        <v>634</v>
      </c>
      <c r="U47" s="101" t="s">
        <v>6342</v>
      </c>
      <c r="V47" s="101" t="s">
        <v>636</v>
      </c>
      <c r="W47" s="101" t="s">
        <v>637</v>
      </c>
      <c r="X47" s="101" t="s">
        <v>638</v>
      </c>
      <c r="Y47" s="101" t="s">
        <v>123</v>
      </c>
      <c r="Z47" s="101" t="s">
        <v>124</v>
      </c>
      <c r="AA47" s="103">
        <v>5</v>
      </c>
      <c r="AB47" s="101" t="s">
        <v>125</v>
      </c>
      <c r="AC47" s="101" t="s">
        <v>536</v>
      </c>
      <c r="AD47" s="103">
        <v>5</v>
      </c>
      <c r="AE47" s="103">
        <v>0</v>
      </c>
      <c r="AF47" s="103">
        <v>0</v>
      </c>
      <c r="AG47" s="103">
        <v>0</v>
      </c>
      <c r="AH47" s="104" t="s">
        <v>639</v>
      </c>
      <c r="AI47" s="104" t="s">
        <v>640</v>
      </c>
      <c r="AJ47" s="104"/>
      <c r="AK47" s="101" t="s">
        <v>641</v>
      </c>
      <c r="AL47" s="101"/>
      <c r="AM47" s="101" t="s">
        <v>6343</v>
      </c>
      <c r="AN47" s="102">
        <v>5</v>
      </c>
      <c r="AO47" s="105">
        <v>1</v>
      </c>
      <c r="AP47" s="106" t="s">
        <v>132</v>
      </c>
      <c r="AQ47" s="102"/>
      <c r="AR47" s="105"/>
      <c r="AS47" s="106"/>
      <c r="AT47" s="102"/>
      <c r="AU47" s="107"/>
      <c r="AV47" s="106"/>
      <c r="AW47" s="103">
        <v>5</v>
      </c>
      <c r="AX47" s="107">
        <v>1</v>
      </c>
      <c r="AY47" s="106" t="s">
        <v>132</v>
      </c>
      <c r="AZ47" s="108">
        <v>0</v>
      </c>
      <c r="BA47" s="108">
        <v>0</v>
      </c>
      <c r="BB47" s="108">
        <v>0</v>
      </c>
      <c r="BC47" s="108">
        <v>0</v>
      </c>
      <c r="BD47" s="108">
        <v>0</v>
      </c>
      <c r="BE47" s="108">
        <v>0</v>
      </c>
      <c r="BF47" s="108">
        <v>50000000</v>
      </c>
      <c r="BG47" s="108">
        <v>0</v>
      </c>
      <c r="BH47" s="108">
        <v>0</v>
      </c>
      <c r="BI47" s="108">
        <v>0</v>
      </c>
      <c r="BJ47" s="108">
        <v>50000000</v>
      </c>
      <c r="BK47" s="108">
        <v>0</v>
      </c>
      <c r="BL47" s="108">
        <v>0</v>
      </c>
      <c r="BM47" s="108">
        <v>0</v>
      </c>
      <c r="BN47" s="108">
        <v>0</v>
      </c>
      <c r="BO47" s="108">
        <v>0</v>
      </c>
      <c r="BP47" s="108">
        <v>0</v>
      </c>
      <c r="BQ47" s="108">
        <v>52500000</v>
      </c>
      <c r="BR47" s="108">
        <v>0</v>
      </c>
      <c r="BS47" s="108">
        <v>0</v>
      </c>
      <c r="BT47" s="108">
        <v>0</v>
      </c>
      <c r="BU47" s="108">
        <v>52500000</v>
      </c>
      <c r="BV47" s="108">
        <v>0</v>
      </c>
      <c r="BW47" s="108">
        <v>0</v>
      </c>
      <c r="BX47" s="108">
        <v>0</v>
      </c>
      <c r="BY47" s="108">
        <v>0</v>
      </c>
      <c r="BZ47" s="108">
        <v>0</v>
      </c>
      <c r="CA47" s="108">
        <v>0</v>
      </c>
      <c r="CB47" s="108">
        <v>55125000</v>
      </c>
      <c r="CC47" s="108">
        <v>0</v>
      </c>
      <c r="CD47" s="108">
        <v>0</v>
      </c>
      <c r="CE47" s="108">
        <v>0</v>
      </c>
      <c r="CF47" s="108">
        <v>55125000</v>
      </c>
      <c r="CG47" s="108">
        <v>0</v>
      </c>
      <c r="CH47" s="108">
        <v>0</v>
      </c>
      <c r="CI47" s="108">
        <v>0</v>
      </c>
      <c r="CJ47" s="108">
        <v>0</v>
      </c>
      <c r="CK47" s="108">
        <v>0</v>
      </c>
      <c r="CL47" s="108">
        <v>0</v>
      </c>
      <c r="CM47" s="108">
        <v>57881250</v>
      </c>
      <c r="CN47" s="108">
        <v>0</v>
      </c>
      <c r="CO47" s="108">
        <v>0</v>
      </c>
      <c r="CP47" s="108">
        <v>0</v>
      </c>
      <c r="CQ47" s="108">
        <v>57881250</v>
      </c>
      <c r="CR47" s="108">
        <v>215506250</v>
      </c>
      <c r="CS47" s="101" t="s">
        <v>642</v>
      </c>
      <c r="CT47" s="101" t="s">
        <v>643</v>
      </c>
    </row>
    <row r="48" spans="1:98" ht="70.349999999999994" customHeight="1" x14ac:dyDescent="0.3">
      <c r="A48" s="100" t="s">
        <v>644</v>
      </c>
      <c r="B48" s="101"/>
      <c r="C48" s="101" t="s">
        <v>645</v>
      </c>
      <c r="D48" s="101" t="s">
        <v>102</v>
      </c>
      <c r="E48" s="101" t="s">
        <v>519</v>
      </c>
      <c r="F48" s="102" t="s">
        <v>520</v>
      </c>
      <c r="G48" s="101" t="s">
        <v>521</v>
      </c>
      <c r="H48" s="101" t="s">
        <v>522</v>
      </c>
      <c r="I48" s="101" t="s">
        <v>523</v>
      </c>
      <c r="J48" s="101" t="s">
        <v>524</v>
      </c>
      <c r="K48" s="101" t="s">
        <v>525</v>
      </c>
      <c r="L48" s="101" t="s">
        <v>526</v>
      </c>
      <c r="M48" s="101">
        <v>9</v>
      </c>
      <c r="N48" s="101" t="s">
        <v>527</v>
      </c>
      <c r="O48" s="101" t="s">
        <v>526</v>
      </c>
      <c r="P48" s="101" t="s">
        <v>528</v>
      </c>
      <c r="Q48" s="101" t="s">
        <v>529</v>
      </c>
      <c r="R48" s="101" t="s">
        <v>530</v>
      </c>
      <c r="S48" s="101" t="s">
        <v>646</v>
      </c>
      <c r="T48" s="101" t="s">
        <v>647</v>
      </c>
      <c r="U48" s="101" t="s">
        <v>6344</v>
      </c>
      <c r="V48" s="101" t="s">
        <v>649</v>
      </c>
      <c r="W48" s="101" t="s">
        <v>650</v>
      </c>
      <c r="X48" s="101" t="s">
        <v>651</v>
      </c>
      <c r="Y48" s="101" t="s">
        <v>123</v>
      </c>
      <c r="Z48" s="101" t="s">
        <v>124</v>
      </c>
      <c r="AA48" s="103">
        <v>5</v>
      </c>
      <c r="AB48" s="101" t="s">
        <v>125</v>
      </c>
      <c r="AC48" s="101" t="s">
        <v>536</v>
      </c>
      <c r="AD48" s="103">
        <v>0</v>
      </c>
      <c r="AE48" s="103">
        <v>1</v>
      </c>
      <c r="AF48" s="103">
        <v>1</v>
      </c>
      <c r="AG48" s="103">
        <v>3</v>
      </c>
      <c r="AH48" s="104" t="s">
        <v>652</v>
      </c>
      <c r="AI48" s="104" t="s">
        <v>653</v>
      </c>
      <c r="AJ48" s="104" t="s">
        <v>654</v>
      </c>
      <c r="AK48" s="101" t="s">
        <v>655</v>
      </c>
      <c r="AL48" s="101"/>
      <c r="AM48" s="101"/>
      <c r="AN48" s="102">
        <v>220</v>
      </c>
      <c r="AO48" s="105">
        <v>1</v>
      </c>
      <c r="AP48" s="106" t="s">
        <v>132</v>
      </c>
      <c r="AQ48" s="102">
        <v>236</v>
      </c>
      <c r="AR48" s="105">
        <v>1</v>
      </c>
      <c r="AS48" s="106" t="s">
        <v>132</v>
      </c>
      <c r="AT48" s="102"/>
      <c r="AU48" s="107">
        <v>1</v>
      </c>
      <c r="AV48" s="106" t="s">
        <v>132</v>
      </c>
      <c r="AW48" s="103">
        <v>456</v>
      </c>
      <c r="AX48" s="107">
        <v>1</v>
      </c>
      <c r="AY48" s="106" t="s">
        <v>132</v>
      </c>
      <c r="AZ48" s="108">
        <v>0</v>
      </c>
      <c r="BA48" s="108">
        <v>0</v>
      </c>
      <c r="BB48" s="108">
        <v>0</v>
      </c>
      <c r="BC48" s="108">
        <v>0</v>
      </c>
      <c r="BD48" s="108">
        <v>0</v>
      </c>
      <c r="BE48" s="108">
        <v>0</v>
      </c>
      <c r="BF48" s="108">
        <v>50000000</v>
      </c>
      <c r="BG48" s="108">
        <v>0</v>
      </c>
      <c r="BH48" s="108">
        <v>300000000</v>
      </c>
      <c r="BI48" s="108">
        <v>50000000</v>
      </c>
      <c r="BJ48" s="108">
        <v>400000000</v>
      </c>
      <c r="BK48" s="108">
        <v>0</v>
      </c>
      <c r="BL48" s="108">
        <v>0</v>
      </c>
      <c r="BM48" s="108">
        <v>0</v>
      </c>
      <c r="BN48" s="108">
        <v>0</v>
      </c>
      <c r="BO48" s="108">
        <v>0</v>
      </c>
      <c r="BP48" s="108">
        <v>0</v>
      </c>
      <c r="BQ48" s="108">
        <v>52500000</v>
      </c>
      <c r="BR48" s="108">
        <v>0</v>
      </c>
      <c r="BS48" s="108">
        <v>700000000</v>
      </c>
      <c r="BT48" s="108">
        <v>52500000</v>
      </c>
      <c r="BU48" s="108">
        <v>805000000</v>
      </c>
      <c r="BV48" s="108">
        <v>0</v>
      </c>
      <c r="BW48" s="108">
        <v>0</v>
      </c>
      <c r="BX48" s="108">
        <v>0</v>
      </c>
      <c r="BY48" s="108">
        <v>0</v>
      </c>
      <c r="BZ48" s="108">
        <v>0</v>
      </c>
      <c r="CA48" s="108">
        <v>0</v>
      </c>
      <c r="CB48" s="108">
        <v>55125000</v>
      </c>
      <c r="CC48" s="108">
        <v>0</v>
      </c>
      <c r="CD48" s="108">
        <v>700000000</v>
      </c>
      <c r="CE48" s="108">
        <v>55125000</v>
      </c>
      <c r="CF48" s="108">
        <v>810250000</v>
      </c>
      <c r="CG48" s="108">
        <v>0</v>
      </c>
      <c r="CH48" s="108">
        <v>0</v>
      </c>
      <c r="CI48" s="108">
        <v>0</v>
      </c>
      <c r="CJ48" s="108">
        <v>0</v>
      </c>
      <c r="CK48" s="108">
        <v>0</v>
      </c>
      <c r="CL48" s="108">
        <v>0</v>
      </c>
      <c r="CM48" s="108">
        <v>0</v>
      </c>
      <c r="CN48" s="108">
        <v>0</v>
      </c>
      <c r="CO48" s="108">
        <v>300000000</v>
      </c>
      <c r="CP48" s="108">
        <v>57881250</v>
      </c>
      <c r="CQ48" s="108">
        <v>357881250</v>
      </c>
      <c r="CR48" s="108">
        <v>2373131250</v>
      </c>
      <c r="CS48" s="101" t="s">
        <v>656</v>
      </c>
      <c r="CT48" s="101" t="s">
        <v>657</v>
      </c>
    </row>
    <row r="49" spans="1:98" ht="70.349999999999994" customHeight="1" x14ac:dyDescent="0.3">
      <c r="A49" s="100" t="s">
        <v>658</v>
      </c>
      <c r="B49" s="101"/>
      <c r="C49" s="101" t="s">
        <v>659</v>
      </c>
      <c r="D49" s="101" t="s">
        <v>102</v>
      </c>
      <c r="E49" s="101" t="s">
        <v>519</v>
      </c>
      <c r="F49" s="102" t="s">
        <v>520</v>
      </c>
      <c r="G49" s="101" t="s">
        <v>521</v>
      </c>
      <c r="H49" s="101" t="s">
        <v>522</v>
      </c>
      <c r="I49" s="101" t="s">
        <v>523</v>
      </c>
      <c r="J49" s="101" t="s">
        <v>524</v>
      </c>
      <c r="K49" s="101" t="s">
        <v>525</v>
      </c>
      <c r="L49" s="101" t="s">
        <v>526</v>
      </c>
      <c r="M49" s="101">
        <v>9</v>
      </c>
      <c r="N49" s="101" t="s">
        <v>527</v>
      </c>
      <c r="O49" s="101" t="s">
        <v>526</v>
      </c>
      <c r="P49" s="101" t="s">
        <v>528</v>
      </c>
      <c r="Q49" s="101" t="s">
        <v>529</v>
      </c>
      <c r="R49" s="101" t="s">
        <v>530</v>
      </c>
      <c r="S49" s="101" t="s">
        <v>141</v>
      </c>
      <c r="T49" s="101" t="s">
        <v>660</v>
      </c>
      <c r="U49" s="101" t="s">
        <v>661</v>
      </c>
      <c r="V49" s="101" t="s">
        <v>662</v>
      </c>
      <c r="W49" s="101" t="s">
        <v>663</v>
      </c>
      <c r="X49" s="101" t="s">
        <v>146</v>
      </c>
      <c r="Y49" s="101" t="s">
        <v>123</v>
      </c>
      <c r="Z49" s="101" t="s">
        <v>124</v>
      </c>
      <c r="AA49" s="103">
        <v>3300</v>
      </c>
      <c r="AB49" s="101" t="s">
        <v>125</v>
      </c>
      <c r="AC49" s="101" t="s">
        <v>536</v>
      </c>
      <c r="AD49" s="103">
        <v>1680</v>
      </c>
      <c r="AE49" s="103">
        <v>540</v>
      </c>
      <c r="AF49" s="103">
        <v>540</v>
      </c>
      <c r="AG49" s="103">
        <v>540</v>
      </c>
      <c r="AH49" s="104" t="s">
        <v>664</v>
      </c>
      <c r="AI49" s="104" t="s">
        <v>665</v>
      </c>
      <c r="AJ49" s="104" t="s">
        <v>666</v>
      </c>
      <c r="AK49" s="101" t="s">
        <v>6693</v>
      </c>
      <c r="AL49" s="101"/>
      <c r="AM49" s="101" t="s">
        <v>6345</v>
      </c>
      <c r="AN49" s="102">
        <v>3776</v>
      </c>
      <c r="AO49" s="105">
        <v>1</v>
      </c>
      <c r="AP49" s="106" t="s">
        <v>132</v>
      </c>
      <c r="AQ49" s="102">
        <v>4910</v>
      </c>
      <c r="AR49" s="105">
        <v>1</v>
      </c>
      <c r="AS49" s="106" t="s">
        <v>132</v>
      </c>
      <c r="AT49" s="102">
        <v>0</v>
      </c>
      <c r="AU49" s="107">
        <v>1</v>
      </c>
      <c r="AV49" s="106" t="s">
        <v>132</v>
      </c>
      <c r="AW49" s="103">
        <v>8686</v>
      </c>
      <c r="AX49" s="107">
        <v>1</v>
      </c>
      <c r="AY49" s="106" t="s">
        <v>132</v>
      </c>
      <c r="AZ49" s="108">
        <v>20000000</v>
      </c>
      <c r="BA49" s="108">
        <v>0</v>
      </c>
      <c r="BB49" s="108">
        <v>690000000</v>
      </c>
      <c r="BC49" s="108">
        <v>0</v>
      </c>
      <c r="BD49" s="108">
        <v>0</v>
      </c>
      <c r="BE49" s="108">
        <v>0</v>
      </c>
      <c r="BF49" s="108">
        <v>0</v>
      </c>
      <c r="BG49" s="108">
        <v>0</v>
      </c>
      <c r="BH49" s="108">
        <v>0</v>
      </c>
      <c r="BI49" s="108">
        <v>0</v>
      </c>
      <c r="BJ49" s="108">
        <v>710000000</v>
      </c>
      <c r="BK49" s="108">
        <v>20000000</v>
      </c>
      <c r="BL49" s="108">
        <v>0</v>
      </c>
      <c r="BM49" s="108">
        <v>724500000</v>
      </c>
      <c r="BN49" s="108">
        <v>0</v>
      </c>
      <c r="BO49" s="108">
        <v>0</v>
      </c>
      <c r="BP49" s="108">
        <v>0</v>
      </c>
      <c r="BQ49" s="108">
        <v>0</v>
      </c>
      <c r="BR49" s="108">
        <v>0</v>
      </c>
      <c r="BS49" s="108">
        <v>0</v>
      </c>
      <c r="BT49" s="108">
        <v>0</v>
      </c>
      <c r="BU49" s="108">
        <v>744500000</v>
      </c>
      <c r="BV49" s="108">
        <v>20000000</v>
      </c>
      <c r="BW49" s="108">
        <v>0</v>
      </c>
      <c r="BX49" s="108">
        <v>760725000</v>
      </c>
      <c r="BY49" s="108">
        <v>0</v>
      </c>
      <c r="BZ49" s="108">
        <v>0</v>
      </c>
      <c r="CA49" s="108">
        <v>0</v>
      </c>
      <c r="CB49" s="108">
        <v>0</v>
      </c>
      <c r="CC49" s="108">
        <v>0</v>
      </c>
      <c r="CD49" s="108">
        <v>0</v>
      </c>
      <c r="CE49" s="108">
        <v>0</v>
      </c>
      <c r="CF49" s="108">
        <v>780725000</v>
      </c>
      <c r="CG49" s="108">
        <v>20000000</v>
      </c>
      <c r="CH49" s="108">
        <v>0</v>
      </c>
      <c r="CI49" s="108">
        <v>798761250</v>
      </c>
      <c r="CJ49" s="108">
        <v>0</v>
      </c>
      <c r="CK49" s="108">
        <v>0</v>
      </c>
      <c r="CL49" s="108">
        <v>0</v>
      </c>
      <c r="CM49" s="108">
        <v>0</v>
      </c>
      <c r="CN49" s="108">
        <v>0</v>
      </c>
      <c r="CO49" s="108">
        <v>0</v>
      </c>
      <c r="CP49" s="108">
        <v>0</v>
      </c>
      <c r="CQ49" s="108">
        <v>818761250</v>
      </c>
      <c r="CR49" s="108">
        <v>3053986250</v>
      </c>
      <c r="CS49" s="101" t="s">
        <v>667</v>
      </c>
      <c r="CT49" s="101" t="s">
        <v>668</v>
      </c>
    </row>
    <row r="50" spans="1:98" ht="70.349999999999994" customHeight="1" x14ac:dyDescent="0.3">
      <c r="A50" s="100" t="s">
        <v>669</v>
      </c>
      <c r="B50" s="101"/>
      <c r="C50" s="101" t="s">
        <v>670</v>
      </c>
      <c r="D50" s="101" t="s">
        <v>102</v>
      </c>
      <c r="E50" s="101" t="s">
        <v>519</v>
      </c>
      <c r="F50" s="102" t="s">
        <v>520</v>
      </c>
      <c r="G50" s="101" t="s">
        <v>521</v>
      </c>
      <c r="H50" s="101" t="s">
        <v>522</v>
      </c>
      <c r="I50" s="101" t="s">
        <v>523</v>
      </c>
      <c r="J50" s="101" t="s">
        <v>524</v>
      </c>
      <c r="K50" s="101" t="s">
        <v>525</v>
      </c>
      <c r="L50" s="101" t="s">
        <v>526</v>
      </c>
      <c r="M50" s="101">
        <v>9</v>
      </c>
      <c r="N50" s="101" t="s">
        <v>527</v>
      </c>
      <c r="O50" s="101" t="s">
        <v>526</v>
      </c>
      <c r="P50" s="101" t="s">
        <v>528</v>
      </c>
      <c r="Q50" s="101" t="s">
        <v>529</v>
      </c>
      <c r="R50" s="101" t="s">
        <v>530</v>
      </c>
      <c r="S50" s="101" t="s">
        <v>671</v>
      </c>
      <c r="T50" s="101" t="s">
        <v>672</v>
      </c>
      <c r="U50" s="101" t="s">
        <v>6346</v>
      </c>
      <c r="V50" s="101" t="s">
        <v>674</v>
      </c>
      <c r="W50" s="101" t="s">
        <v>675</v>
      </c>
      <c r="X50" s="101" t="s">
        <v>676</v>
      </c>
      <c r="Y50" s="101" t="s">
        <v>123</v>
      </c>
      <c r="Z50" s="101" t="s">
        <v>124</v>
      </c>
      <c r="AA50" s="103">
        <v>1500</v>
      </c>
      <c r="AB50" s="101" t="s">
        <v>125</v>
      </c>
      <c r="AC50" s="101" t="s">
        <v>536</v>
      </c>
      <c r="AD50" s="103">
        <v>400</v>
      </c>
      <c r="AE50" s="103">
        <v>400</v>
      </c>
      <c r="AF50" s="103">
        <v>350</v>
      </c>
      <c r="AG50" s="103">
        <v>350</v>
      </c>
      <c r="AH50" s="104" t="s">
        <v>677</v>
      </c>
      <c r="AI50" s="104" t="s">
        <v>678</v>
      </c>
      <c r="AJ50" s="104" t="s">
        <v>679</v>
      </c>
      <c r="AK50" s="101" t="s">
        <v>6695</v>
      </c>
      <c r="AL50" s="101"/>
      <c r="AM50" s="101" t="s">
        <v>6347</v>
      </c>
      <c r="AN50" s="102">
        <v>444</v>
      </c>
      <c r="AO50" s="105">
        <v>1</v>
      </c>
      <c r="AP50" s="106" t="s">
        <v>132</v>
      </c>
      <c r="AQ50" s="102">
        <v>529</v>
      </c>
      <c r="AR50" s="105">
        <v>1</v>
      </c>
      <c r="AS50" s="106" t="s">
        <v>132</v>
      </c>
      <c r="AT50" s="102"/>
      <c r="AU50" s="107">
        <v>0</v>
      </c>
      <c r="AV50" s="106" t="s">
        <v>171</v>
      </c>
      <c r="AW50" s="103">
        <v>973</v>
      </c>
      <c r="AX50" s="107">
        <v>0.64866666666666661</v>
      </c>
      <c r="AY50" s="106" t="s">
        <v>170</v>
      </c>
      <c r="AZ50" s="108">
        <v>0</v>
      </c>
      <c r="BA50" s="108">
        <v>0</v>
      </c>
      <c r="BB50" s="108">
        <v>390000000</v>
      </c>
      <c r="BC50" s="108">
        <v>0</v>
      </c>
      <c r="BD50" s="108">
        <v>0</v>
      </c>
      <c r="BE50" s="108">
        <v>0</v>
      </c>
      <c r="BF50" s="108">
        <v>0</v>
      </c>
      <c r="BG50" s="108">
        <v>0</v>
      </c>
      <c r="BH50" s="108">
        <v>0</v>
      </c>
      <c r="BI50" s="108">
        <v>0</v>
      </c>
      <c r="BJ50" s="108">
        <v>390000000</v>
      </c>
      <c r="BK50" s="108">
        <v>0</v>
      </c>
      <c r="BL50" s="108">
        <v>0</v>
      </c>
      <c r="BM50" s="108">
        <v>409500000</v>
      </c>
      <c r="BN50" s="108">
        <v>0</v>
      </c>
      <c r="BO50" s="108">
        <v>0</v>
      </c>
      <c r="BP50" s="108">
        <v>0</v>
      </c>
      <c r="BQ50" s="108">
        <v>0</v>
      </c>
      <c r="BR50" s="108">
        <v>0</v>
      </c>
      <c r="BS50" s="108">
        <v>0</v>
      </c>
      <c r="BT50" s="108">
        <v>0</v>
      </c>
      <c r="BU50" s="108">
        <v>409500000</v>
      </c>
      <c r="BV50" s="108">
        <v>0</v>
      </c>
      <c r="BW50" s="108">
        <v>0</v>
      </c>
      <c r="BX50" s="108">
        <v>429975000</v>
      </c>
      <c r="BY50" s="108">
        <v>0</v>
      </c>
      <c r="BZ50" s="108">
        <v>0</v>
      </c>
      <c r="CA50" s="108">
        <v>0</v>
      </c>
      <c r="CB50" s="108">
        <v>0</v>
      </c>
      <c r="CC50" s="108">
        <v>0</v>
      </c>
      <c r="CD50" s="108">
        <v>0</v>
      </c>
      <c r="CE50" s="108">
        <v>0</v>
      </c>
      <c r="CF50" s="108">
        <v>429975000</v>
      </c>
      <c r="CG50" s="108">
        <v>0</v>
      </c>
      <c r="CH50" s="108">
        <v>0</v>
      </c>
      <c r="CI50" s="108">
        <v>451473750</v>
      </c>
      <c r="CJ50" s="108">
        <v>0</v>
      </c>
      <c r="CK50" s="108">
        <v>0</v>
      </c>
      <c r="CL50" s="108">
        <v>0</v>
      </c>
      <c r="CM50" s="108">
        <v>0</v>
      </c>
      <c r="CN50" s="108">
        <v>0</v>
      </c>
      <c r="CO50" s="108">
        <v>0</v>
      </c>
      <c r="CP50" s="108">
        <v>0</v>
      </c>
      <c r="CQ50" s="108">
        <v>451473750</v>
      </c>
      <c r="CR50" s="108">
        <v>1680948750</v>
      </c>
      <c r="CS50" s="101" t="s">
        <v>680</v>
      </c>
      <c r="CT50" s="101" t="s">
        <v>681</v>
      </c>
    </row>
    <row r="51" spans="1:98" ht="70.349999999999994" customHeight="1" x14ac:dyDescent="0.3">
      <c r="A51" s="100" t="s">
        <v>682</v>
      </c>
      <c r="B51" s="101"/>
      <c r="C51" s="101" t="s">
        <v>683</v>
      </c>
      <c r="D51" s="101" t="s">
        <v>102</v>
      </c>
      <c r="E51" s="101" t="s">
        <v>519</v>
      </c>
      <c r="F51" s="102" t="s">
        <v>520</v>
      </c>
      <c r="G51" s="101" t="s">
        <v>521</v>
      </c>
      <c r="H51" s="101" t="s">
        <v>522</v>
      </c>
      <c r="I51" s="101" t="s">
        <v>523</v>
      </c>
      <c r="J51" s="101" t="s">
        <v>524</v>
      </c>
      <c r="K51" s="101" t="s">
        <v>525</v>
      </c>
      <c r="L51" s="101" t="s">
        <v>526</v>
      </c>
      <c r="M51" s="101">
        <v>9</v>
      </c>
      <c r="N51" s="101" t="s">
        <v>527</v>
      </c>
      <c r="O51" s="101" t="s">
        <v>526</v>
      </c>
      <c r="P51" s="101" t="s">
        <v>528</v>
      </c>
      <c r="Q51" s="101" t="s">
        <v>529</v>
      </c>
      <c r="R51" s="101" t="s">
        <v>530</v>
      </c>
      <c r="S51" s="101" t="s">
        <v>684</v>
      </c>
      <c r="T51" s="101" t="s">
        <v>685</v>
      </c>
      <c r="U51" s="101" t="s">
        <v>686</v>
      </c>
      <c r="V51" s="101" t="s">
        <v>687</v>
      </c>
      <c r="W51" s="101" t="s">
        <v>688</v>
      </c>
      <c r="X51" s="101" t="s">
        <v>610</v>
      </c>
      <c r="Y51" s="101" t="s">
        <v>123</v>
      </c>
      <c r="Z51" s="101" t="s">
        <v>124</v>
      </c>
      <c r="AA51" s="103">
        <v>500</v>
      </c>
      <c r="AB51" s="101" t="s">
        <v>125</v>
      </c>
      <c r="AC51" s="101" t="s">
        <v>536</v>
      </c>
      <c r="AD51" s="103">
        <v>0</v>
      </c>
      <c r="AE51" s="103">
        <v>0</v>
      </c>
      <c r="AF51" s="103">
        <v>250</v>
      </c>
      <c r="AG51" s="103">
        <v>250</v>
      </c>
      <c r="AH51" s="104"/>
      <c r="AI51" s="104"/>
      <c r="AJ51" s="104"/>
      <c r="AK51" s="101" t="s">
        <v>689</v>
      </c>
      <c r="AL51" s="101"/>
      <c r="AM51" s="101" t="s">
        <v>6348</v>
      </c>
      <c r="AN51" s="102"/>
      <c r="AO51" s="105"/>
      <c r="AP51" s="106"/>
      <c r="AQ51" s="102"/>
      <c r="AR51" s="105"/>
      <c r="AS51" s="106"/>
      <c r="AT51" s="102"/>
      <c r="AU51" s="107">
        <v>0</v>
      </c>
      <c r="AV51" s="106" t="s">
        <v>171</v>
      </c>
      <c r="AW51" s="103">
        <v>0</v>
      </c>
      <c r="AX51" s="107">
        <v>0</v>
      </c>
      <c r="AY51" s="106" t="s">
        <v>171</v>
      </c>
      <c r="AZ51" s="108">
        <v>100000000</v>
      </c>
      <c r="BA51" s="108">
        <v>0</v>
      </c>
      <c r="BB51" s="108">
        <v>0</v>
      </c>
      <c r="BC51" s="108">
        <v>0</v>
      </c>
      <c r="BD51" s="108">
        <v>0</v>
      </c>
      <c r="BE51" s="108">
        <v>0</v>
      </c>
      <c r="BF51" s="108">
        <v>0</v>
      </c>
      <c r="BG51" s="108">
        <v>0</v>
      </c>
      <c r="BH51" s="108">
        <v>0</v>
      </c>
      <c r="BI51" s="108">
        <v>0</v>
      </c>
      <c r="BJ51" s="108">
        <v>100000000</v>
      </c>
      <c r="BK51" s="108">
        <v>105000000</v>
      </c>
      <c r="BL51" s="108">
        <v>0</v>
      </c>
      <c r="BM51" s="108">
        <v>0</v>
      </c>
      <c r="BN51" s="108">
        <v>0</v>
      </c>
      <c r="BO51" s="108">
        <v>0</v>
      </c>
      <c r="BP51" s="108">
        <v>0</v>
      </c>
      <c r="BQ51" s="108">
        <v>0</v>
      </c>
      <c r="BR51" s="108">
        <v>0</v>
      </c>
      <c r="BS51" s="108">
        <v>0</v>
      </c>
      <c r="BT51" s="108">
        <v>0</v>
      </c>
      <c r="BU51" s="108">
        <v>105000000</v>
      </c>
      <c r="BV51" s="108">
        <v>110250000</v>
      </c>
      <c r="BW51" s="108">
        <v>0</v>
      </c>
      <c r="BX51" s="108">
        <v>0</v>
      </c>
      <c r="BY51" s="108">
        <v>0</v>
      </c>
      <c r="BZ51" s="108">
        <v>0</v>
      </c>
      <c r="CA51" s="108">
        <v>0</v>
      </c>
      <c r="CB51" s="108">
        <v>0</v>
      </c>
      <c r="CC51" s="108">
        <v>0</v>
      </c>
      <c r="CD51" s="108">
        <v>0</v>
      </c>
      <c r="CE51" s="108">
        <v>0</v>
      </c>
      <c r="CF51" s="108">
        <v>110250000</v>
      </c>
      <c r="CG51" s="108">
        <v>115762500</v>
      </c>
      <c r="CH51" s="108">
        <v>0</v>
      </c>
      <c r="CI51" s="108">
        <v>0</v>
      </c>
      <c r="CJ51" s="108">
        <v>0</v>
      </c>
      <c r="CK51" s="108">
        <v>0</v>
      </c>
      <c r="CL51" s="108">
        <v>0</v>
      </c>
      <c r="CM51" s="108">
        <v>0</v>
      </c>
      <c r="CN51" s="108">
        <v>0</v>
      </c>
      <c r="CO51" s="108">
        <v>0</v>
      </c>
      <c r="CP51" s="108">
        <v>0</v>
      </c>
      <c r="CQ51" s="108">
        <v>115762500</v>
      </c>
      <c r="CR51" s="108">
        <v>431012500</v>
      </c>
      <c r="CS51" s="101"/>
      <c r="CT51" s="101" t="s">
        <v>690</v>
      </c>
    </row>
    <row r="52" spans="1:98" ht="70.349999999999994" customHeight="1" x14ac:dyDescent="0.3">
      <c r="A52" s="100" t="s">
        <v>691</v>
      </c>
      <c r="B52" s="101"/>
      <c r="C52" s="101" t="s">
        <v>692</v>
      </c>
      <c r="D52" s="101" t="s">
        <v>102</v>
      </c>
      <c r="E52" s="101" t="s">
        <v>519</v>
      </c>
      <c r="F52" s="102" t="s">
        <v>520</v>
      </c>
      <c r="G52" s="101" t="s">
        <v>521</v>
      </c>
      <c r="H52" s="101" t="s">
        <v>522</v>
      </c>
      <c r="I52" s="101" t="s">
        <v>523</v>
      </c>
      <c r="J52" s="101" t="s">
        <v>524</v>
      </c>
      <c r="K52" s="101" t="s">
        <v>525</v>
      </c>
      <c r="L52" s="101" t="s">
        <v>526</v>
      </c>
      <c r="M52" s="101">
        <v>9</v>
      </c>
      <c r="N52" s="101" t="s">
        <v>527</v>
      </c>
      <c r="O52" s="101" t="s">
        <v>526</v>
      </c>
      <c r="P52" s="101" t="s">
        <v>528</v>
      </c>
      <c r="Q52" s="101" t="s">
        <v>529</v>
      </c>
      <c r="R52" s="101" t="s">
        <v>530</v>
      </c>
      <c r="S52" s="101" t="s">
        <v>693</v>
      </c>
      <c r="T52" s="101" t="s">
        <v>694</v>
      </c>
      <c r="U52" s="101" t="s">
        <v>6349</v>
      </c>
      <c r="V52" s="101" t="s">
        <v>696</v>
      </c>
      <c r="W52" s="101" t="s">
        <v>697</v>
      </c>
      <c r="X52" s="101" t="s">
        <v>610</v>
      </c>
      <c r="Y52" s="101" t="s">
        <v>123</v>
      </c>
      <c r="Z52" s="101" t="s">
        <v>124</v>
      </c>
      <c r="AA52" s="103">
        <v>117000</v>
      </c>
      <c r="AB52" s="101" t="s">
        <v>125</v>
      </c>
      <c r="AC52" s="101" t="s">
        <v>536</v>
      </c>
      <c r="AD52" s="103">
        <v>55558</v>
      </c>
      <c r="AE52" s="103">
        <v>20481</v>
      </c>
      <c r="AF52" s="103">
        <v>20481</v>
      </c>
      <c r="AG52" s="103">
        <v>20480</v>
      </c>
      <c r="AH52" s="104" t="s">
        <v>698</v>
      </c>
      <c r="AI52" s="104" t="s">
        <v>699</v>
      </c>
      <c r="AJ52" s="104" t="s">
        <v>700</v>
      </c>
      <c r="AK52" s="101" t="s">
        <v>6691</v>
      </c>
      <c r="AL52" s="101"/>
      <c r="AM52" s="101" t="s">
        <v>6350</v>
      </c>
      <c r="AN52" s="102">
        <v>55558</v>
      </c>
      <c r="AO52" s="105">
        <v>1</v>
      </c>
      <c r="AP52" s="106" t="s">
        <v>132</v>
      </c>
      <c r="AQ52" s="102">
        <v>66087</v>
      </c>
      <c r="AR52" s="105">
        <v>1</v>
      </c>
      <c r="AS52" s="106" t="s">
        <v>132</v>
      </c>
      <c r="AT52" s="102"/>
      <c r="AU52" s="107">
        <v>1</v>
      </c>
      <c r="AV52" s="106" t="s">
        <v>132</v>
      </c>
      <c r="AW52" s="103">
        <v>121645</v>
      </c>
      <c r="AX52" s="107">
        <v>1</v>
      </c>
      <c r="AY52" s="106" t="s">
        <v>132</v>
      </c>
      <c r="AZ52" s="108">
        <v>0</v>
      </c>
      <c r="BA52" s="108">
        <v>0</v>
      </c>
      <c r="BB52" s="108">
        <v>1797277135</v>
      </c>
      <c r="BC52" s="108">
        <v>0</v>
      </c>
      <c r="BD52" s="108">
        <v>0</v>
      </c>
      <c r="BE52" s="108">
        <v>0</v>
      </c>
      <c r="BF52" s="108">
        <v>0</v>
      </c>
      <c r="BG52" s="108">
        <v>0</v>
      </c>
      <c r="BH52" s="108">
        <v>0</v>
      </c>
      <c r="BI52" s="108">
        <v>0</v>
      </c>
      <c r="BJ52" s="108">
        <v>1797277135</v>
      </c>
      <c r="BK52" s="108">
        <v>0</v>
      </c>
      <c r="BL52" s="108">
        <v>0</v>
      </c>
      <c r="BM52" s="108">
        <v>1887140991.75</v>
      </c>
      <c r="BN52" s="108">
        <v>0</v>
      </c>
      <c r="BO52" s="108">
        <v>0</v>
      </c>
      <c r="BP52" s="108">
        <v>0</v>
      </c>
      <c r="BQ52" s="108">
        <v>0</v>
      </c>
      <c r="BR52" s="108">
        <v>0</v>
      </c>
      <c r="BS52" s="108">
        <v>0</v>
      </c>
      <c r="BT52" s="108">
        <v>0</v>
      </c>
      <c r="BU52" s="108">
        <v>1887140991.75</v>
      </c>
      <c r="BV52" s="108">
        <v>0</v>
      </c>
      <c r="BW52" s="108">
        <v>0</v>
      </c>
      <c r="BX52" s="108">
        <v>1981498041.3375001</v>
      </c>
      <c r="BY52" s="108">
        <v>0</v>
      </c>
      <c r="BZ52" s="108">
        <v>0</v>
      </c>
      <c r="CA52" s="108">
        <v>0</v>
      </c>
      <c r="CB52" s="108">
        <v>0</v>
      </c>
      <c r="CC52" s="108">
        <v>0</v>
      </c>
      <c r="CD52" s="108">
        <v>0</v>
      </c>
      <c r="CE52" s="108">
        <v>0</v>
      </c>
      <c r="CF52" s="108">
        <v>1981498041.3375001</v>
      </c>
      <c r="CG52" s="108">
        <v>0</v>
      </c>
      <c r="CH52" s="108">
        <v>0</v>
      </c>
      <c r="CI52" s="108">
        <v>2080572943.4044001</v>
      </c>
      <c r="CJ52" s="108">
        <v>0</v>
      </c>
      <c r="CK52" s="108">
        <v>0</v>
      </c>
      <c r="CL52" s="108">
        <v>0</v>
      </c>
      <c r="CM52" s="108">
        <v>0</v>
      </c>
      <c r="CN52" s="108">
        <v>0</v>
      </c>
      <c r="CO52" s="108">
        <v>0</v>
      </c>
      <c r="CP52" s="108">
        <v>0</v>
      </c>
      <c r="CQ52" s="108">
        <v>2080572943.4044001</v>
      </c>
      <c r="CR52" s="108">
        <v>7746489111.4918995</v>
      </c>
      <c r="CS52" s="101" t="s">
        <v>701</v>
      </c>
      <c r="CT52" s="101" t="s">
        <v>702</v>
      </c>
    </row>
    <row r="53" spans="1:98" ht="70.349999999999994" customHeight="1" x14ac:dyDescent="0.3">
      <c r="A53" s="100" t="s">
        <v>703</v>
      </c>
      <c r="B53" s="101"/>
      <c r="C53" s="101" t="s">
        <v>704</v>
      </c>
      <c r="D53" s="101" t="s">
        <v>102</v>
      </c>
      <c r="E53" s="101" t="s">
        <v>519</v>
      </c>
      <c r="F53" s="102" t="s">
        <v>520</v>
      </c>
      <c r="G53" s="101" t="s">
        <v>521</v>
      </c>
      <c r="H53" s="101" t="s">
        <v>522</v>
      </c>
      <c r="I53" s="101" t="s">
        <v>523</v>
      </c>
      <c r="J53" s="101" t="s">
        <v>524</v>
      </c>
      <c r="K53" s="101" t="s">
        <v>525</v>
      </c>
      <c r="L53" s="101" t="s">
        <v>526</v>
      </c>
      <c r="M53" s="101">
        <v>9</v>
      </c>
      <c r="N53" s="101" t="s">
        <v>527</v>
      </c>
      <c r="O53" s="101" t="s">
        <v>526</v>
      </c>
      <c r="P53" s="101" t="s">
        <v>528</v>
      </c>
      <c r="Q53" s="101" t="s">
        <v>529</v>
      </c>
      <c r="R53" s="101" t="s">
        <v>530</v>
      </c>
      <c r="S53" s="101" t="s">
        <v>705</v>
      </c>
      <c r="T53" s="101" t="s">
        <v>706</v>
      </c>
      <c r="U53" s="101" t="s">
        <v>707</v>
      </c>
      <c r="V53" s="101" t="s">
        <v>708</v>
      </c>
      <c r="W53" s="101" t="s">
        <v>709</v>
      </c>
      <c r="X53" s="101" t="s">
        <v>710</v>
      </c>
      <c r="Y53" s="101" t="s">
        <v>123</v>
      </c>
      <c r="Z53" s="101" t="s">
        <v>124</v>
      </c>
      <c r="AA53" s="103">
        <v>1</v>
      </c>
      <c r="AB53" s="101" t="s">
        <v>125</v>
      </c>
      <c r="AC53" s="101" t="s">
        <v>536</v>
      </c>
      <c r="AD53" s="103">
        <v>0</v>
      </c>
      <c r="AE53" s="103">
        <v>0</v>
      </c>
      <c r="AF53" s="103">
        <v>0</v>
      </c>
      <c r="AG53" s="103">
        <v>1</v>
      </c>
      <c r="AH53" s="104"/>
      <c r="AI53" s="104" t="s">
        <v>711</v>
      </c>
      <c r="AJ53" s="104" t="s">
        <v>712</v>
      </c>
      <c r="AK53" s="101" t="s">
        <v>713</v>
      </c>
      <c r="AL53" s="101"/>
      <c r="AM53" s="101" t="s">
        <v>6351</v>
      </c>
      <c r="AN53" s="102"/>
      <c r="AO53" s="105"/>
      <c r="AP53" s="106"/>
      <c r="AQ53" s="102">
        <v>5</v>
      </c>
      <c r="AR53" s="105">
        <v>1</v>
      </c>
      <c r="AS53" s="106" t="s">
        <v>132</v>
      </c>
      <c r="AT53" s="102"/>
      <c r="AU53" s="107"/>
      <c r="AV53" s="106"/>
      <c r="AW53" s="103">
        <v>5</v>
      </c>
      <c r="AX53" s="107">
        <v>1</v>
      </c>
      <c r="AY53" s="106" t="s">
        <v>132</v>
      </c>
      <c r="AZ53" s="108">
        <v>50000000</v>
      </c>
      <c r="BA53" s="108">
        <v>0</v>
      </c>
      <c r="BB53" s="108">
        <v>0</v>
      </c>
      <c r="BC53" s="108">
        <v>0</v>
      </c>
      <c r="BD53" s="108">
        <v>0</v>
      </c>
      <c r="BE53" s="108">
        <v>0</v>
      </c>
      <c r="BF53" s="108">
        <v>0</v>
      </c>
      <c r="BG53" s="108">
        <v>0</v>
      </c>
      <c r="BH53" s="108">
        <v>0</v>
      </c>
      <c r="BI53" s="108">
        <v>0</v>
      </c>
      <c r="BJ53" s="108">
        <v>50000000</v>
      </c>
      <c r="BK53" s="108">
        <v>52500000</v>
      </c>
      <c r="BL53" s="108">
        <v>0</v>
      </c>
      <c r="BM53" s="108">
        <v>0</v>
      </c>
      <c r="BN53" s="108">
        <v>0</v>
      </c>
      <c r="BO53" s="108">
        <v>0</v>
      </c>
      <c r="BP53" s="108">
        <v>0</v>
      </c>
      <c r="BQ53" s="108">
        <v>0</v>
      </c>
      <c r="BR53" s="108">
        <v>0</v>
      </c>
      <c r="BS53" s="108">
        <v>0</v>
      </c>
      <c r="BT53" s="108">
        <v>0</v>
      </c>
      <c r="BU53" s="108">
        <v>52500000</v>
      </c>
      <c r="BV53" s="108">
        <v>55125000</v>
      </c>
      <c r="BW53" s="108">
        <v>0</v>
      </c>
      <c r="BX53" s="108">
        <v>0</v>
      </c>
      <c r="BY53" s="108">
        <v>0</v>
      </c>
      <c r="BZ53" s="108">
        <v>0</v>
      </c>
      <c r="CA53" s="108">
        <v>0</v>
      </c>
      <c r="CB53" s="108">
        <v>0</v>
      </c>
      <c r="CC53" s="108">
        <v>0</v>
      </c>
      <c r="CD53" s="108">
        <v>0</v>
      </c>
      <c r="CE53" s="108">
        <v>0</v>
      </c>
      <c r="CF53" s="108">
        <v>55125000</v>
      </c>
      <c r="CG53" s="108">
        <v>57881250</v>
      </c>
      <c r="CH53" s="108">
        <v>0</v>
      </c>
      <c r="CI53" s="108">
        <v>0</v>
      </c>
      <c r="CJ53" s="108">
        <v>0</v>
      </c>
      <c r="CK53" s="108">
        <v>0</v>
      </c>
      <c r="CL53" s="108">
        <v>0</v>
      </c>
      <c r="CM53" s="108">
        <v>0</v>
      </c>
      <c r="CN53" s="108">
        <v>0</v>
      </c>
      <c r="CO53" s="108">
        <v>0</v>
      </c>
      <c r="CP53" s="108">
        <v>0</v>
      </c>
      <c r="CQ53" s="108">
        <v>57881250</v>
      </c>
      <c r="CR53" s="108">
        <v>215506250</v>
      </c>
      <c r="CS53" s="101"/>
      <c r="CT53" s="101" t="s">
        <v>714</v>
      </c>
    </row>
    <row r="54" spans="1:98" ht="70.349999999999994" customHeight="1" x14ac:dyDescent="0.3">
      <c r="A54" s="100" t="s">
        <v>715</v>
      </c>
      <c r="B54" s="101"/>
      <c r="C54" s="101" t="s">
        <v>716</v>
      </c>
      <c r="D54" s="101" t="s">
        <v>102</v>
      </c>
      <c r="E54" s="101" t="s">
        <v>519</v>
      </c>
      <c r="F54" s="102" t="s">
        <v>520</v>
      </c>
      <c r="G54" s="101" t="s">
        <v>521</v>
      </c>
      <c r="H54" s="101" t="s">
        <v>522</v>
      </c>
      <c r="I54" s="101" t="s">
        <v>523</v>
      </c>
      <c r="J54" s="101" t="s">
        <v>524</v>
      </c>
      <c r="K54" s="101" t="s">
        <v>525</v>
      </c>
      <c r="L54" s="101" t="s">
        <v>526</v>
      </c>
      <c r="M54" s="101">
        <v>9</v>
      </c>
      <c r="N54" s="101" t="s">
        <v>527</v>
      </c>
      <c r="O54" s="101" t="s">
        <v>526</v>
      </c>
      <c r="P54" s="101" t="s">
        <v>528</v>
      </c>
      <c r="Q54" s="101" t="s">
        <v>529</v>
      </c>
      <c r="R54" s="101" t="s">
        <v>530</v>
      </c>
      <c r="S54" s="101" t="s">
        <v>717</v>
      </c>
      <c r="T54" s="101" t="s">
        <v>718</v>
      </c>
      <c r="U54" s="101" t="s">
        <v>6352</v>
      </c>
      <c r="V54" s="101" t="s">
        <v>720</v>
      </c>
      <c r="W54" s="101" t="s">
        <v>721</v>
      </c>
      <c r="X54" s="101" t="s">
        <v>722</v>
      </c>
      <c r="Y54" s="101" t="s">
        <v>123</v>
      </c>
      <c r="Z54" s="101" t="s">
        <v>124</v>
      </c>
      <c r="AA54" s="103">
        <v>100</v>
      </c>
      <c r="AB54" s="101" t="s">
        <v>125</v>
      </c>
      <c r="AC54" s="101" t="s">
        <v>536</v>
      </c>
      <c r="AD54" s="103">
        <v>0</v>
      </c>
      <c r="AE54" s="103">
        <v>30</v>
      </c>
      <c r="AF54" s="103">
        <v>30</v>
      </c>
      <c r="AG54" s="103">
        <v>40</v>
      </c>
      <c r="AH54" s="104" t="s">
        <v>723</v>
      </c>
      <c r="AI54" s="104" t="s">
        <v>724</v>
      </c>
      <c r="AJ54" s="104" t="s">
        <v>725</v>
      </c>
      <c r="AK54" s="101" t="s">
        <v>726</v>
      </c>
      <c r="AL54" s="101"/>
      <c r="AM54" s="101" t="s">
        <v>6353</v>
      </c>
      <c r="AN54" s="102">
        <v>363</v>
      </c>
      <c r="AO54" s="105">
        <v>1</v>
      </c>
      <c r="AP54" s="106" t="s">
        <v>132</v>
      </c>
      <c r="AQ54" s="102">
        <v>102</v>
      </c>
      <c r="AR54" s="105">
        <v>1</v>
      </c>
      <c r="AS54" s="106" t="s">
        <v>132</v>
      </c>
      <c r="AT54" s="102"/>
      <c r="AU54" s="107">
        <v>1</v>
      </c>
      <c r="AV54" s="106" t="s">
        <v>132</v>
      </c>
      <c r="AW54" s="103">
        <v>465</v>
      </c>
      <c r="AX54" s="107">
        <v>1</v>
      </c>
      <c r="AY54" s="106" t="s">
        <v>132</v>
      </c>
      <c r="AZ54" s="108">
        <v>30000000</v>
      </c>
      <c r="BA54" s="108">
        <v>0</v>
      </c>
      <c r="BB54" s="108">
        <v>0</v>
      </c>
      <c r="BC54" s="108">
        <v>0</v>
      </c>
      <c r="BD54" s="108">
        <v>0</v>
      </c>
      <c r="BE54" s="108">
        <v>0</v>
      </c>
      <c r="BF54" s="108">
        <v>0</v>
      </c>
      <c r="BG54" s="108">
        <v>0</v>
      </c>
      <c r="BH54" s="108">
        <v>0</v>
      </c>
      <c r="BI54" s="108">
        <v>0</v>
      </c>
      <c r="BJ54" s="108">
        <v>30000000</v>
      </c>
      <c r="BK54" s="108">
        <v>0</v>
      </c>
      <c r="BL54" s="108">
        <v>0</v>
      </c>
      <c r="BM54" s="108">
        <v>0</v>
      </c>
      <c r="BN54" s="108">
        <v>0</v>
      </c>
      <c r="BO54" s="108">
        <v>0</v>
      </c>
      <c r="BP54" s="108">
        <v>0</v>
      </c>
      <c r="BQ54" s="108">
        <v>0</v>
      </c>
      <c r="BR54" s="108">
        <v>0</v>
      </c>
      <c r="BS54" s="108">
        <v>0</v>
      </c>
      <c r="BT54" s="108">
        <v>0</v>
      </c>
      <c r="BU54" s="108">
        <v>0</v>
      </c>
      <c r="BV54" s="108">
        <v>0</v>
      </c>
      <c r="BW54" s="108">
        <v>0</v>
      </c>
      <c r="BX54" s="108">
        <v>0</v>
      </c>
      <c r="BY54" s="108">
        <v>0</v>
      </c>
      <c r="BZ54" s="108">
        <v>0</v>
      </c>
      <c r="CA54" s="108">
        <v>0</v>
      </c>
      <c r="CB54" s="108">
        <v>0</v>
      </c>
      <c r="CC54" s="108">
        <v>0</v>
      </c>
      <c r="CD54" s="108">
        <v>0</v>
      </c>
      <c r="CE54" s="108">
        <v>0</v>
      </c>
      <c r="CF54" s="108">
        <v>0</v>
      </c>
      <c r="CG54" s="108">
        <v>0</v>
      </c>
      <c r="CH54" s="108">
        <v>0</v>
      </c>
      <c r="CI54" s="108">
        <v>0</v>
      </c>
      <c r="CJ54" s="108">
        <v>0</v>
      </c>
      <c r="CK54" s="108">
        <v>0</v>
      </c>
      <c r="CL54" s="108">
        <v>0</v>
      </c>
      <c r="CM54" s="108">
        <v>0</v>
      </c>
      <c r="CN54" s="108">
        <v>0</v>
      </c>
      <c r="CO54" s="108">
        <v>0</v>
      </c>
      <c r="CP54" s="108">
        <v>0</v>
      </c>
      <c r="CQ54" s="108">
        <v>0</v>
      </c>
      <c r="CR54" s="108">
        <v>30000000</v>
      </c>
      <c r="CS54" s="101"/>
      <c r="CT54" s="101" t="s">
        <v>727</v>
      </c>
    </row>
    <row r="55" spans="1:98" ht="70.349999999999994" customHeight="1" x14ac:dyDescent="0.3">
      <c r="A55" s="100" t="s">
        <v>728</v>
      </c>
      <c r="B55" s="101"/>
      <c r="C55" s="101" t="s">
        <v>729</v>
      </c>
      <c r="D55" s="101" t="s">
        <v>102</v>
      </c>
      <c r="E55" s="101" t="s">
        <v>519</v>
      </c>
      <c r="F55" s="102" t="s">
        <v>520</v>
      </c>
      <c r="G55" s="101" t="s">
        <v>521</v>
      </c>
      <c r="H55" s="101" t="s">
        <v>522</v>
      </c>
      <c r="I55" s="101" t="s">
        <v>523</v>
      </c>
      <c r="J55" s="101" t="s">
        <v>524</v>
      </c>
      <c r="K55" s="101" t="s">
        <v>525</v>
      </c>
      <c r="L55" s="101" t="s">
        <v>526</v>
      </c>
      <c r="M55" s="101">
        <v>9</v>
      </c>
      <c r="N55" s="101" t="s">
        <v>527</v>
      </c>
      <c r="O55" s="101" t="s">
        <v>526</v>
      </c>
      <c r="P55" s="101" t="s">
        <v>528</v>
      </c>
      <c r="Q55" s="101" t="s">
        <v>529</v>
      </c>
      <c r="R55" s="101" t="s">
        <v>530</v>
      </c>
      <c r="S55" s="101" t="s">
        <v>730</v>
      </c>
      <c r="T55" s="101" t="s">
        <v>731</v>
      </c>
      <c r="U55" s="101" t="s">
        <v>732</v>
      </c>
      <c r="V55" s="101" t="s">
        <v>733</v>
      </c>
      <c r="W55" s="101" t="s">
        <v>734</v>
      </c>
      <c r="X55" s="101" t="s">
        <v>651</v>
      </c>
      <c r="Y55" s="101" t="s">
        <v>123</v>
      </c>
      <c r="Z55" s="101" t="s">
        <v>124</v>
      </c>
      <c r="AA55" s="103">
        <v>20</v>
      </c>
      <c r="AB55" s="101" t="s">
        <v>125</v>
      </c>
      <c r="AC55" s="101" t="s">
        <v>536</v>
      </c>
      <c r="AD55" s="103">
        <v>0</v>
      </c>
      <c r="AE55" s="103">
        <v>8</v>
      </c>
      <c r="AF55" s="103">
        <v>7</v>
      </c>
      <c r="AG55" s="103">
        <v>5</v>
      </c>
      <c r="AH55" s="104"/>
      <c r="AI55" s="104" t="s">
        <v>735</v>
      </c>
      <c r="AJ55" s="104" t="s">
        <v>736</v>
      </c>
      <c r="AK55" s="101" t="s">
        <v>630</v>
      </c>
      <c r="AL55" s="101"/>
      <c r="AM55" s="101" t="s">
        <v>6354</v>
      </c>
      <c r="AN55" s="102"/>
      <c r="AO55" s="105"/>
      <c r="AP55" s="106"/>
      <c r="AQ55" s="102">
        <v>20</v>
      </c>
      <c r="AR55" s="105">
        <v>1</v>
      </c>
      <c r="AS55" s="106" t="s">
        <v>132</v>
      </c>
      <c r="AT55" s="102"/>
      <c r="AU55" s="107">
        <v>1</v>
      </c>
      <c r="AV55" s="106" t="s">
        <v>132</v>
      </c>
      <c r="AW55" s="103">
        <v>20</v>
      </c>
      <c r="AX55" s="107">
        <v>1</v>
      </c>
      <c r="AY55" s="106" t="s">
        <v>132</v>
      </c>
      <c r="AZ55" s="108">
        <v>0</v>
      </c>
      <c r="BA55" s="108">
        <v>0</v>
      </c>
      <c r="BB55" s="108">
        <v>0</v>
      </c>
      <c r="BC55" s="108">
        <v>0</v>
      </c>
      <c r="BD55" s="108">
        <v>0</v>
      </c>
      <c r="BE55" s="108">
        <v>0</v>
      </c>
      <c r="BF55" s="108">
        <v>0</v>
      </c>
      <c r="BG55" s="108">
        <v>0</v>
      </c>
      <c r="BH55" s="108">
        <v>0</v>
      </c>
      <c r="BI55" s="108">
        <v>0</v>
      </c>
      <c r="BJ55" s="108">
        <v>0</v>
      </c>
      <c r="BK55" s="108">
        <v>0</v>
      </c>
      <c r="BL55" s="108">
        <v>0</v>
      </c>
      <c r="BM55" s="108">
        <v>0</v>
      </c>
      <c r="BN55" s="108">
        <v>0</v>
      </c>
      <c r="BO55" s="108">
        <v>0</v>
      </c>
      <c r="BP55" s="108">
        <v>0</v>
      </c>
      <c r="BQ55" s="108">
        <v>0</v>
      </c>
      <c r="BR55" s="108">
        <v>0</v>
      </c>
      <c r="BS55" s="108">
        <v>0</v>
      </c>
      <c r="BT55" s="108">
        <v>0</v>
      </c>
      <c r="BU55" s="108">
        <v>0</v>
      </c>
      <c r="BV55" s="108">
        <v>0</v>
      </c>
      <c r="BW55" s="108">
        <v>0</v>
      </c>
      <c r="BX55" s="108">
        <v>0</v>
      </c>
      <c r="BY55" s="108">
        <v>0</v>
      </c>
      <c r="BZ55" s="108">
        <v>0</v>
      </c>
      <c r="CA55" s="108">
        <v>0</v>
      </c>
      <c r="CB55" s="108">
        <v>0</v>
      </c>
      <c r="CC55" s="108">
        <v>0</v>
      </c>
      <c r="CD55" s="108">
        <v>0</v>
      </c>
      <c r="CE55" s="108">
        <v>0</v>
      </c>
      <c r="CF55" s="108">
        <v>0</v>
      </c>
      <c r="CG55" s="108">
        <v>0</v>
      </c>
      <c r="CH55" s="108">
        <v>0</v>
      </c>
      <c r="CI55" s="108">
        <v>0</v>
      </c>
      <c r="CJ55" s="108">
        <v>0</v>
      </c>
      <c r="CK55" s="108">
        <v>0</v>
      </c>
      <c r="CL55" s="108">
        <v>0</v>
      </c>
      <c r="CM55" s="108">
        <v>0</v>
      </c>
      <c r="CN55" s="108">
        <v>0</v>
      </c>
      <c r="CO55" s="108">
        <v>0</v>
      </c>
      <c r="CP55" s="108">
        <v>0</v>
      </c>
      <c r="CQ55" s="108">
        <v>0</v>
      </c>
      <c r="CR55" s="108">
        <v>0</v>
      </c>
      <c r="CS55" s="101"/>
      <c r="CT55" s="101" t="s">
        <v>630</v>
      </c>
    </row>
    <row r="56" spans="1:98" ht="70.349999999999994" customHeight="1" x14ac:dyDescent="0.3">
      <c r="A56" s="100" t="s">
        <v>737</v>
      </c>
      <c r="B56" s="101"/>
      <c r="C56" s="101" t="s">
        <v>421</v>
      </c>
      <c r="D56" s="101" t="s">
        <v>102</v>
      </c>
      <c r="E56" s="101" t="s">
        <v>519</v>
      </c>
      <c r="F56" s="102" t="s">
        <v>520</v>
      </c>
      <c r="G56" s="101" t="s">
        <v>521</v>
      </c>
      <c r="H56" s="101" t="s">
        <v>522</v>
      </c>
      <c r="I56" s="101" t="s">
        <v>523</v>
      </c>
      <c r="J56" s="101" t="s">
        <v>524</v>
      </c>
      <c r="K56" s="101" t="s">
        <v>525</v>
      </c>
      <c r="L56" s="101" t="s">
        <v>526</v>
      </c>
      <c r="M56" s="101">
        <v>9</v>
      </c>
      <c r="N56" s="101" t="s">
        <v>527</v>
      </c>
      <c r="O56" s="101" t="s">
        <v>526</v>
      </c>
      <c r="P56" s="101" t="s">
        <v>528</v>
      </c>
      <c r="Q56" s="101" t="s">
        <v>529</v>
      </c>
      <c r="R56" s="101" t="s">
        <v>530</v>
      </c>
      <c r="S56" s="101" t="s">
        <v>738</v>
      </c>
      <c r="T56" s="101" t="s">
        <v>739</v>
      </c>
      <c r="U56" s="101" t="s">
        <v>740</v>
      </c>
      <c r="V56" s="101" t="s">
        <v>741</v>
      </c>
      <c r="W56" s="101" t="s">
        <v>742</v>
      </c>
      <c r="X56" s="101" t="s">
        <v>743</v>
      </c>
      <c r="Y56" s="101" t="s">
        <v>123</v>
      </c>
      <c r="Z56" s="101" t="s">
        <v>124</v>
      </c>
      <c r="AA56" s="103">
        <v>2</v>
      </c>
      <c r="AB56" s="101" t="s">
        <v>125</v>
      </c>
      <c r="AC56" s="101" t="s">
        <v>536</v>
      </c>
      <c r="AD56" s="103">
        <v>0</v>
      </c>
      <c r="AE56" s="103">
        <v>0</v>
      </c>
      <c r="AF56" s="103">
        <v>1</v>
      </c>
      <c r="AG56" s="103">
        <v>1</v>
      </c>
      <c r="AH56" s="104"/>
      <c r="AI56" s="104"/>
      <c r="AJ56" s="104"/>
      <c r="AK56" s="101" t="s">
        <v>744</v>
      </c>
      <c r="AL56" s="101"/>
      <c r="AM56" s="101" t="s">
        <v>6355</v>
      </c>
      <c r="AN56" s="102"/>
      <c r="AO56" s="105"/>
      <c r="AP56" s="106"/>
      <c r="AQ56" s="102"/>
      <c r="AR56" s="105"/>
      <c r="AS56" s="106"/>
      <c r="AT56" s="102"/>
      <c r="AU56" s="107">
        <v>0</v>
      </c>
      <c r="AV56" s="106" t="s">
        <v>171</v>
      </c>
      <c r="AW56" s="103">
        <v>0</v>
      </c>
      <c r="AX56" s="107">
        <v>0</v>
      </c>
      <c r="AY56" s="106" t="s">
        <v>171</v>
      </c>
      <c r="AZ56" s="108">
        <v>125000000</v>
      </c>
      <c r="BA56" s="108">
        <v>0</v>
      </c>
      <c r="BB56" s="108">
        <v>0</v>
      </c>
      <c r="BC56" s="108">
        <v>0</v>
      </c>
      <c r="BD56" s="108">
        <v>0</v>
      </c>
      <c r="BE56" s="108">
        <v>0</v>
      </c>
      <c r="BF56" s="108">
        <v>0</v>
      </c>
      <c r="BG56" s="108">
        <v>0</v>
      </c>
      <c r="BH56" s="108">
        <v>0</v>
      </c>
      <c r="BI56" s="108">
        <v>0</v>
      </c>
      <c r="BJ56" s="108">
        <v>125000000</v>
      </c>
      <c r="BK56" s="108">
        <v>125000000</v>
      </c>
      <c r="BL56" s="108">
        <v>0</v>
      </c>
      <c r="BM56" s="108">
        <v>0</v>
      </c>
      <c r="BN56" s="108">
        <v>0</v>
      </c>
      <c r="BO56" s="108">
        <v>0</v>
      </c>
      <c r="BP56" s="108">
        <v>0</v>
      </c>
      <c r="BQ56" s="108">
        <v>0</v>
      </c>
      <c r="BR56" s="108">
        <v>0</v>
      </c>
      <c r="BS56" s="108">
        <v>0</v>
      </c>
      <c r="BT56" s="108">
        <v>0</v>
      </c>
      <c r="BU56" s="108">
        <v>125000000</v>
      </c>
      <c r="BV56" s="108">
        <v>125000000</v>
      </c>
      <c r="BW56" s="108">
        <v>0</v>
      </c>
      <c r="BX56" s="108">
        <v>0</v>
      </c>
      <c r="BY56" s="108">
        <v>0</v>
      </c>
      <c r="BZ56" s="108">
        <v>0</v>
      </c>
      <c r="CA56" s="108">
        <v>0</v>
      </c>
      <c r="CB56" s="108">
        <v>0</v>
      </c>
      <c r="CC56" s="108">
        <v>0</v>
      </c>
      <c r="CD56" s="108">
        <v>0</v>
      </c>
      <c r="CE56" s="108">
        <v>0</v>
      </c>
      <c r="CF56" s="108">
        <v>125000000</v>
      </c>
      <c r="CG56" s="108">
        <v>125000000</v>
      </c>
      <c r="CH56" s="108">
        <v>0</v>
      </c>
      <c r="CI56" s="108">
        <v>0</v>
      </c>
      <c r="CJ56" s="108">
        <v>0</v>
      </c>
      <c r="CK56" s="108">
        <v>0</v>
      </c>
      <c r="CL56" s="108">
        <v>0</v>
      </c>
      <c r="CM56" s="108">
        <v>0</v>
      </c>
      <c r="CN56" s="108">
        <v>0</v>
      </c>
      <c r="CO56" s="108">
        <v>0</v>
      </c>
      <c r="CP56" s="108">
        <v>0</v>
      </c>
      <c r="CQ56" s="108">
        <v>125000000</v>
      </c>
      <c r="CR56" s="108">
        <v>500000000</v>
      </c>
      <c r="CS56" s="101"/>
      <c r="CT56" s="101" t="s">
        <v>745</v>
      </c>
    </row>
    <row r="57" spans="1:98" ht="70.349999999999994" customHeight="1" x14ac:dyDescent="0.3">
      <c r="A57" s="100" t="s">
        <v>746</v>
      </c>
      <c r="B57" s="101"/>
      <c r="C57" s="101" t="s">
        <v>747</v>
      </c>
      <c r="D57" s="101" t="s">
        <v>102</v>
      </c>
      <c r="E57" s="101" t="s">
        <v>519</v>
      </c>
      <c r="F57" s="102" t="s">
        <v>520</v>
      </c>
      <c r="G57" s="101" t="s">
        <v>521</v>
      </c>
      <c r="H57" s="101" t="s">
        <v>522</v>
      </c>
      <c r="I57" s="101" t="s">
        <v>523</v>
      </c>
      <c r="J57" s="101" t="s">
        <v>524</v>
      </c>
      <c r="K57" s="101" t="s">
        <v>525</v>
      </c>
      <c r="L57" s="101" t="s">
        <v>526</v>
      </c>
      <c r="M57" s="101">
        <v>9</v>
      </c>
      <c r="N57" s="101" t="s">
        <v>527</v>
      </c>
      <c r="O57" s="101" t="s">
        <v>526</v>
      </c>
      <c r="P57" s="101" t="s">
        <v>528</v>
      </c>
      <c r="Q57" s="101" t="s">
        <v>529</v>
      </c>
      <c r="R57" s="101" t="s">
        <v>530</v>
      </c>
      <c r="S57" s="101" t="s">
        <v>748</v>
      </c>
      <c r="T57" s="101" t="s">
        <v>749</v>
      </c>
      <c r="U57" s="101" t="s">
        <v>750</v>
      </c>
      <c r="V57" s="101" t="s">
        <v>751</v>
      </c>
      <c r="W57" s="101" t="s">
        <v>752</v>
      </c>
      <c r="X57" s="101" t="s">
        <v>722</v>
      </c>
      <c r="Y57" s="101" t="s">
        <v>123</v>
      </c>
      <c r="Z57" s="101" t="s">
        <v>124</v>
      </c>
      <c r="AA57" s="103">
        <v>1900</v>
      </c>
      <c r="AB57" s="101" t="s">
        <v>182</v>
      </c>
      <c r="AC57" s="101" t="s">
        <v>536</v>
      </c>
      <c r="AD57" s="103">
        <v>1900</v>
      </c>
      <c r="AE57" s="103">
        <v>1900</v>
      </c>
      <c r="AF57" s="103">
        <v>1900</v>
      </c>
      <c r="AG57" s="103">
        <v>1900</v>
      </c>
      <c r="AH57" s="104" t="s">
        <v>753</v>
      </c>
      <c r="AI57" s="104" t="s">
        <v>754</v>
      </c>
      <c r="AJ57" s="104" t="s">
        <v>755</v>
      </c>
      <c r="AK57" s="101" t="s">
        <v>756</v>
      </c>
      <c r="AL57" s="101"/>
      <c r="AM57" s="101" t="s">
        <v>6356</v>
      </c>
      <c r="AN57" s="102">
        <v>1750</v>
      </c>
      <c r="AO57" s="105">
        <v>0.92105263157894723</v>
      </c>
      <c r="AP57" s="106" t="s">
        <v>170</v>
      </c>
      <c r="AQ57" s="102">
        <v>1931</v>
      </c>
      <c r="AR57" s="105">
        <v>1</v>
      </c>
      <c r="AS57" s="106" t="s">
        <v>132</v>
      </c>
      <c r="AT57" s="102"/>
      <c r="AU57" s="107">
        <v>0</v>
      </c>
      <c r="AV57" s="106" t="s">
        <v>171</v>
      </c>
      <c r="AW57" s="103">
        <v>3681</v>
      </c>
      <c r="AX57" s="107">
        <v>1</v>
      </c>
      <c r="AY57" s="106" t="s">
        <v>132</v>
      </c>
      <c r="AZ57" s="108">
        <v>0</v>
      </c>
      <c r="BA57" s="108">
        <v>0</v>
      </c>
      <c r="BB57" s="108">
        <v>0</v>
      </c>
      <c r="BC57" s="108">
        <v>0</v>
      </c>
      <c r="BD57" s="108">
        <v>0</v>
      </c>
      <c r="BE57" s="108">
        <v>0</v>
      </c>
      <c r="BF57" s="108">
        <v>0</v>
      </c>
      <c r="BG57" s="108">
        <v>0</v>
      </c>
      <c r="BH57" s="108">
        <v>0</v>
      </c>
      <c r="BI57" s="108">
        <v>0</v>
      </c>
      <c r="BJ57" s="108">
        <v>0</v>
      </c>
      <c r="BK57" s="108">
        <v>0</v>
      </c>
      <c r="BL57" s="108">
        <v>0</v>
      </c>
      <c r="BM57" s="108">
        <v>0</v>
      </c>
      <c r="BN57" s="108">
        <v>0</v>
      </c>
      <c r="BO57" s="108">
        <v>0</v>
      </c>
      <c r="BP57" s="108">
        <v>0</v>
      </c>
      <c r="BQ57" s="108">
        <v>0</v>
      </c>
      <c r="BR57" s="108">
        <v>0</v>
      </c>
      <c r="BS57" s="108">
        <v>0</v>
      </c>
      <c r="BT57" s="108">
        <v>0</v>
      </c>
      <c r="BU57" s="108">
        <v>0</v>
      </c>
      <c r="BV57" s="108">
        <v>0</v>
      </c>
      <c r="BW57" s="108">
        <v>0</v>
      </c>
      <c r="BX57" s="108">
        <v>0</v>
      </c>
      <c r="BY57" s="108">
        <v>0</v>
      </c>
      <c r="BZ57" s="108">
        <v>0</v>
      </c>
      <c r="CA57" s="108">
        <v>0</v>
      </c>
      <c r="CB57" s="108">
        <v>0</v>
      </c>
      <c r="CC57" s="108">
        <v>0</v>
      </c>
      <c r="CD57" s="108">
        <v>0</v>
      </c>
      <c r="CE57" s="108">
        <v>0</v>
      </c>
      <c r="CF57" s="108">
        <v>0</v>
      </c>
      <c r="CG57" s="108">
        <v>0</v>
      </c>
      <c r="CH57" s="108">
        <v>0</v>
      </c>
      <c r="CI57" s="108">
        <v>0</v>
      </c>
      <c r="CJ57" s="108">
        <v>0</v>
      </c>
      <c r="CK57" s="108">
        <v>0</v>
      </c>
      <c r="CL57" s="108">
        <v>0</v>
      </c>
      <c r="CM57" s="108">
        <v>0</v>
      </c>
      <c r="CN57" s="108">
        <v>0</v>
      </c>
      <c r="CO57" s="108">
        <v>0</v>
      </c>
      <c r="CP57" s="108">
        <v>0</v>
      </c>
      <c r="CQ57" s="108">
        <v>0</v>
      </c>
      <c r="CR57" s="108">
        <v>0</v>
      </c>
      <c r="CS57" s="101" t="s">
        <v>757</v>
      </c>
      <c r="CT57" s="101" t="s">
        <v>758</v>
      </c>
    </row>
    <row r="58" spans="1:98" ht="70.349999999999994" customHeight="1" x14ac:dyDescent="0.3">
      <c r="A58" s="100" t="s">
        <v>759</v>
      </c>
      <c r="B58" s="101"/>
      <c r="C58" s="101" t="s">
        <v>760</v>
      </c>
      <c r="D58" s="101" t="s">
        <v>102</v>
      </c>
      <c r="E58" s="101" t="s">
        <v>519</v>
      </c>
      <c r="F58" s="102" t="s">
        <v>520</v>
      </c>
      <c r="G58" s="101" t="s">
        <v>521</v>
      </c>
      <c r="H58" s="101" t="s">
        <v>522</v>
      </c>
      <c r="I58" s="101" t="s">
        <v>523</v>
      </c>
      <c r="J58" s="101" t="s">
        <v>524</v>
      </c>
      <c r="K58" s="101" t="s">
        <v>525</v>
      </c>
      <c r="L58" s="101" t="s">
        <v>526</v>
      </c>
      <c r="M58" s="101">
        <v>9</v>
      </c>
      <c r="N58" s="101" t="s">
        <v>527</v>
      </c>
      <c r="O58" s="101" t="s">
        <v>526</v>
      </c>
      <c r="P58" s="101" t="s">
        <v>528</v>
      </c>
      <c r="Q58" s="101" t="s">
        <v>529</v>
      </c>
      <c r="R58" s="101" t="s">
        <v>530</v>
      </c>
      <c r="S58" s="101" t="s">
        <v>761</v>
      </c>
      <c r="T58" s="101" t="s">
        <v>762</v>
      </c>
      <c r="U58" s="101" t="s">
        <v>763</v>
      </c>
      <c r="V58" s="101" t="s">
        <v>764</v>
      </c>
      <c r="W58" s="101" t="s">
        <v>765</v>
      </c>
      <c r="X58" s="101" t="s">
        <v>766</v>
      </c>
      <c r="Y58" s="101" t="s">
        <v>123</v>
      </c>
      <c r="Z58" s="101" t="s">
        <v>124</v>
      </c>
      <c r="AA58" s="103">
        <v>160</v>
      </c>
      <c r="AB58" s="101" t="s">
        <v>182</v>
      </c>
      <c r="AC58" s="101" t="s">
        <v>536</v>
      </c>
      <c r="AD58" s="103">
        <v>160</v>
      </c>
      <c r="AE58" s="103">
        <v>160</v>
      </c>
      <c r="AF58" s="103">
        <v>160</v>
      </c>
      <c r="AG58" s="103">
        <v>160</v>
      </c>
      <c r="AH58" s="104" t="s">
        <v>767</v>
      </c>
      <c r="AI58" s="104" t="s">
        <v>768</v>
      </c>
      <c r="AJ58" s="104" t="s">
        <v>769</v>
      </c>
      <c r="AK58" s="101" t="s">
        <v>770</v>
      </c>
      <c r="AL58" s="101"/>
      <c r="AM58" s="101" t="s">
        <v>6357</v>
      </c>
      <c r="AN58" s="102">
        <v>206</v>
      </c>
      <c r="AO58" s="105">
        <v>1</v>
      </c>
      <c r="AP58" s="106" t="s">
        <v>132</v>
      </c>
      <c r="AQ58" s="102">
        <v>207</v>
      </c>
      <c r="AR58" s="105">
        <v>1</v>
      </c>
      <c r="AS58" s="106" t="s">
        <v>132</v>
      </c>
      <c r="AT58" s="102"/>
      <c r="AU58" s="107">
        <v>0</v>
      </c>
      <c r="AV58" s="106" t="s">
        <v>171</v>
      </c>
      <c r="AW58" s="103">
        <v>413</v>
      </c>
      <c r="AX58" s="107">
        <v>1</v>
      </c>
      <c r="AY58" s="106" t="s">
        <v>132</v>
      </c>
      <c r="AZ58" s="108">
        <v>0</v>
      </c>
      <c r="BA58" s="108">
        <v>0</v>
      </c>
      <c r="BB58" s="108">
        <v>0</v>
      </c>
      <c r="BC58" s="108">
        <v>0</v>
      </c>
      <c r="BD58" s="108">
        <v>0</v>
      </c>
      <c r="BE58" s="108">
        <v>0</v>
      </c>
      <c r="BF58" s="108">
        <v>0</v>
      </c>
      <c r="BG58" s="108">
        <v>0</v>
      </c>
      <c r="BH58" s="108">
        <v>0</v>
      </c>
      <c r="BI58" s="108">
        <v>0</v>
      </c>
      <c r="BJ58" s="108">
        <v>0</v>
      </c>
      <c r="BK58" s="108">
        <v>0</v>
      </c>
      <c r="BL58" s="108">
        <v>0</v>
      </c>
      <c r="BM58" s="108">
        <v>0</v>
      </c>
      <c r="BN58" s="108">
        <v>0</v>
      </c>
      <c r="BO58" s="108">
        <v>0</v>
      </c>
      <c r="BP58" s="108">
        <v>0</v>
      </c>
      <c r="BQ58" s="108">
        <v>0</v>
      </c>
      <c r="BR58" s="108">
        <v>0</v>
      </c>
      <c r="BS58" s="108">
        <v>0</v>
      </c>
      <c r="BT58" s="108">
        <v>0</v>
      </c>
      <c r="BU58" s="108">
        <v>0</v>
      </c>
      <c r="BV58" s="108">
        <v>0</v>
      </c>
      <c r="BW58" s="108">
        <v>0</v>
      </c>
      <c r="BX58" s="108">
        <v>0</v>
      </c>
      <c r="BY58" s="108">
        <v>0</v>
      </c>
      <c r="BZ58" s="108">
        <v>0</v>
      </c>
      <c r="CA58" s="108">
        <v>0</v>
      </c>
      <c r="CB58" s="108">
        <v>0</v>
      </c>
      <c r="CC58" s="108">
        <v>0</v>
      </c>
      <c r="CD58" s="108">
        <v>0</v>
      </c>
      <c r="CE58" s="108">
        <v>0</v>
      </c>
      <c r="CF58" s="108">
        <v>0</v>
      </c>
      <c r="CG58" s="108">
        <v>0</v>
      </c>
      <c r="CH58" s="108">
        <v>0</v>
      </c>
      <c r="CI58" s="108">
        <v>0</v>
      </c>
      <c r="CJ58" s="108">
        <v>0</v>
      </c>
      <c r="CK58" s="108">
        <v>0</v>
      </c>
      <c r="CL58" s="108">
        <v>0</v>
      </c>
      <c r="CM58" s="108">
        <v>0</v>
      </c>
      <c r="CN58" s="108">
        <v>0</v>
      </c>
      <c r="CO58" s="108">
        <v>0</v>
      </c>
      <c r="CP58" s="108">
        <v>0</v>
      </c>
      <c r="CQ58" s="108">
        <v>0</v>
      </c>
      <c r="CR58" s="108">
        <v>0</v>
      </c>
      <c r="CS58" s="101" t="s">
        <v>771</v>
      </c>
      <c r="CT58" s="101" t="s">
        <v>772</v>
      </c>
    </row>
    <row r="59" spans="1:98" ht="70.349999999999994" customHeight="1" x14ac:dyDescent="0.3">
      <c r="A59" s="100" t="s">
        <v>773</v>
      </c>
      <c r="B59" s="101"/>
      <c r="C59" s="101" t="s">
        <v>528</v>
      </c>
      <c r="D59" s="101" t="s">
        <v>102</v>
      </c>
      <c r="E59" s="101" t="s">
        <v>519</v>
      </c>
      <c r="F59" s="102" t="s">
        <v>520</v>
      </c>
      <c r="G59" s="101" t="s">
        <v>521</v>
      </c>
      <c r="H59" s="101" t="s">
        <v>522</v>
      </c>
      <c r="I59" s="101" t="s">
        <v>523</v>
      </c>
      <c r="J59" s="101" t="s">
        <v>524</v>
      </c>
      <c r="K59" s="101" t="s">
        <v>525</v>
      </c>
      <c r="L59" s="101" t="s">
        <v>526</v>
      </c>
      <c r="M59" s="101">
        <v>9</v>
      </c>
      <c r="N59" s="101" t="s">
        <v>527</v>
      </c>
      <c r="O59" s="101" t="s">
        <v>526</v>
      </c>
      <c r="P59" s="101" t="s">
        <v>528</v>
      </c>
      <c r="Q59" s="101" t="s">
        <v>529</v>
      </c>
      <c r="R59" s="101" t="s">
        <v>530</v>
      </c>
      <c r="S59" s="101" t="s">
        <v>774</v>
      </c>
      <c r="T59" s="101" t="s">
        <v>775</v>
      </c>
      <c r="U59" s="101" t="s">
        <v>776</v>
      </c>
      <c r="V59" s="101" t="s">
        <v>777</v>
      </c>
      <c r="W59" s="101" t="s">
        <v>778</v>
      </c>
      <c r="X59" s="101" t="s">
        <v>350</v>
      </c>
      <c r="Y59" s="101" t="s">
        <v>123</v>
      </c>
      <c r="Z59" s="101" t="s">
        <v>124</v>
      </c>
      <c r="AA59" s="103">
        <v>1</v>
      </c>
      <c r="AB59" s="101" t="s">
        <v>125</v>
      </c>
      <c r="AC59" s="101" t="s">
        <v>536</v>
      </c>
      <c r="AD59" s="103">
        <v>0</v>
      </c>
      <c r="AE59" s="103">
        <v>0</v>
      </c>
      <c r="AF59" s="103">
        <v>0</v>
      </c>
      <c r="AG59" s="103">
        <v>1</v>
      </c>
      <c r="AH59" s="104"/>
      <c r="AI59" s="104"/>
      <c r="AJ59" s="104"/>
      <c r="AK59" s="101"/>
      <c r="AL59" s="101"/>
      <c r="AM59" s="101"/>
      <c r="AN59" s="102"/>
      <c r="AO59" s="105"/>
      <c r="AP59" s="106"/>
      <c r="AQ59" s="102"/>
      <c r="AR59" s="105"/>
      <c r="AS59" s="106"/>
      <c r="AT59" s="102"/>
      <c r="AU59" s="107"/>
      <c r="AV59" s="106"/>
      <c r="AW59" s="103">
        <v>0</v>
      </c>
      <c r="AX59" s="107">
        <v>0</v>
      </c>
      <c r="AY59" s="106" t="s">
        <v>171</v>
      </c>
      <c r="AZ59" s="108">
        <v>0</v>
      </c>
      <c r="BA59" s="108">
        <v>0</v>
      </c>
      <c r="BB59" s="108">
        <v>0</v>
      </c>
      <c r="BC59" s="108">
        <v>0</v>
      </c>
      <c r="BD59" s="108">
        <v>0</v>
      </c>
      <c r="BE59" s="108">
        <v>0</v>
      </c>
      <c r="BF59" s="108">
        <v>0</v>
      </c>
      <c r="BG59" s="108">
        <v>0</v>
      </c>
      <c r="BH59" s="108">
        <v>0</v>
      </c>
      <c r="BI59" s="108">
        <v>0</v>
      </c>
      <c r="BJ59" s="108">
        <v>0</v>
      </c>
      <c r="BK59" s="108">
        <v>0</v>
      </c>
      <c r="BL59" s="108">
        <v>0</v>
      </c>
      <c r="BM59" s="108">
        <v>0</v>
      </c>
      <c r="BN59" s="108">
        <v>0</v>
      </c>
      <c r="BO59" s="108">
        <v>0</v>
      </c>
      <c r="BP59" s="108">
        <v>0</v>
      </c>
      <c r="BQ59" s="108">
        <v>0</v>
      </c>
      <c r="BR59" s="108">
        <v>0</v>
      </c>
      <c r="BS59" s="108">
        <v>0</v>
      </c>
      <c r="BT59" s="108">
        <v>0</v>
      </c>
      <c r="BU59" s="108">
        <v>0</v>
      </c>
      <c r="BV59" s="108">
        <v>0</v>
      </c>
      <c r="BW59" s="108">
        <v>0</v>
      </c>
      <c r="BX59" s="108">
        <v>0</v>
      </c>
      <c r="BY59" s="108">
        <v>0</v>
      </c>
      <c r="BZ59" s="108">
        <v>0</v>
      </c>
      <c r="CA59" s="108">
        <v>0</v>
      </c>
      <c r="CB59" s="108">
        <v>0</v>
      </c>
      <c r="CC59" s="108">
        <v>0</v>
      </c>
      <c r="CD59" s="108">
        <v>0</v>
      </c>
      <c r="CE59" s="108">
        <v>0</v>
      </c>
      <c r="CF59" s="108">
        <v>0</v>
      </c>
      <c r="CG59" s="108">
        <v>0</v>
      </c>
      <c r="CH59" s="108">
        <v>0</v>
      </c>
      <c r="CI59" s="108">
        <v>0</v>
      </c>
      <c r="CJ59" s="108">
        <v>0</v>
      </c>
      <c r="CK59" s="108">
        <v>0</v>
      </c>
      <c r="CL59" s="108">
        <v>0</v>
      </c>
      <c r="CM59" s="108">
        <v>0</v>
      </c>
      <c r="CN59" s="108">
        <v>0</v>
      </c>
      <c r="CO59" s="108">
        <v>0</v>
      </c>
      <c r="CP59" s="108">
        <v>0</v>
      </c>
      <c r="CQ59" s="108">
        <v>0</v>
      </c>
      <c r="CR59" s="108">
        <v>0</v>
      </c>
      <c r="CS59" s="101"/>
      <c r="CT59" s="101" t="s">
        <v>779</v>
      </c>
    </row>
    <row r="60" spans="1:98" ht="70.349999999999994" customHeight="1" x14ac:dyDescent="0.3">
      <c r="A60" s="100" t="s">
        <v>780</v>
      </c>
      <c r="B60" s="101"/>
      <c r="C60" s="101" t="s">
        <v>781</v>
      </c>
      <c r="D60" s="101" t="s">
        <v>102</v>
      </c>
      <c r="E60" s="101" t="s">
        <v>519</v>
      </c>
      <c r="F60" s="102" t="s">
        <v>520</v>
      </c>
      <c r="G60" s="101" t="s">
        <v>521</v>
      </c>
      <c r="H60" s="101" t="s">
        <v>522</v>
      </c>
      <c r="I60" s="101" t="s">
        <v>523</v>
      </c>
      <c r="J60" s="101" t="s">
        <v>524</v>
      </c>
      <c r="K60" s="101" t="s">
        <v>525</v>
      </c>
      <c r="L60" s="101" t="s">
        <v>526</v>
      </c>
      <c r="M60" s="101">
        <v>9</v>
      </c>
      <c r="N60" s="101" t="s">
        <v>527</v>
      </c>
      <c r="O60" s="101" t="s">
        <v>526</v>
      </c>
      <c r="P60" s="101" t="s">
        <v>528</v>
      </c>
      <c r="Q60" s="101" t="s">
        <v>529</v>
      </c>
      <c r="R60" s="101" t="s">
        <v>530</v>
      </c>
      <c r="S60" s="101" t="s">
        <v>782</v>
      </c>
      <c r="T60" s="101" t="s">
        <v>783</v>
      </c>
      <c r="U60" s="101" t="s">
        <v>6358</v>
      </c>
      <c r="V60" s="101" t="s">
        <v>785</v>
      </c>
      <c r="W60" s="101" t="s">
        <v>786</v>
      </c>
      <c r="X60" s="101" t="s">
        <v>787</v>
      </c>
      <c r="Y60" s="101" t="s">
        <v>123</v>
      </c>
      <c r="Z60" s="101" t="s">
        <v>124</v>
      </c>
      <c r="AA60" s="103">
        <v>160</v>
      </c>
      <c r="AB60" s="101" t="s">
        <v>125</v>
      </c>
      <c r="AC60" s="101" t="s">
        <v>536</v>
      </c>
      <c r="AD60" s="103">
        <v>35</v>
      </c>
      <c r="AE60" s="103">
        <v>40</v>
      </c>
      <c r="AF60" s="103">
        <v>40</v>
      </c>
      <c r="AG60" s="103">
        <v>45</v>
      </c>
      <c r="AH60" s="104" t="s">
        <v>788</v>
      </c>
      <c r="AI60" s="104" t="s">
        <v>789</v>
      </c>
      <c r="AJ60" s="104" t="s">
        <v>790</v>
      </c>
      <c r="AK60" s="101" t="s">
        <v>791</v>
      </c>
      <c r="AL60" s="101"/>
      <c r="AM60" s="101" t="s">
        <v>6359</v>
      </c>
      <c r="AN60" s="102">
        <v>38</v>
      </c>
      <c r="AO60" s="105">
        <v>1</v>
      </c>
      <c r="AP60" s="106" t="s">
        <v>132</v>
      </c>
      <c r="AQ60" s="102">
        <v>259</v>
      </c>
      <c r="AR60" s="105">
        <v>1</v>
      </c>
      <c r="AS60" s="106" t="s">
        <v>132</v>
      </c>
      <c r="AT60" s="102"/>
      <c r="AU60" s="107">
        <v>1</v>
      </c>
      <c r="AV60" s="106" t="s">
        <v>132</v>
      </c>
      <c r="AW60" s="103">
        <v>297</v>
      </c>
      <c r="AX60" s="107">
        <v>1</v>
      </c>
      <c r="AY60" s="106" t="s">
        <v>132</v>
      </c>
      <c r="AZ60" s="108">
        <v>50000000</v>
      </c>
      <c r="BA60" s="108">
        <v>0</v>
      </c>
      <c r="BB60" s="108">
        <v>100000000</v>
      </c>
      <c r="BC60" s="108">
        <v>0</v>
      </c>
      <c r="BD60" s="108">
        <v>0</v>
      </c>
      <c r="BE60" s="108">
        <v>0</v>
      </c>
      <c r="BF60" s="108">
        <v>0</v>
      </c>
      <c r="BG60" s="108">
        <v>0</v>
      </c>
      <c r="BH60" s="108">
        <v>0</v>
      </c>
      <c r="BI60" s="108">
        <v>0</v>
      </c>
      <c r="BJ60" s="108">
        <v>150000000</v>
      </c>
      <c r="BK60" s="108">
        <v>52500000</v>
      </c>
      <c r="BL60" s="108">
        <v>0</v>
      </c>
      <c r="BM60" s="108">
        <v>105000000</v>
      </c>
      <c r="BN60" s="108">
        <v>0</v>
      </c>
      <c r="BO60" s="108">
        <v>0</v>
      </c>
      <c r="BP60" s="108">
        <v>0</v>
      </c>
      <c r="BQ60" s="108">
        <v>0</v>
      </c>
      <c r="BR60" s="108">
        <v>0</v>
      </c>
      <c r="BS60" s="108">
        <v>0</v>
      </c>
      <c r="BT60" s="108">
        <v>0</v>
      </c>
      <c r="BU60" s="108">
        <v>157500000</v>
      </c>
      <c r="BV60" s="108">
        <v>55125000</v>
      </c>
      <c r="BW60" s="108">
        <v>0</v>
      </c>
      <c r="BX60" s="108">
        <v>110250000</v>
      </c>
      <c r="BY60" s="108">
        <v>0</v>
      </c>
      <c r="BZ60" s="108">
        <v>0</v>
      </c>
      <c r="CA60" s="108">
        <v>0</v>
      </c>
      <c r="CB60" s="108">
        <v>0</v>
      </c>
      <c r="CC60" s="108">
        <v>0</v>
      </c>
      <c r="CD60" s="108">
        <v>0</v>
      </c>
      <c r="CE60" s="108">
        <v>0</v>
      </c>
      <c r="CF60" s="108">
        <v>165375000</v>
      </c>
      <c r="CG60" s="108">
        <v>57881250</v>
      </c>
      <c r="CH60" s="108">
        <v>0</v>
      </c>
      <c r="CI60" s="108">
        <v>115762500</v>
      </c>
      <c r="CJ60" s="108">
        <v>0</v>
      </c>
      <c r="CK60" s="108">
        <v>0</v>
      </c>
      <c r="CL60" s="108">
        <v>0</v>
      </c>
      <c r="CM60" s="108">
        <v>0</v>
      </c>
      <c r="CN60" s="108">
        <v>0</v>
      </c>
      <c r="CO60" s="108">
        <v>0</v>
      </c>
      <c r="CP60" s="108">
        <v>0</v>
      </c>
      <c r="CQ60" s="108">
        <v>173643750</v>
      </c>
      <c r="CR60" s="108">
        <v>646518750</v>
      </c>
      <c r="CS60" s="101" t="s">
        <v>792</v>
      </c>
      <c r="CT60" s="101" t="s">
        <v>793</v>
      </c>
    </row>
    <row r="61" spans="1:98" ht="70.349999999999994" customHeight="1" x14ac:dyDescent="0.3">
      <c r="A61" s="100" t="s">
        <v>794</v>
      </c>
      <c r="B61" s="101"/>
      <c r="C61" s="101" t="s">
        <v>795</v>
      </c>
      <c r="D61" s="101" t="s">
        <v>102</v>
      </c>
      <c r="E61" s="101" t="s">
        <v>519</v>
      </c>
      <c r="F61" s="102" t="s">
        <v>520</v>
      </c>
      <c r="G61" s="101" t="s">
        <v>521</v>
      </c>
      <c r="H61" s="101" t="s">
        <v>522</v>
      </c>
      <c r="I61" s="101" t="s">
        <v>523</v>
      </c>
      <c r="J61" s="101" t="s">
        <v>524</v>
      </c>
      <c r="K61" s="101" t="s">
        <v>525</v>
      </c>
      <c r="L61" s="101" t="s">
        <v>526</v>
      </c>
      <c r="M61" s="101">
        <v>9</v>
      </c>
      <c r="N61" s="101" t="s">
        <v>527</v>
      </c>
      <c r="O61" s="101" t="s">
        <v>526</v>
      </c>
      <c r="P61" s="101" t="s">
        <v>528</v>
      </c>
      <c r="Q61" s="101" t="s">
        <v>529</v>
      </c>
      <c r="R61" s="101" t="s">
        <v>530</v>
      </c>
      <c r="S61" s="101" t="s">
        <v>796</v>
      </c>
      <c r="T61" s="101" t="s">
        <v>797</v>
      </c>
      <c r="U61" s="101" t="s">
        <v>798</v>
      </c>
      <c r="V61" s="101" t="s">
        <v>799</v>
      </c>
      <c r="W61" s="101" t="s">
        <v>800</v>
      </c>
      <c r="X61" s="101" t="s">
        <v>801</v>
      </c>
      <c r="Y61" s="101" t="s">
        <v>123</v>
      </c>
      <c r="Z61" s="101" t="s">
        <v>124</v>
      </c>
      <c r="AA61" s="103">
        <v>12000</v>
      </c>
      <c r="AB61" s="101" t="s">
        <v>125</v>
      </c>
      <c r="AC61" s="101" t="s">
        <v>536</v>
      </c>
      <c r="AD61" s="103">
        <v>3000</v>
      </c>
      <c r="AE61" s="103">
        <v>3000</v>
      </c>
      <c r="AF61" s="103">
        <v>3000</v>
      </c>
      <c r="AG61" s="103">
        <v>3000</v>
      </c>
      <c r="AH61" s="104" t="s">
        <v>802</v>
      </c>
      <c r="AI61" s="104" t="s">
        <v>803</v>
      </c>
      <c r="AJ61" s="104" t="s">
        <v>804</v>
      </c>
      <c r="AK61" s="101" t="s">
        <v>805</v>
      </c>
      <c r="AL61" s="101"/>
      <c r="AM61" s="101" t="s">
        <v>6360</v>
      </c>
      <c r="AN61" s="102">
        <v>8986</v>
      </c>
      <c r="AO61" s="105">
        <v>1</v>
      </c>
      <c r="AP61" s="106" t="s">
        <v>132</v>
      </c>
      <c r="AQ61" s="102">
        <v>7261</v>
      </c>
      <c r="AR61" s="105">
        <v>1</v>
      </c>
      <c r="AS61" s="106" t="s">
        <v>132</v>
      </c>
      <c r="AT61" s="102"/>
      <c r="AU61" s="107">
        <v>1</v>
      </c>
      <c r="AV61" s="106" t="s">
        <v>132</v>
      </c>
      <c r="AW61" s="103">
        <v>16247</v>
      </c>
      <c r="AX61" s="107">
        <v>1</v>
      </c>
      <c r="AY61" s="106" t="s">
        <v>132</v>
      </c>
      <c r="AZ61" s="108">
        <v>0</v>
      </c>
      <c r="BA61" s="108">
        <v>0</v>
      </c>
      <c r="BB61" s="108">
        <v>0</v>
      </c>
      <c r="BC61" s="108">
        <v>0</v>
      </c>
      <c r="BD61" s="108">
        <v>0</v>
      </c>
      <c r="BE61" s="108">
        <v>0</v>
      </c>
      <c r="BF61" s="108">
        <v>0</v>
      </c>
      <c r="BG61" s="108">
        <v>0</v>
      </c>
      <c r="BH61" s="108">
        <v>0</v>
      </c>
      <c r="BI61" s="108">
        <v>0</v>
      </c>
      <c r="BJ61" s="108">
        <v>0</v>
      </c>
      <c r="BK61" s="108">
        <v>0</v>
      </c>
      <c r="BL61" s="108">
        <v>0</v>
      </c>
      <c r="BM61" s="108">
        <v>0</v>
      </c>
      <c r="BN61" s="108">
        <v>0</v>
      </c>
      <c r="BO61" s="108">
        <v>0</v>
      </c>
      <c r="BP61" s="108">
        <v>0</v>
      </c>
      <c r="BQ61" s="108">
        <v>0</v>
      </c>
      <c r="BR61" s="108">
        <v>0</v>
      </c>
      <c r="BS61" s="108">
        <v>0</v>
      </c>
      <c r="BT61" s="108">
        <v>0</v>
      </c>
      <c r="BU61" s="108">
        <v>0</v>
      </c>
      <c r="BV61" s="108">
        <v>0</v>
      </c>
      <c r="BW61" s="108">
        <v>0</v>
      </c>
      <c r="BX61" s="108">
        <v>0</v>
      </c>
      <c r="BY61" s="108">
        <v>0</v>
      </c>
      <c r="BZ61" s="108">
        <v>0</v>
      </c>
      <c r="CA61" s="108">
        <v>0</v>
      </c>
      <c r="CB61" s="108">
        <v>0</v>
      </c>
      <c r="CC61" s="108">
        <v>0</v>
      </c>
      <c r="CD61" s="108">
        <v>0</v>
      </c>
      <c r="CE61" s="108">
        <v>0</v>
      </c>
      <c r="CF61" s="108">
        <v>0</v>
      </c>
      <c r="CG61" s="108">
        <v>0</v>
      </c>
      <c r="CH61" s="108">
        <v>0</v>
      </c>
      <c r="CI61" s="108">
        <v>0</v>
      </c>
      <c r="CJ61" s="108">
        <v>0</v>
      </c>
      <c r="CK61" s="108">
        <v>0</v>
      </c>
      <c r="CL61" s="108">
        <v>0</v>
      </c>
      <c r="CM61" s="108">
        <v>0</v>
      </c>
      <c r="CN61" s="108">
        <v>0</v>
      </c>
      <c r="CO61" s="108">
        <v>0</v>
      </c>
      <c r="CP61" s="108">
        <v>0</v>
      </c>
      <c r="CQ61" s="108">
        <v>0</v>
      </c>
      <c r="CR61" s="108">
        <v>0</v>
      </c>
      <c r="CS61" s="101" t="s">
        <v>806</v>
      </c>
      <c r="CT61" s="101" t="s">
        <v>758</v>
      </c>
    </row>
    <row r="62" spans="1:98" ht="70.349999999999994" customHeight="1" x14ac:dyDescent="0.3">
      <c r="A62" s="100" t="s">
        <v>807</v>
      </c>
      <c r="B62" s="101"/>
      <c r="C62" s="101" t="s">
        <v>808</v>
      </c>
      <c r="D62" s="101" t="s">
        <v>102</v>
      </c>
      <c r="E62" s="101" t="s">
        <v>519</v>
      </c>
      <c r="F62" s="102" t="s">
        <v>520</v>
      </c>
      <c r="G62" s="101" t="s">
        <v>521</v>
      </c>
      <c r="H62" s="101" t="s">
        <v>522</v>
      </c>
      <c r="I62" s="101" t="s">
        <v>523</v>
      </c>
      <c r="J62" s="101" t="s">
        <v>524</v>
      </c>
      <c r="K62" s="101" t="s">
        <v>525</v>
      </c>
      <c r="L62" s="101" t="s">
        <v>526</v>
      </c>
      <c r="M62" s="101">
        <v>9</v>
      </c>
      <c r="N62" s="101" t="s">
        <v>527</v>
      </c>
      <c r="O62" s="101" t="s">
        <v>526</v>
      </c>
      <c r="P62" s="101" t="s">
        <v>528</v>
      </c>
      <c r="Q62" s="101" t="s">
        <v>529</v>
      </c>
      <c r="R62" s="101" t="s">
        <v>530</v>
      </c>
      <c r="S62" s="101" t="s">
        <v>809</v>
      </c>
      <c r="T62" s="101" t="s">
        <v>810</v>
      </c>
      <c r="U62" s="101" t="s">
        <v>811</v>
      </c>
      <c r="V62" s="101" t="s">
        <v>812</v>
      </c>
      <c r="W62" s="101" t="s">
        <v>813</v>
      </c>
      <c r="X62" s="101" t="s">
        <v>814</v>
      </c>
      <c r="Y62" s="101" t="s">
        <v>123</v>
      </c>
      <c r="Z62" s="101" t="s">
        <v>124</v>
      </c>
      <c r="AA62" s="103">
        <v>10</v>
      </c>
      <c r="AB62" s="101" t="s">
        <v>125</v>
      </c>
      <c r="AC62" s="101" t="s">
        <v>536</v>
      </c>
      <c r="AD62" s="103">
        <v>5</v>
      </c>
      <c r="AE62" s="103">
        <v>0</v>
      </c>
      <c r="AF62" s="103">
        <v>5</v>
      </c>
      <c r="AG62" s="103">
        <v>0</v>
      </c>
      <c r="AH62" s="104" t="s">
        <v>815</v>
      </c>
      <c r="AI62" s="104" t="s">
        <v>816</v>
      </c>
      <c r="AJ62" s="104" t="s">
        <v>817</v>
      </c>
      <c r="AK62" s="101"/>
      <c r="AL62" s="101"/>
      <c r="AM62" s="101"/>
      <c r="AN62" s="102">
        <v>5</v>
      </c>
      <c r="AO62" s="105">
        <v>1</v>
      </c>
      <c r="AP62" s="106" t="s">
        <v>132</v>
      </c>
      <c r="AQ62" s="102">
        <v>1</v>
      </c>
      <c r="AR62" s="105">
        <v>1</v>
      </c>
      <c r="AS62" s="106" t="s">
        <v>132</v>
      </c>
      <c r="AT62" s="102"/>
      <c r="AU62" s="107">
        <v>0</v>
      </c>
      <c r="AV62" s="106" t="s">
        <v>171</v>
      </c>
      <c r="AW62" s="103">
        <v>6</v>
      </c>
      <c r="AX62" s="107">
        <v>0.6</v>
      </c>
      <c r="AY62" s="106" t="s">
        <v>170</v>
      </c>
      <c r="AZ62" s="108">
        <v>0</v>
      </c>
      <c r="BA62" s="108">
        <v>0</v>
      </c>
      <c r="BB62" s="108">
        <v>0</v>
      </c>
      <c r="BC62" s="108">
        <v>0</v>
      </c>
      <c r="BD62" s="108">
        <v>0</v>
      </c>
      <c r="BE62" s="108">
        <v>0</v>
      </c>
      <c r="BF62" s="108">
        <v>0</v>
      </c>
      <c r="BG62" s="108">
        <v>0</v>
      </c>
      <c r="BH62" s="108">
        <v>500000000</v>
      </c>
      <c r="BI62" s="108">
        <v>0</v>
      </c>
      <c r="BJ62" s="108">
        <v>500000000</v>
      </c>
      <c r="BK62" s="108">
        <v>0</v>
      </c>
      <c r="BL62" s="108">
        <v>0</v>
      </c>
      <c r="BM62" s="108">
        <v>0</v>
      </c>
      <c r="BN62" s="108">
        <v>0</v>
      </c>
      <c r="BO62" s="108">
        <v>0</v>
      </c>
      <c r="BP62" s="108">
        <v>0</v>
      </c>
      <c r="BQ62" s="108">
        <v>0</v>
      </c>
      <c r="BR62" s="108">
        <v>0</v>
      </c>
      <c r="BS62" s="108">
        <v>500000000</v>
      </c>
      <c r="BT62" s="108">
        <v>0</v>
      </c>
      <c r="BU62" s="108">
        <v>500000000</v>
      </c>
      <c r="BV62" s="108">
        <v>0</v>
      </c>
      <c r="BW62" s="108">
        <v>0</v>
      </c>
      <c r="BX62" s="108">
        <v>0</v>
      </c>
      <c r="BY62" s="108">
        <v>0</v>
      </c>
      <c r="BZ62" s="108">
        <v>0</v>
      </c>
      <c r="CA62" s="108">
        <v>0</v>
      </c>
      <c r="CB62" s="108">
        <v>0</v>
      </c>
      <c r="CC62" s="108">
        <v>0</v>
      </c>
      <c r="CD62" s="108">
        <v>500000000</v>
      </c>
      <c r="CE62" s="108">
        <v>0</v>
      </c>
      <c r="CF62" s="108">
        <v>500000000</v>
      </c>
      <c r="CG62" s="108">
        <v>0</v>
      </c>
      <c r="CH62" s="108">
        <v>0</v>
      </c>
      <c r="CI62" s="108">
        <v>0</v>
      </c>
      <c r="CJ62" s="108">
        <v>0</v>
      </c>
      <c r="CK62" s="108">
        <v>0</v>
      </c>
      <c r="CL62" s="108">
        <v>0</v>
      </c>
      <c r="CM62" s="108">
        <v>0</v>
      </c>
      <c r="CN62" s="108">
        <v>0</v>
      </c>
      <c r="CO62" s="108">
        <v>500000000</v>
      </c>
      <c r="CP62" s="108">
        <v>0</v>
      </c>
      <c r="CQ62" s="108">
        <v>500000000</v>
      </c>
      <c r="CR62" s="108">
        <v>2000000000</v>
      </c>
      <c r="CS62" s="101" t="s">
        <v>818</v>
      </c>
      <c r="CT62" s="101" t="s">
        <v>819</v>
      </c>
    </row>
    <row r="63" spans="1:98" ht="70.349999999999994" customHeight="1" x14ac:dyDescent="0.3">
      <c r="A63" s="100" t="s">
        <v>820</v>
      </c>
      <c r="B63" s="101"/>
      <c r="C63" s="101" t="s">
        <v>821</v>
      </c>
      <c r="D63" s="101" t="s">
        <v>102</v>
      </c>
      <c r="E63" s="101" t="s">
        <v>519</v>
      </c>
      <c r="F63" s="102" t="s">
        <v>520</v>
      </c>
      <c r="G63" s="101" t="s">
        <v>521</v>
      </c>
      <c r="H63" s="101" t="s">
        <v>522</v>
      </c>
      <c r="I63" s="101" t="s">
        <v>523</v>
      </c>
      <c r="J63" s="101" t="s">
        <v>524</v>
      </c>
      <c r="K63" s="101" t="s">
        <v>525</v>
      </c>
      <c r="L63" s="101" t="s">
        <v>526</v>
      </c>
      <c r="M63" s="101">
        <v>9</v>
      </c>
      <c r="N63" s="101" t="s">
        <v>527</v>
      </c>
      <c r="O63" s="101" t="s">
        <v>526</v>
      </c>
      <c r="P63" s="101" t="s">
        <v>528</v>
      </c>
      <c r="Q63" s="101" t="s">
        <v>529</v>
      </c>
      <c r="R63" s="101" t="s">
        <v>530</v>
      </c>
      <c r="S63" s="101" t="s">
        <v>822</v>
      </c>
      <c r="T63" s="101" t="s">
        <v>823</v>
      </c>
      <c r="U63" s="101" t="s">
        <v>824</v>
      </c>
      <c r="V63" s="101" t="s">
        <v>825</v>
      </c>
      <c r="W63" s="101" t="s">
        <v>826</v>
      </c>
      <c r="X63" s="101" t="s">
        <v>827</v>
      </c>
      <c r="Y63" s="101" t="s">
        <v>123</v>
      </c>
      <c r="Z63" s="101" t="s">
        <v>124</v>
      </c>
      <c r="AA63" s="103">
        <v>11</v>
      </c>
      <c r="AB63" s="101" t="s">
        <v>182</v>
      </c>
      <c r="AC63" s="101" t="s">
        <v>536</v>
      </c>
      <c r="AD63" s="103">
        <v>11</v>
      </c>
      <c r="AE63" s="103">
        <v>11</v>
      </c>
      <c r="AF63" s="103">
        <v>11</v>
      </c>
      <c r="AG63" s="103">
        <v>11</v>
      </c>
      <c r="AH63" s="104" t="s">
        <v>828</v>
      </c>
      <c r="AI63" s="104" t="s">
        <v>829</v>
      </c>
      <c r="AJ63" s="104" t="s">
        <v>830</v>
      </c>
      <c r="AK63" s="101" t="s">
        <v>831</v>
      </c>
      <c r="AL63" s="101"/>
      <c r="AM63" s="101" t="s">
        <v>6361</v>
      </c>
      <c r="AN63" s="102">
        <v>12</v>
      </c>
      <c r="AO63" s="105">
        <v>1</v>
      </c>
      <c r="AP63" s="106" t="s">
        <v>132</v>
      </c>
      <c r="AQ63" s="102">
        <v>12</v>
      </c>
      <c r="AR63" s="105">
        <v>1</v>
      </c>
      <c r="AS63" s="106" t="s">
        <v>132</v>
      </c>
      <c r="AT63" s="102"/>
      <c r="AU63" s="107">
        <v>0</v>
      </c>
      <c r="AV63" s="106" t="s">
        <v>171</v>
      </c>
      <c r="AW63" s="103">
        <v>24</v>
      </c>
      <c r="AX63" s="107">
        <v>1</v>
      </c>
      <c r="AY63" s="106" t="s">
        <v>132</v>
      </c>
      <c r="AZ63" s="108">
        <v>30000000</v>
      </c>
      <c r="BA63" s="108">
        <v>0</v>
      </c>
      <c r="BB63" s="108">
        <v>0</v>
      </c>
      <c r="BC63" s="108">
        <v>0</v>
      </c>
      <c r="BD63" s="108">
        <v>0</v>
      </c>
      <c r="BE63" s="108">
        <v>0</v>
      </c>
      <c r="BF63" s="108">
        <v>0</v>
      </c>
      <c r="BG63" s="108">
        <v>0</v>
      </c>
      <c r="BH63" s="108">
        <v>0</v>
      </c>
      <c r="BI63" s="108">
        <v>0</v>
      </c>
      <c r="BJ63" s="108">
        <v>30000000</v>
      </c>
      <c r="BK63" s="108">
        <v>0</v>
      </c>
      <c r="BL63" s="108">
        <v>0</v>
      </c>
      <c r="BM63" s="108">
        <v>0</v>
      </c>
      <c r="BN63" s="108">
        <v>0</v>
      </c>
      <c r="BO63" s="108">
        <v>0</v>
      </c>
      <c r="BP63" s="108">
        <v>0</v>
      </c>
      <c r="BQ63" s="108">
        <v>0</v>
      </c>
      <c r="BR63" s="108">
        <v>0</v>
      </c>
      <c r="BS63" s="108">
        <v>0</v>
      </c>
      <c r="BT63" s="108">
        <v>0</v>
      </c>
      <c r="BU63" s="108">
        <v>0</v>
      </c>
      <c r="BV63" s="108">
        <v>0</v>
      </c>
      <c r="BW63" s="108">
        <v>0</v>
      </c>
      <c r="BX63" s="108">
        <v>0</v>
      </c>
      <c r="BY63" s="108">
        <v>0</v>
      </c>
      <c r="BZ63" s="108">
        <v>0</v>
      </c>
      <c r="CA63" s="108">
        <v>0</v>
      </c>
      <c r="CB63" s="108">
        <v>0</v>
      </c>
      <c r="CC63" s="108">
        <v>0</v>
      </c>
      <c r="CD63" s="108">
        <v>0</v>
      </c>
      <c r="CE63" s="108">
        <v>0</v>
      </c>
      <c r="CF63" s="108">
        <v>0</v>
      </c>
      <c r="CG63" s="108">
        <v>0</v>
      </c>
      <c r="CH63" s="108">
        <v>0</v>
      </c>
      <c r="CI63" s="108">
        <v>0</v>
      </c>
      <c r="CJ63" s="108">
        <v>0</v>
      </c>
      <c r="CK63" s="108">
        <v>0</v>
      </c>
      <c r="CL63" s="108">
        <v>0</v>
      </c>
      <c r="CM63" s="108">
        <v>0</v>
      </c>
      <c r="CN63" s="108">
        <v>0</v>
      </c>
      <c r="CO63" s="108">
        <v>0</v>
      </c>
      <c r="CP63" s="108">
        <v>0</v>
      </c>
      <c r="CQ63" s="108">
        <v>0</v>
      </c>
      <c r="CR63" s="108">
        <v>30000000</v>
      </c>
      <c r="CS63" s="101" t="s">
        <v>832</v>
      </c>
      <c r="CT63" s="101" t="s">
        <v>727</v>
      </c>
    </row>
    <row r="64" spans="1:98" ht="70.349999999999994" customHeight="1" x14ac:dyDescent="0.3">
      <c r="A64" s="100" t="s">
        <v>833</v>
      </c>
      <c r="B64" s="101"/>
      <c r="C64" s="101" t="s">
        <v>834</v>
      </c>
      <c r="D64" s="101" t="s">
        <v>102</v>
      </c>
      <c r="E64" s="101" t="s">
        <v>519</v>
      </c>
      <c r="F64" s="102" t="s">
        <v>520</v>
      </c>
      <c r="G64" s="101" t="s">
        <v>521</v>
      </c>
      <c r="H64" s="101" t="s">
        <v>522</v>
      </c>
      <c r="I64" s="101" t="s">
        <v>523</v>
      </c>
      <c r="J64" s="101" t="s">
        <v>524</v>
      </c>
      <c r="K64" s="101" t="s">
        <v>525</v>
      </c>
      <c r="L64" s="101" t="s">
        <v>526</v>
      </c>
      <c r="M64" s="101">
        <v>9</v>
      </c>
      <c r="N64" s="101" t="s">
        <v>527</v>
      </c>
      <c r="O64" s="101" t="s">
        <v>526</v>
      </c>
      <c r="P64" s="101" t="s">
        <v>528</v>
      </c>
      <c r="Q64" s="101" t="s">
        <v>529</v>
      </c>
      <c r="R64" s="101" t="s">
        <v>530</v>
      </c>
      <c r="S64" s="101" t="s">
        <v>6362</v>
      </c>
      <c r="T64" s="101" t="s">
        <v>836</v>
      </c>
      <c r="U64" s="101" t="s">
        <v>6363</v>
      </c>
      <c r="V64" s="101" t="s">
        <v>838</v>
      </c>
      <c r="W64" s="101" t="s">
        <v>839</v>
      </c>
      <c r="X64" s="101" t="s">
        <v>787</v>
      </c>
      <c r="Y64" s="101" t="s">
        <v>123</v>
      </c>
      <c r="Z64" s="101" t="s">
        <v>124</v>
      </c>
      <c r="AA64" s="103">
        <v>210</v>
      </c>
      <c r="AB64" s="101" t="s">
        <v>182</v>
      </c>
      <c r="AC64" s="101" t="s">
        <v>536</v>
      </c>
      <c r="AD64" s="103">
        <v>210</v>
      </c>
      <c r="AE64" s="103">
        <v>210</v>
      </c>
      <c r="AF64" s="103">
        <v>210</v>
      </c>
      <c r="AG64" s="103">
        <v>210</v>
      </c>
      <c r="AH64" s="104"/>
      <c r="AI64" s="104" t="s">
        <v>840</v>
      </c>
      <c r="AJ64" s="104"/>
      <c r="AK64" s="101" t="s">
        <v>6292</v>
      </c>
      <c r="AL64" s="101"/>
      <c r="AM64" s="101" t="s">
        <v>6364</v>
      </c>
      <c r="AN64" s="102">
        <v>0</v>
      </c>
      <c r="AO64" s="105">
        <v>0</v>
      </c>
      <c r="AP64" s="106" t="s">
        <v>171</v>
      </c>
      <c r="AQ64" s="102">
        <v>0</v>
      </c>
      <c r="AR64" s="105">
        <v>0</v>
      </c>
      <c r="AS64" s="106" t="s">
        <v>171</v>
      </c>
      <c r="AT64" s="102"/>
      <c r="AU64" s="107">
        <v>0</v>
      </c>
      <c r="AV64" s="106" t="s">
        <v>171</v>
      </c>
      <c r="AW64" s="103">
        <v>0</v>
      </c>
      <c r="AX64" s="107">
        <v>0</v>
      </c>
      <c r="AY64" s="106" t="s">
        <v>171</v>
      </c>
      <c r="AZ64" s="108">
        <v>0</v>
      </c>
      <c r="BA64" s="108">
        <v>0</v>
      </c>
      <c r="BB64" s="108">
        <v>1440396160</v>
      </c>
      <c r="BC64" s="108">
        <v>0</v>
      </c>
      <c r="BD64" s="108">
        <v>0</v>
      </c>
      <c r="BE64" s="108">
        <v>0</v>
      </c>
      <c r="BF64" s="108">
        <v>0</v>
      </c>
      <c r="BG64" s="108">
        <v>0</v>
      </c>
      <c r="BH64" s="108">
        <v>0</v>
      </c>
      <c r="BI64" s="108">
        <v>0</v>
      </c>
      <c r="BJ64" s="108">
        <v>1440396160</v>
      </c>
      <c r="BK64" s="108">
        <v>0</v>
      </c>
      <c r="BL64" s="108">
        <v>0</v>
      </c>
      <c r="BM64" s="108">
        <v>1512415968</v>
      </c>
      <c r="BN64" s="108">
        <v>0</v>
      </c>
      <c r="BO64" s="108">
        <v>0</v>
      </c>
      <c r="BP64" s="108">
        <v>0</v>
      </c>
      <c r="BQ64" s="108">
        <v>0</v>
      </c>
      <c r="BR64" s="108">
        <v>0</v>
      </c>
      <c r="BS64" s="108">
        <v>0</v>
      </c>
      <c r="BT64" s="108">
        <v>0</v>
      </c>
      <c r="BU64" s="108">
        <v>1512415968</v>
      </c>
      <c r="BV64" s="108">
        <v>0</v>
      </c>
      <c r="BW64" s="108">
        <v>0</v>
      </c>
      <c r="BX64" s="108">
        <v>1588036766.4000001</v>
      </c>
      <c r="BY64" s="108">
        <v>0</v>
      </c>
      <c r="BZ64" s="108">
        <v>0</v>
      </c>
      <c r="CA64" s="108">
        <v>0</v>
      </c>
      <c r="CB64" s="108">
        <v>0</v>
      </c>
      <c r="CC64" s="108">
        <v>0</v>
      </c>
      <c r="CD64" s="108">
        <v>0</v>
      </c>
      <c r="CE64" s="108">
        <v>0</v>
      </c>
      <c r="CF64" s="108">
        <v>1588036766.4000001</v>
      </c>
      <c r="CG64" s="108">
        <v>0</v>
      </c>
      <c r="CH64" s="108">
        <v>0</v>
      </c>
      <c r="CI64" s="108">
        <v>1667438604.72</v>
      </c>
      <c r="CJ64" s="108">
        <v>0</v>
      </c>
      <c r="CK64" s="108">
        <v>0</v>
      </c>
      <c r="CL64" s="108">
        <v>0</v>
      </c>
      <c r="CM64" s="108">
        <v>0</v>
      </c>
      <c r="CN64" s="108">
        <v>0</v>
      </c>
      <c r="CO64" s="108">
        <v>0</v>
      </c>
      <c r="CP64" s="108">
        <v>0</v>
      </c>
      <c r="CQ64" s="108">
        <v>1667438604.72</v>
      </c>
      <c r="CR64" s="108">
        <v>6208287499.1199999</v>
      </c>
      <c r="CS64" s="101" t="s">
        <v>841</v>
      </c>
      <c r="CT64" s="101" t="s">
        <v>842</v>
      </c>
    </row>
    <row r="65" spans="1:98" ht="70.349999999999994" customHeight="1" x14ac:dyDescent="0.3">
      <c r="A65" s="100" t="s">
        <v>843</v>
      </c>
      <c r="B65" s="101"/>
      <c r="C65" s="101" t="s">
        <v>844</v>
      </c>
      <c r="D65" s="101" t="s">
        <v>102</v>
      </c>
      <c r="E65" s="101" t="s">
        <v>519</v>
      </c>
      <c r="F65" s="102" t="s">
        <v>520</v>
      </c>
      <c r="G65" s="101" t="s">
        <v>521</v>
      </c>
      <c r="H65" s="101" t="s">
        <v>522</v>
      </c>
      <c r="I65" s="101" t="s">
        <v>523</v>
      </c>
      <c r="J65" s="101" t="s">
        <v>524</v>
      </c>
      <c r="K65" s="101" t="s">
        <v>525</v>
      </c>
      <c r="L65" s="101" t="s">
        <v>526</v>
      </c>
      <c r="M65" s="101">
        <v>9</v>
      </c>
      <c r="N65" s="101" t="s">
        <v>527</v>
      </c>
      <c r="O65" s="101" t="s">
        <v>526</v>
      </c>
      <c r="P65" s="101" t="s">
        <v>528</v>
      </c>
      <c r="Q65" s="101" t="s">
        <v>529</v>
      </c>
      <c r="R65" s="101" t="s">
        <v>530</v>
      </c>
      <c r="S65" s="101" t="s">
        <v>845</v>
      </c>
      <c r="T65" s="101" t="s">
        <v>846</v>
      </c>
      <c r="U65" s="101" t="s">
        <v>847</v>
      </c>
      <c r="V65" s="101" t="s">
        <v>848</v>
      </c>
      <c r="W65" s="101" t="s">
        <v>849</v>
      </c>
      <c r="X65" s="101" t="s">
        <v>850</v>
      </c>
      <c r="Y65" s="101" t="s">
        <v>123</v>
      </c>
      <c r="Z65" s="101" t="s">
        <v>124</v>
      </c>
      <c r="AA65" s="103">
        <v>20</v>
      </c>
      <c r="AB65" s="101" t="s">
        <v>125</v>
      </c>
      <c r="AC65" s="101" t="s">
        <v>536</v>
      </c>
      <c r="AD65" s="103">
        <v>20</v>
      </c>
      <c r="AE65" s="103">
        <v>0</v>
      </c>
      <c r="AF65" s="103">
        <v>0</v>
      </c>
      <c r="AG65" s="103">
        <v>0</v>
      </c>
      <c r="AH65" s="104" t="s">
        <v>851</v>
      </c>
      <c r="AI65" s="104" t="s">
        <v>852</v>
      </c>
      <c r="AJ65" s="104"/>
      <c r="AK65" s="101" t="s">
        <v>853</v>
      </c>
      <c r="AL65" s="101"/>
      <c r="AM65" s="101" t="s">
        <v>6365</v>
      </c>
      <c r="AN65" s="102">
        <v>24</v>
      </c>
      <c r="AO65" s="105">
        <v>1</v>
      </c>
      <c r="AP65" s="106" t="s">
        <v>132</v>
      </c>
      <c r="AQ65" s="102"/>
      <c r="AR65" s="105"/>
      <c r="AS65" s="106"/>
      <c r="AT65" s="102"/>
      <c r="AU65" s="107"/>
      <c r="AV65" s="106"/>
      <c r="AW65" s="103">
        <v>24</v>
      </c>
      <c r="AX65" s="107">
        <v>1</v>
      </c>
      <c r="AY65" s="106" t="s">
        <v>132</v>
      </c>
      <c r="AZ65" s="108">
        <v>0</v>
      </c>
      <c r="BA65" s="108">
        <v>0</v>
      </c>
      <c r="BB65" s="108">
        <v>0</v>
      </c>
      <c r="BC65" s="108">
        <v>0</v>
      </c>
      <c r="BD65" s="108">
        <v>0</v>
      </c>
      <c r="BE65" s="108">
        <v>0</v>
      </c>
      <c r="BF65" s="108">
        <v>0</v>
      </c>
      <c r="BG65" s="108">
        <v>0</v>
      </c>
      <c r="BH65" s="108">
        <v>0</v>
      </c>
      <c r="BI65" s="108">
        <v>0</v>
      </c>
      <c r="BJ65" s="108">
        <v>0</v>
      </c>
      <c r="BK65" s="108">
        <v>0</v>
      </c>
      <c r="BL65" s="108">
        <v>0</v>
      </c>
      <c r="BM65" s="108">
        <v>0</v>
      </c>
      <c r="BN65" s="108">
        <v>0</v>
      </c>
      <c r="BO65" s="108">
        <v>0</v>
      </c>
      <c r="BP65" s="108">
        <v>0</v>
      </c>
      <c r="BQ65" s="108">
        <v>0</v>
      </c>
      <c r="BR65" s="108">
        <v>0</v>
      </c>
      <c r="BS65" s="108">
        <v>0</v>
      </c>
      <c r="BT65" s="108">
        <v>0</v>
      </c>
      <c r="BU65" s="108">
        <v>0</v>
      </c>
      <c r="BV65" s="108">
        <v>0</v>
      </c>
      <c r="BW65" s="108">
        <v>0</v>
      </c>
      <c r="BX65" s="108">
        <v>0</v>
      </c>
      <c r="BY65" s="108">
        <v>0</v>
      </c>
      <c r="BZ65" s="108">
        <v>0</v>
      </c>
      <c r="CA65" s="108">
        <v>0</v>
      </c>
      <c r="CB65" s="108">
        <v>0</v>
      </c>
      <c r="CC65" s="108">
        <v>0</v>
      </c>
      <c r="CD65" s="108">
        <v>0</v>
      </c>
      <c r="CE65" s="108">
        <v>0</v>
      </c>
      <c r="CF65" s="108">
        <v>0</v>
      </c>
      <c r="CG65" s="108">
        <v>0</v>
      </c>
      <c r="CH65" s="108">
        <v>0</v>
      </c>
      <c r="CI65" s="108">
        <v>0</v>
      </c>
      <c r="CJ65" s="108">
        <v>0</v>
      </c>
      <c r="CK65" s="108">
        <v>0</v>
      </c>
      <c r="CL65" s="108">
        <v>0</v>
      </c>
      <c r="CM65" s="108">
        <v>0</v>
      </c>
      <c r="CN65" s="108">
        <v>0</v>
      </c>
      <c r="CO65" s="108">
        <v>0</v>
      </c>
      <c r="CP65" s="108">
        <v>0</v>
      </c>
      <c r="CQ65" s="108">
        <v>0</v>
      </c>
      <c r="CR65" s="108">
        <v>0</v>
      </c>
      <c r="CS65" s="101" t="s">
        <v>854</v>
      </c>
      <c r="CT65" s="101"/>
    </row>
    <row r="66" spans="1:98" ht="70.349999999999994" customHeight="1" x14ac:dyDescent="0.3">
      <c r="A66" s="100" t="s">
        <v>855</v>
      </c>
      <c r="B66" s="101"/>
      <c r="C66" s="101" t="s">
        <v>856</v>
      </c>
      <c r="D66" s="101" t="s">
        <v>102</v>
      </c>
      <c r="E66" s="101" t="s">
        <v>519</v>
      </c>
      <c r="F66" s="102" t="s">
        <v>520</v>
      </c>
      <c r="G66" s="101" t="s">
        <v>521</v>
      </c>
      <c r="H66" s="101" t="s">
        <v>522</v>
      </c>
      <c r="I66" s="101" t="s">
        <v>523</v>
      </c>
      <c r="J66" s="101" t="s">
        <v>524</v>
      </c>
      <c r="K66" s="101" t="s">
        <v>525</v>
      </c>
      <c r="L66" s="101" t="s">
        <v>526</v>
      </c>
      <c r="M66" s="101">
        <v>9</v>
      </c>
      <c r="N66" s="101" t="s">
        <v>527</v>
      </c>
      <c r="O66" s="101" t="s">
        <v>526</v>
      </c>
      <c r="P66" s="101" t="s">
        <v>528</v>
      </c>
      <c r="Q66" s="101" t="s">
        <v>529</v>
      </c>
      <c r="R66" s="101" t="s">
        <v>530</v>
      </c>
      <c r="S66" s="101" t="s">
        <v>857</v>
      </c>
      <c r="T66" s="101" t="s">
        <v>858</v>
      </c>
      <c r="U66" s="101" t="s">
        <v>859</v>
      </c>
      <c r="V66" s="101" t="s">
        <v>860</v>
      </c>
      <c r="W66" s="101" t="s">
        <v>861</v>
      </c>
      <c r="X66" s="101" t="s">
        <v>485</v>
      </c>
      <c r="Y66" s="101" t="s">
        <v>123</v>
      </c>
      <c r="Z66" s="101" t="s">
        <v>124</v>
      </c>
      <c r="AA66" s="103">
        <v>40</v>
      </c>
      <c r="AB66" s="101" t="s">
        <v>125</v>
      </c>
      <c r="AC66" s="101" t="s">
        <v>536</v>
      </c>
      <c r="AD66" s="103">
        <v>11</v>
      </c>
      <c r="AE66" s="103">
        <v>9</v>
      </c>
      <c r="AF66" s="103">
        <v>10</v>
      </c>
      <c r="AG66" s="103">
        <v>10</v>
      </c>
      <c r="AH66" s="104" t="s">
        <v>862</v>
      </c>
      <c r="AI66" s="104" t="s">
        <v>863</v>
      </c>
      <c r="AJ66" s="104" t="s">
        <v>864</v>
      </c>
      <c r="AK66" s="101" t="s">
        <v>865</v>
      </c>
      <c r="AL66" s="101"/>
      <c r="AM66" s="101" t="s">
        <v>6366</v>
      </c>
      <c r="AN66" s="102">
        <v>11</v>
      </c>
      <c r="AO66" s="105">
        <v>1</v>
      </c>
      <c r="AP66" s="106" t="s">
        <v>132</v>
      </c>
      <c r="AQ66" s="102">
        <v>17617</v>
      </c>
      <c r="AR66" s="105">
        <v>1</v>
      </c>
      <c r="AS66" s="106" t="s">
        <v>132</v>
      </c>
      <c r="AT66" s="102"/>
      <c r="AU66" s="107">
        <v>1</v>
      </c>
      <c r="AV66" s="106" t="s">
        <v>132</v>
      </c>
      <c r="AW66" s="103">
        <v>17628</v>
      </c>
      <c r="AX66" s="107">
        <v>1</v>
      </c>
      <c r="AY66" s="106" t="s">
        <v>132</v>
      </c>
      <c r="AZ66" s="108">
        <v>0</v>
      </c>
      <c r="BA66" s="108">
        <v>0</v>
      </c>
      <c r="BB66" s="108">
        <v>0</v>
      </c>
      <c r="BC66" s="108">
        <v>0</v>
      </c>
      <c r="BD66" s="108">
        <v>0</v>
      </c>
      <c r="BE66" s="108">
        <v>0</v>
      </c>
      <c r="BF66" s="108">
        <v>0</v>
      </c>
      <c r="BG66" s="108">
        <v>0</v>
      </c>
      <c r="BH66" s="108">
        <v>0</v>
      </c>
      <c r="BI66" s="108">
        <v>0</v>
      </c>
      <c r="BJ66" s="108">
        <v>0</v>
      </c>
      <c r="BK66" s="108">
        <v>0</v>
      </c>
      <c r="BL66" s="108">
        <v>0</v>
      </c>
      <c r="BM66" s="108">
        <v>0</v>
      </c>
      <c r="BN66" s="108">
        <v>0</v>
      </c>
      <c r="BO66" s="108">
        <v>0</v>
      </c>
      <c r="BP66" s="108">
        <v>0</v>
      </c>
      <c r="BQ66" s="108">
        <v>0</v>
      </c>
      <c r="BR66" s="108">
        <v>0</v>
      </c>
      <c r="BS66" s="108">
        <v>0</v>
      </c>
      <c r="BT66" s="108">
        <v>0</v>
      </c>
      <c r="BU66" s="108">
        <v>0</v>
      </c>
      <c r="BV66" s="108">
        <v>0</v>
      </c>
      <c r="BW66" s="108">
        <v>0</v>
      </c>
      <c r="BX66" s="108">
        <v>0</v>
      </c>
      <c r="BY66" s="108">
        <v>0</v>
      </c>
      <c r="BZ66" s="108">
        <v>0</v>
      </c>
      <c r="CA66" s="108">
        <v>0</v>
      </c>
      <c r="CB66" s="108">
        <v>0</v>
      </c>
      <c r="CC66" s="108">
        <v>0</v>
      </c>
      <c r="CD66" s="108">
        <v>0</v>
      </c>
      <c r="CE66" s="108">
        <v>0</v>
      </c>
      <c r="CF66" s="108">
        <v>0</v>
      </c>
      <c r="CG66" s="108">
        <v>0</v>
      </c>
      <c r="CH66" s="108">
        <v>0</v>
      </c>
      <c r="CI66" s="108">
        <v>0</v>
      </c>
      <c r="CJ66" s="108">
        <v>0</v>
      </c>
      <c r="CK66" s="108">
        <v>0</v>
      </c>
      <c r="CL66" s="108">
        <v>0</v>
      </c>
      <c r="CM66" s="108">
        <v>0</v>
      </c>
      <c r="CN66" s="108">
        <v>0</v>
      </c>
      <c r="CO66" s="108">
        <v>0</v>
      </c>
      <c r="CP66" s="108">
        <v>0</v>
      </c>
      <c r="CQ66" s="108">
        <v>0</v>
      </c>
      <c r="CR66" s="108">
        <v>0</v>
      </c>
      <c r="CS66" s="101" t="s">
        <v>866</v>
      </c>
      <c r="CT66" s="101"/>
    </row>
    <row r="67" spans="1:98" ht="70.349999999999994" customHeight="1" x14ac:dyDescent="0.3">
      <c r="A67" s="100" t="s">
        <v>867</v>
      </c>
      <c r="B67" s="101"/>
      <c r="C67" s="101" t="s">
        <v>868</v>
      </c>
      <c r="D67" s="101" t="s">
        <v>102</v>
      </c>
      <c r="E67" s="101" t="s">
        <v>519</v>
      </c>
      <c r="F67" s="102" t="s">
        <v>520</v>
      </c>
      <c r="G67" s="101" t="s">
        <v>521</v>
      </c>
      <c r="H67" s="101" t="s">
        <v>522</v>
      </c>
      <c r="I67" s="101" t="s">
        <v>523</v>
      </c>
      <c r="J67" s="101" t="s">
        <v>524</v>
      </c>
      <c r="K67" s="101" t="s">
        <v>525</v>
      </c>
      <c r="L67" s="101" t="s">
        <v>526</v>
      </c>
      <c r="M67" s="101">
        <v>9</v>
      </c>
      <c r="N67" s="101" t="s">
        <v>527</v>
      </c>
      <c r="O67" s="101" t="s">
        <v>526</v>
      </c>
      <c r="P67" s="101" t="s">
        <v>528</v>
      </c>
      <c r="Q67" s="101" t="s">
        <v>529</v>
      </c>
      <c r="R67" s="101" t="s">
        <v>530</v>
      </c>
      <c r="S67" s="101" t="s">
        <v>869</v>
      </c>
      <c r="T67" s="101" t="s">
        <v>870</v>
      </c>
      <c r="U67" s="101" t="s">
        <v>871</v>
      </c>
      <c r="V67" s="101" t="s">
        <v>872</v>
      </c>
      <c r="W67" s="101" t="s">
        <v>873</v>
      </c>
      <c r="X67" s="101" t="s">
        <v>146</v>
      </c>
      <c r="Y67" s="101" t="s">
        <v>123</v>
      </c>
      <c r="Z67" s="101" t="s">
        <v>124</v>
      </c>
      <c r="AA67" s="103">
        <v>16</v>
      </c>
      <c r="AB67" s="101" t="s">
        <v>125</v>
      </c>
      <c r="AC67" s="101" t="s">
        <v>536</v>
      </c>
      <c r="AD67" s="103">
        <v>1</v>
      </c>
      <c r="AE67" s="103">
        <v>5</v>
      </c>
      <c r="AF67" s="103">
        <v>5</v>
      </c>
      <c r="AG67" s="103">
        <v>5</v>
      </c>
      <c r="AH67" s="104" t="s">
        <v>874</v>
      </c>
      <c r="AI67" s="104" t="s">
        <v>875</v>
      </c>
      <c r="AJ67" s="104" t="s">
        <v>876</v>
      </c>
      <c r="AK67" s="101" t="s">
        <v>877</v>
      </c>
      <c r="AL67" s="101"/>
      <c r="AM67" s="101" t="s">
        <v>6367</v>
      </c>
      <c r="AN67" s="102">
        <v>1703</v>
      </c>
      <c r="AO67" s="105">
        <v>1</v>
      </c>
      <c r="AP67" s="106" t="s">
        <v>132</v>
      </c>
      <c r="AQ67" s="102">
        <v>50000</v>
      </c>
      <c r="AR67" s="105">
        <v>1</v>
      </c>
      <c r="AS67" s="106" t="s">
        <v>132</v>
      </c>
      <c r="AT67" s="102"/>
      <c r="AU67" s="107">
        <v>1</v>
      </c>
      <c r="AV67" s="106" t="s">
        <v>132</v>
      </c>
      <c r="AW67" s="103">
        <v>51703</v>
      </c>
      <c r="AX67" s="107">
        <v>1</v>
      </c>
      <c r="AY67" s="106" t="s">
        <v>132</v>
      </c>
      <c r="AZ67" s="108">
        <v>150000000</v>
      </c>
      <c r="BA67" s="108">
        <v>0</v>
      </c>
      <c r="BB67" s="108">
        <v>0</v>
      </c>
      <c r="BC67" s="108">
        <v>0</v>
      </c>
      <c r="BD67" s="108">
        <v>0</v>
      </c>
      <c r="BE67" s="108">
        <v>0</v>
      </c>
      <c r="BF67" s="108">
        <v>0</v>
      </c>
      <c r="BG67" s="108">
        <v>0</v>
      </c>
      <c r="BH67" s="108">
        <v>0</v>
      </c>
      <c r="BI67" s="108">
        <v>97500000</v>
      </c>
      <c r="BJ67" s="108">
        <v>247500000</v>
      </c>
      <c r="BK67" s="108">
        <v>157500000</v>
      </c>
      <c r="BL67" s="108">
        <v>0</v>
      </c>
      <c r="BM67" s="108">
        <v>0</v>
      </c>
      <c r="BN67" s="108">
        <v>0</v>
      </c>
      <c r="BO67" s="108">
        <v>0</v>
      </c>
      <c r="BP67" s="108">
        <v>0</v>
      </c>
      <c r="BQ67" s="108">
        <v>0</v>
      </c>
      <c r="BR67" s="108">
        <v>0</v>
      </c>
      <c r="BS67" s="108">
        <v>0</v>
      </c>
      <c r="BT67" s="108">
        <v>97500000</v>
      </c>
      <c r="BU67" s="108">
        <v>255000000</v>
      </c>
      <c r="BV67" s="108">
        <v>165375000</v>
      </c>
      <c r="BW67" s="108">
        <v>0</v>
      </c>
      <c r="BX67" s="108">
        <v>0</v>
      </c>
      <c r="BY67" s="108">
        <v>0</v>
      </c>
      <c r="BZ67" s="108">
        <v>0</v>
      </c>
      <c r="CA67" s="108">
        <v>0</v>
      </c>
      <c r="CB67" s="108">
        <v>0</v>
      </c>
      <c r="CC67" s="108">
        <v>0</v>
      </c>
      <c r="CD67" s="108">
        <v>0</v>
      </c>
      <c r="CE67" s="108">
        <v>97500000</v>
      </c>
      <c r="CF67" s="108">
        <v>262875000</v>
      </c>
      <c r="CG67" s="108">
        <v>173643750</v>
      </c>
      <c r="CH67" s="108">
        <v>0</v>
      </c>
      <c r="CI67" s="108">
        <v>0</v>
      </c>
      <c r="CJ67" s="108">
        <v>0</v>
      </c>
      <c r="CK67" s="108">
        <v>0</v>
      </c>
      <c r="CL67" s="108">
        <v>0</v>
      </c>
      <c r="CM67" s="108">
        <v>0</v>
      </c>
      <c r="CN67" s="108">
        <v>0</v>
      </c>
      <c r="CO67" s="108">
        <v>0</v>
      </c>
      <c r="CP67" s="108">
        <v>97500000</v>
      </c>
      <c r="CQ67" s="108">
        <v>271143750</v>
      </c>
      <c r="CR67" s="108">
        <v>1036518750</v>
      </c>
      <c r="CS67" s="101" t="s">
        <v>878</v>
      </c>
      <c r="CT67" s="101" t="s">
        <v>772</v>
      </c>
    </row>
    <row r="68" spans="1:98" ht="70.349999999999994" customHeight="1" x14ac:dyDescent="0.3">
      <c r="A68" s="100" t="s">
        <v>879</v>
      </c>
      <c r="B68" s="101"/>
      <c r="C68" s="101" t="s">
        <v>880</v>
      </c>
      <c r="D68" s="101" t="s">
        <v>102</v>
      </c>
      <c r="E68" s="101" t="s">
        <v>519</v>
      </c>
      <c r="F68" s="102" t="s">
        <v>520</v>
      </c>
      <c r="G68" s="101" t="s">
        <v>521</v>
      </c>
      <c r="H68" s="101" t="s">
        <v>522</v>
      </c>
      <c r="I68" s="101" t="s">
        <v>523</v>
      </c>
      <c r="J68" s="101" t="s">
        <v>524</v>
      </c>
      <c r="K68" s="101" t="s">
        <v>525</v>
      </c>
      <c r="L68" s="101" t="s">
        <v>526</v>
      </c>
      <c r="M68" s="101">
        <v>9</v>
      </c>
      <c r="N68" s="101" t="s">
        <v>527</v>
      </c>
      <c r="O68" s="101" t="s">
        <v>526</v>
      </c>
      <c r="P68" s="101" t="s">
        <v>528</v>
      </c>
      <c r="Q68" s="101" t="s">
        <v>529</v>
      </c>
      <c r="R68" s="101" t="s">
        <v>530</v>
      </c>
      <c r="S68" s="101" t="s">
        <v>881</v>
      </c>
      <c r="T68" s="101" t="s">
        <v>882</v>
      </c>
      <c r="U68" s="101" t="s">
        <v>883</v>
      </c>
      <c r="V68" s="101" t="s">
        <v>884</v>
      </c>
      <c r="W68" s="101" t="s">
        <v>885</v>
      </c>
      <c r="X68" s="101" t="s">
        <v>886</v>
      </c>
      <c r="Y68" s="101" t="s">
        <v>123</v>
      </c>
      <c r="Z68" s="101" t="s">
        <v>124</v>
      </c>
      <c r="AA68" s="103">
        <v>32000000</v>
      </c>
      <c r="AB68" s="101" t="s">
        <v>125</v>
      </c>
      <c r="AC68" s="101" t="s">
        <v>536</v>
      </c>
      <c r="AD68" s="103">
        <v>8000000</v>
      </c>
      <c r="AE68" s="103">
        <v>8000000</v>
      </c>
      <c r="AF68" s="103">
        <v>8000000</v>
      </c>
      <c r="AG68" s="103">
        <v>8000000</v>
      </c>
      <c r="AH68" s="104" t="s">
        <v>887</v>
      </c>
      <c r="AI68" s="104" t="s">
        <v>888</v>
      </c>
      <c r="AJ68" s="104" t="s">
        <v>889</v>
      </c>
      <c r="AK68" s="101" t="s">
        <v>6696</v>
      </c>
      <c r="AL68" s="101" t="s">
        <v>6652</v>
      </c>
      <c r="AM68" s="101" t="s">
        <v>6368</v>
      </c>
      <c r="AN68" s="102">
        <v>6319080</v>
      </c>
      <c r="AO68" s="105">
        <v>0.78988499999999995</v>
      </c>
      <c r="AP68" s="106" t="s">
        <v>170</v>
      </c>
      <c r="AQ68" s="102">
        <v>4797090</v>
      </c>
      <c r="AR68" s="105">
        <v>0.59963624999999998</v>
      </c>
      <c r="AS68" s="106" t="s">
        <v>227</v>
      </c>
      <c r="AT68" s="102">
        <v>1740449</v>
      </c>
      <c r="AU68" s="107">
        <v>0.21755612499999999</v>
      </c>
      <c r="AV68" s="106" t="s">
        <v>171</v>
      </c>
      <c r="AW68" s="103">
        <v>12856619</v>
      </c>
      <c r="AX68" s="107">
        <v>0.40176934375000001</v>
      </c>
      <c r="AY68" s="106" t="s">
        <v>227</v>
      </c>
      <c r="AZ68" s="108">
        <v>420000000</v>
      </c>
      <c r="BA68" s="108">
        <v>0</v>
      </c>
      <c r="BB68" s="108">
        <v>0</v>
      </c>
      <c r="BC68" s="108">
        <v>0</v>
      </c>
      <c r="BD68" s="108">
        <v>0</v>
      </c>
      <c r="BE68" s="108">
        <v>0</v>
      </c>
      <c r="BF68" s="108">
        <v>29500000000</v>
      </c>
      <c r="BG68" s="108">
        <v>0</v>
      </c>
      <c r="BH68" s="108">
        <v>20000000000</v>
      </c>
      <c r="BI68" s="108">
        <v>0</v>
      </c>
      <c r="BJ68" s="108">
        <v>49920000000</v>
      </c>
      <c r="BK68" s="108">
        <v>441000000</v>
      </c>
      <c r="BL68" s="108">
        <v>0</v>
      </c>
      <c r="BM68" s="108">
        <v>0</v>
      </c>
      <c r="BN68" s="108">
        <v>0</v>
      </c>
      <c r="BO68" s="108">
        <v>0</v>
      </c>
      <c r="BP68" s="108">
        <v>0</v>
      </c>
      <c r="BQ68" s="108">
        <v>14900000000</v>
      </c>
      <c r="BR68" s="108">
        <v>0</v>
      </c>
      <c r="BS68" s="108">
        <v>20000000000</v>
      </c>
      <c r="BT68" s="108">
        <v>0</v>
      </c>
      <c r="BU68" s="108">
        <v>35341000000</v>
      </c>
      <c r="BV68" s="108">
        <v>463050000</v>
      </c>
      <c r="BW68" s="108">
        <v>0</v>
      </c>
      <c r="BX68" s="108">
        <v>0</v>
      </c>
      <c r="BY68" s="108">
        <v>0</v>
      </c>
      <c r="BZ68" s="108">
        <v>0</v>
      </c>
      <c r="CA68" s="108">
        <v>0</v>
      </c>
      <c r="CB68" s="108">
        <v>15000000000</v>
      </c>
      <c r="CC68" s="108">
        <v>0</v>
      </c>
      <c r="CD68" s="108">
        <v>20000000000</v>
      </c>
      <c r="CE68" s="108">
        <v>0</v>
      </c>
      <c r="CF68" s="108">
        <v>35463050000</v>
      </c>
      <c r="CG68" s="108">
        <v>486202500</v>
      </c>
      <c r="CH68" s="108">
        <v>0</v>
      </c>
      <c r="CI68" s="108">
        <v>0</v>
      </c>
      <c r="CJ68" s="108">
        <v>0</v>
      </c>
      <c r="CK68" s="108">
        <v>0</v>
      </c>
      <c r="CL68" s="108">
        <v>0</v>
      </c>
      <c r="CM68" s="108">
        <v>15000000000</v>
      </c>
      <c r="CN68" s="108">
        <v>0</v>
      </c>
      <c r="CO68" s="108">
        <v>20000000000</v>
      </c>
      <c r="CP68" s="108">
        <v>0</v>
      </c>
      <c r="CQ68" s="108">
        <v>35486202500</v>
      </c>
      <c r="CR68" s="108">
        <v>156210252500</v>
      </c>
      <c r="CS68" s="101" t="s">
        <v>890</v>
      </c>
      <c r="CT68" s="101" t="s">
        <v>891</v>
      </c>
    </row>
    <row r="69" spans="1:98" ht="70.349999999999994" customHeight="1" x14ac:dyDescent="0.3">
      <c r="A69" s="100" t="s">
        <v>892</v>
      </c>
      <c r="B69" s="101"/>
      <c r="C69" s="101" t="s">
        <v>893</v>
      </c>
      <c r="D69" s="101" t="s">
        <v>102</v>
      </c>
      <c r="E69" s="101" t="s">
        <v>519</v>
      </c>
      <c r="F69" s="102" t="s">
        <v>520</v>
      </c>
      <c r="G69" s="101" t="s">
        <v>521</v>
      </c>
      <c r="H69" s="101" t="s">
        <v>522</v>
      </c>
      <c r="I69" s="101" t="s">
        <v>523</v>
      </c>
      <c r="J69" s="101" t="s">
        <v>524</v>
      </c>
      <c r="K69" s="101" t="s">
        <v>525</v>
      </c>
      <c r="L69" s="101" t="s">
        <v>526</v>
      </c>
      <c r="M69" s="101">
        <v>9</v>
      </c>
      <c r="N69" s="101" t="s">
        <v>527</v>
      </c>
      <c r="O69" s="101" t="s">
        <v>526</v>
      </c>
      <c r="P69" s="101" t="s">
        <v>528</v>
      </c>
      <c r="Q69" s="101" t="s">
        <v>529</v>
      </c>
      <c r="R69" s="101" t="s">
        <v>530</v>
      </c>
      <c r="S69" s="101" t="s">
        <v>894</v>
      </c>
      <c r="T69" s="101" t="s">
        <v>895</v>
      </c>
      <c r="U69" s="101" t="s">
        <v>896</v>
      </c>
      <c r="V69" s="101" t="s">
        <v>897</v>
      </c>
      <c r="W69" s="101" t="s">
        <v>898</v>
      </c>
      <c r="X69" s="101" t="s">
        <v>787</v>
      </c>
      <c r="Y69" s="101" t="s">
        <v>123</v>
      </c>
      <c r="Z69" s="101" t="s">
        <v>124</v>
      </c>
      <c r="AA69" s="103">
        <v>1</v>
      </c>
      <c r="AB69" s="101" t="s">
        <v>125</v>
      </c>
      <c r="AC69" s="101" t="s">
        <v>536</v>
      </c>
      <c r="AD69" s="103">
        <v>0</v>
      </c>
      <c r="AE69" s="103">
        <v>0</v>
      </c>
      <c r="AF69" s="103">
        <v>0</v>
      </c>
      <c r="AG69" s="103">
        <v>1</v>
      </c>
      <c r="AH69" s="104"/>
      <c r="AI69" s="104"/>
      <c r="AJ69" s="104"/>
      <c r="AK69" s="101"/>
      <c r="AL69" s="101"/>
      <c r="AM69" s="101" t="s">
        <v>899</v>
      </c>
      <c r="AN69" s="102"/>
      <c r="AO69" s="105"/>
      <c r="AP69" s="106"/>
      <c r="AQ69" s="102"/>
      <c r="AR69" s="105"/>
      <c r="AS69" s="106"/>
      <c r="AT69" s="102"/>
      <c r="AU69" s="107"/>
      <c r="AV69" s="106"/>
      <c r="AW69" s="103">
        <v>0</v>
      </c>
      <c r="AX69" s="107">
        <v>0</v>
      </c>
      <c r="AY69" s="106" t="s">
        <v>171</v>
      </c>
      <c r="AZ69" s="108">
        <v>0</v>
      </c>
      <c r="BA69" s="108">
        <v>0</v>
      </c>
      <c r="BB69" s="108">
        <v>0</v>
      </c>
      <c r="BC69" s="108">
        <v>0</v>
      </c>
      <c r="BD69" s="108">
        <v>0</v>
      </c>
      <c r="BE69" s="108">
        <v>0</v>
      </c>
      <c r="BF69" s="108">
        <v>0</v>
      </c>
      <c r="BG69" s="108">
        <v>0</v>
      </c>
      <c r="BH69" s="108">
        <v>0</v>
      </c>
      <c r="BI69" s="108">
        <v>0</v>
      </c>
      <c r="BJ69" s="108">
        <v>0</v>
      </c>
      <c r="BK69" s="108">
        <v>0</v>
      </c>
      <c r="BL69" s="108">
        <v>0</v>
      </c>
      <c r="BM69" s="108">
        <v>0</v>
      </c>
      <c r="BN69" s="108">
        <v>0</v>
      </c>
      <c r="BO69" s="108">
        <v>0</v>
      </c>
      <c r="BP69" s="108">
        <v>0</v>
      </c>
      <c r="BQ69" s="108">
        <v>0</v>
      </c>
      <c r="BR69" s="108">
        <v>0</v>
      </c>
      <c r="BS69" s="108">
        <v>0</v>
      </c>
      <c r="BT69" s="108">
        <v>0</v>
      </c>
      <c r="BU69" s="108">
        <v>0</v>
      </c>
      <c r="BV69" s="108">
        <v>0</v>
      </c>
      <c r="BW69" s="108">
        <v>0</v>
      </c>
      <c r="BX69" s="108">
        <v>0</v>
      </c>
      <c r="BY69" s="108">
        <v>0</v>
      </c>
      <c r="BZ69" s="108">
        <v>0</v>
      </c>
      <c r="CA69" s="108">
        <v>0</v>
      </c>
      <c r="CB69" s="108">
        <v>0</v>
      </c>
      <c r="CC69" s="108">
        <v>0</v>
      </c>
      <c r="CD69" s="108">
        <v>0</v>
      </c>
      <c r="CE69" s="108">
        <v>0</v>
      </c>
      <c r="CF69" s="108">
        <v>0</v>
      </c>
      <c r="CG69" s="108">
        <v>0</v>
      </c>
      <c r="CH69" s="108">
        <v>0</v>
      </c>
      <c r="CI69" s="108">
        <v>0</v>
      </c>
      <c r="CJ69" s="108">
        <v>0</v>
      </c>
      <c r="CK69" s="108">
        <v>0</v>
      </c>
      <c r="CL69" s="108">
        <v>0</v>
      </c>
      <c r="CM69" s="108">
        <v>0</v>
      </c>
      <c r="CN69" s="108">
        <v>0</v>
      </c>
      <c r="CO69" s="108">
        <v>0</v>
      </c>
      <c r="CP69" s="108">
        <v>0</v>
      </c>
      <c r="CQ69" s="108">
        <v>0</v>
      </c>
      <c r="CR69" s="108">
        <v>0</v>
      </c>
      <c r="CS69" s="101" t="s">
        <v>900</v>
      </c>
      <c r="CT69" s="101" t="s">
        <v>901</v>
      </c>
    </row>
    <row r="70" spans="1:98" ht="70.349999999999994" customHeight="1" x14ac:dyDescent="0.3">
      <c r="A70" s="100" t="s">
        <v>902</v>
      </c>
      <c r="B70" s="101"/>
      <c r="C70" s="101" t="s">
        <v>903</v>
      </c>
      <c r="D70" s="101" t="s">
        <v>102</v>
      </c>
      <c r="E70" s="101" t="s">
        <v>519</v>
      </c>
      <c r="F70" s="102" t="s">
        <v>520</v>
      </c>
      <c r="G70" s="101" t="s">
        <v>521</v>
      </c>
      <c r="H70" s="101" t="s">
        <v>522</v>
      </c>
      <c r="I70" s="101" t="s">
        <v>523</v>
      </c>
      <c r="J70" s="101" t="s">
        <v>524</v>
      </c>
      <c r="K70" s="101" t="s">
        <v>525</v>
      </c>
      <c r="L70" s="101" t="s">
        <v>526</v>
      </c>
      <c r="M70" s="101">
        <v>9</v>
      </c>
      <c r="N70" s="101" t="s">
        <v>527</v>
      </c>
      <c r="O70" s="101" t="s">
        <v>526</v>
      </c>
      <c r="P70" s="101" t="s">
        <v>528</v>
      </c>
      <c r="Q70" s="101" t="s">
        <v>529</v>
      </c>
      <c r="R70" s="101" t="s">
        <v>530</v>
      </c>
      <c r="S70" s="101" t="s">
        <v>904</v>
      </c>
      <c r="T70" s="101" t="s">
        <v>905</v>
      </c>
      <c r="U70" s="101" t="s">
        <v>906</v>
      </c>
      <c r="V70" s="101" t="s">
        <v>907</v>
      </c>
      <c r="W70" s="101" t="s">
        <v>908</v>
      </c>
      <c r="X70" s="101" t="s">
        <v>787</v>
      </c>
      <c r="Y70" s="101" t="s">
        <v>123</v>
      </c>
      <c r="Z70" s="101" t="s">
        <v>124</v>
      </c>
      <c r="AA70" s="103">
        <v>25</v>
      </c>
      <c r="AB70" s="101" t="s">
        <v>125</v>
      </c>
      <c r="AC70" s="101" t="s">
        <v>536</v>
      </c>
      <c r="AD70" s="103">
        <v>10</v>
      </c>
      <c r="AE70" s="103">
        <v>7</v>
      </c>
      <c r="AF70" s="103">
        <v>5</v>
      </c>
      <c r="AG70" s="103">
        <v>3</v>
      </c>
      <c r="AH70" s="104" t="s">
        <v>909</v>
      </c>
      <c r="AI70" s="104" t="s">
        <v>910</v>
      </c>
      <c r="AJ70" s="104" t="s">
        <v>911</v>
      </c>
      <c r="AK70" s="101" t="s">
        <v>6369</v>
      </c>
      <c r="AL70" s="101"/>
      <c r="AM70" s="101" t="s">
        <v>6370</v>
      </c>
      <c r="AN70" s="102">
        <v>25</v>
      </c>
      <c r="AO70" s="105">
        <v>1</v>
      </c>
      <c r="AP70" s="106" t="s">
        <v>132</v>
      </c>
      <c r="AQ70" s="102">
        <v>16</v>
      </c>
      <c r="AR70" s="105">
        <v>1</v>
      </c>
      <c r="AS70" s="106" t="s">
        <v>132</v>
      </c>
      <c r="AT70" s="102"/>
      <c r="AU70" s="107">
        <v>1</v>
      </c>
      <c r="AV70" s="106" t="s">
        <v>132</v>
      </c>
      <c r="AW70" s="103">
        <v>41</v>
      </c>
      <c r="AX70" s="107">
        <v>1</v>
      </c>
      <c r="AY70" s="106" t="s">
        <v>132</v>
      </c>
      <c r="AZ70" s="108">
        <v>0</v>
      </c>
      <c r="BA70" s="108">
        <v>0</v>
      </c>
      <c r="BB70" s="108">
        <v>0</v>
      </c>
      <c r="BC70" s="108">
        <v>0</v>
      </c>
      <c r="BD70" s="108">
        <v>0</v>
      </c>
      <c r="BE70" s="108">
        <v>0</v>
      </c>
      <c r="BF70" s="108">
        <v>0</v>
      </c>
      <c r="BG70" s="108">
        <v>0</v>
      </c>
      <c r="BH70" s="108">
        <v>2500000000</v>
      </c>
      <c r="BI70" s="108">
        <v>0</v>
      </c>
      <c r="BJ70" s="108">
        <v>2500000000</v>
      </c>
      <c r="BK70" s="108">
        <v>0</v>
      </c>
      <c r="BL70" s="108">
        <v>0</v>
      </c>
      <c r="BM70" s="108">
        <v>0</v>
      </c>
      <c r="BN70" s="108">
        <v>0</v>
      </c>
      <c r="BO70" s="108">
        <v>0</v>
      </c>
      <c r="BP70" s="108">
        <v>0</v>
      </c>
      <c r="BQ70" s="108">
        <v>0</v>
      </c>
      <c r="BR70" s="108">
        <v>0</v>
      </c>
      <c r="BS70" s="108">
        <v>2500000000</v>
      </c>
      <c r="BT70" s="108">
        <v>0</v>
      </c>
      <c r="BU70" s="108">
        <v>2500000000</v>
      </c>
      <c r="BV70" s="108">
        <v>0</v>
      </c>
      <c r="BW70" s="108">
        <v>0</v>
      </c>
      <c r="BX70" s="108">
        <v>0</v>
      </c>
      <c r="BY70" s="108">
        <v>0</v>
      </c>
      <c r="BZ70" s="108">
        <v>0</v>
      </c>
      <c r="CA70" s="108">
        <v>0</v>
      </c>
      <c r="CB70" s="108">
        <v>0</v>
      </c>
      <c r="CC70" s="108">
        <v>0</v>
      </c>
      <c r="CD70" s="108">
        <v>2500000000</v>
      </c>
      <c r="CE70" s="108">
        <v>0</v>
      </c>
      <c r="CF70" s="108">
        <v>2500000000</v>
      </c>
      <c r="CG70" s="108">
        <v>0</v>
      </c>
      <c r="CH70" s="108">
        <v>0</v>
      </c>
      <c r="CI70" s="108">
        <v>0</v>
      </c>
      <c r="CJ70" s="108">
        <v>0</v>
      </c>
      <c r="CK70" s="108">
        <v>0</v>
      </c>
      <c r="CL70" s="108">
        <v>0</v>
      </c>
      <c r="CM70" s="108">
        <v>0</v>
      </c>
      <c r="CN70" s="108">
        <v>0</v>
      </c>
      <c r="CO70" s="108">
        <v>2500000000</v>
      </c>
      <c r="CP70" s="108">
        <v>0</v>
      </c>
      <c r="CQ70" s="108">
        <v>2500000000</v>
      </c>
      <c r="CR70" s="108">
        <v>10000000000</v>
      </c>
      <c r="CS70" s="101" t="s">
        <v>912</v>
      </c>
      <c r="CT70" s="101" t="s">
        <v>913</v>
      </c>
    </row>
    <row r="71" spans="1:98" ht="70.349999999999994" customHeight="1" x14ac:dyDescent="0.3">
      <c r="A71" s="100" t="s">
        <v>914</v>
      </c>
      <c r="B71" s="101"/>
      <c r="C71" s="101" t="s">
        <v>915</v>
      </c>
      <c r="D71" s="101" t="s">
        <v>102</v>
      </c>
      <c r="E71" s="101" t="s">
        <v>519</v>
      </c>
      <c r="F71" s="102" t="s">
        <v>520</v>
      </c>
      <c r="G71" s="101" t="s">
        <v>521</v>
      </c>
      <c r="H71" s="101" t="s">
        <v>522</v>
      </c>
      <c r="I71" s="101" t="s">
        <v>523</v>
      </c>
      <c r="J71" s="101" t="s">
        <v>524</v>
      </c>
      <c r="K71" s="101" t="s">
        <v>525</v>
      </c>
      <c r="L71" s="101" t="s">
        <v>526</v>
      </c>
      <c r="M71" s="101">
        <v>9</v>
      </c>
      <c r="N71" s="101" t="s">
        <v>527</v>
      </c>
      <c r="O71" s="101" t="s">
        <v>526</v>
      </c>
      <c r="P71" s="101" t="s">
        <v>528</v>
      </c>
      <c r="Q71" s="101" t="s">
        <v>529</v>
      </c>
      <c r="R71" s="101" t="s">
        <v>530</v>
      </c>
      <c r="S71" s="101" t="s">
        <v>916</v>
      </c>
      <c r="T71" s="101" t="s">
        <v>917</v>
      </c>
      <c r="U71" s="101" t="s">
        <v>918</v>
      </c>
      <c r="V71" s="101" t="s">
        <v>919</v>
      </c>
      <c r="W71" s="101" t="s">
        <v>920</v>
      </c>
      <c r="X71" s="101" t="s">
        <v>787</v>
      </c>
      <c r="Y71" s="101" t="s">
        <v>123</v>
      </c>
      <c r="Z71" s="101" t="s">
        <v>124</v>
      </c>
      <c r="AA71" s="103">
        <v>401</v>
      </c>
      <c r="AB71" s="101" t="s">
        <v>125</v>
      </c>
      <c r="AC71" s="101" t="s">
        <v>536</v>
      </c>
      <c r="AD71" s="103">
        <v>0</v>
      </c>
      <c r="AE71" s="103">
        <v>0</v>
      </c>
      <c r="AF71" s="103">
        <v>201</v>
      </c>
      <c r="AG71" s="103">
        <v>200</v>
      </c>
      <c r="AH71" s="104"/>
      <c r="AI71" s="104"/>
      <c r="AJ71" s="104"/>
      <c r="AK71" s="101" t="s">
        <v>921</v>
      </c>
      <c r="AL71" s="101"/>
      <c r="AM71" s="101" t="s">
        <v>6371</v>
      </c>
      <c r="AN71" s="102"/>
      <c r="AO71" s="105"/>
      <c r="AP71" s="106"/>
      <c r="AQ71" s="102"/>
      <c r="AR71" s="105"/>
      <c r="AS71" s="106"/>
      <c r="AT71" s="102"/>
      <c r="AU71" s="107">
        <v>0</v>
      </c>
      <c r="AV71" s="106" t="s">
        <v>171</v>
      </c>
      <c r="AW71" s="103">
        <v>0</v>
      </c>
      <c r="AX71" s="107">
        <v>0</v>
      </c>
      <c r="AY71" s="106" t="s">
        <v>171</v>
      </c>
      <c r="AZ71" s="108">
        <v>0</v>
      </c>
      <c r="BA71" s="108">
        <v>0</v>
      </c>
      <c r="BB71" s="108">
        <v>0</v>
      </c>
      <c r="BC71" s="108">
        <v>0</v>
      </c>
      <c r="BD71" s="108">
        <v>0</v>
      </c>
      <c r="BE71" s="108">
        <v>0</v>
      </c>
      <c r="BF71" s="108">
        <v>0</v>
      </c>
      <c r="BG71" s="108">
        <v>0</v>
      </c>
      <c r="BH71" s="108">
        <v>2500000000</v>
      </c>
      <c r="BI71" s="108">
        <v>0</v>
      </c>
      <c r="BJ71" s="108">
        <v>2500000000</v>
      </c>
      <c r="BK71" s="108">
        <v>0</v>
      </c>
      <c r="BL71" s="108">
        <v>0</v>
      </c>
      <c r="BM71" s="108">
        <v>0</v>
      </c>
      <c r="BN71" s="108">
        <v>0</v>
      </c>
      <c r="BO71" s="108">
        <v>0</v>
      </c>
      <c r="BP71" s="108">
        <v>0</v>
      </c>
      <c r="BQ71" s="108">
        <v>0</v>
      </c>
      <c r="BR71" s="108">
        <v>0</v>
      </c>
      <c r="BS71" s="108">
        <v>2500000000</v>
      </c>
      <c r="BT71" s="108">
        <v>0</v>
      </c>
      <c r="BU71" s="108">
        <v>2500000000</v>
      </c>
      <c r="BV71" s="108">
        <v>0</v>
      </c>
      <c r="BW71" s="108">
        <v>0</v>
      </c>
      <c r="BX71" s="108">
        <v>0</v>
      </c>
      <c r="BY71" s="108">
        <v>0</v>
      </c>
      <c r="BZ71" s="108">
        <v>0</v>
      </c>
      <c r="CA71" s="108">
        <v>0</v>
      </c>
      <c r="CB71" s="108">
        <v>0</v>
      </c>
      <c r="CC71" s="108">
        <v>0</v>
      </c>
      <c r="CD71" s="108">
        <v>2500000000</v>
      </c>
      <c r="CE71" s="108">
        <v>0</v>
      </c>
      <c r="CF71" s="108">
        <v>2500000000</v>
      </c>
      <c r="CG71" s="108">
        <v>0</v>
      </c>
      <c r="CH71" s="108">
        <v>0</v>
      </c>
      <c r="CI71" s="108">
        <v>0</v>
      </c>
      <c r="CJ71" s="108">
        <v>0</v>
      </c>
      <c r="CK71" s="108">
        <v>0</v>
      </c>
      <c r="CL71" s="108">
        <v>0</v>
      </c>
      <c r="CM71" s="108">
        <v>0</v>
      </c>
      <c r="CN71" s="108">
        <v>0</v>
      </c>
      <c r="CO71" s="108">
        <v>2500000000</v>
      </c>
      <c r="CP71" s="108">
        <v>0</v>
      </c>
      <c r="CQ71" s="108">
        <v>2500000000</v>
      </c>
      <c r="CR71" s="108">
        <v>10000000000</v>
      </c>
      <c r="CS71" s="101" t="s">
        <v>922</v>
      </c>
      <c r="CT71" s="101" t="s">
        <v>923</v>
      </c>
    </row>
    <row r="72" spans="1:98" ht="70.349999999999994" customHeight="1" x14ac:dyDescent="0.3">
      <c r="A72" s="100" t="s">
        <v>924</v>
      </c>
      <c r="B72" s="101"/>
      <c r="C72" s="101" t="s">
        <v>925</v>
      </c>
      <c r="D72" s="101" t="s">
        <v>102</v>
      </c>
      <c r="E72" s="101" t="s">
        <v>519</v>
      </c>
      <c r="F72" s="102" t="s">
        <v>520</v>
      </c>
      <c r="G72" s="101" t="s">
        <v>521</v>
      </c>
      <c r="H72" s="101" t="s">
        <v>522</v>
      </c>
      <c r="I72" s="101" t="s">
        <v>523</v>
      </c>
      <c r="J72" s="101" t="s">
        <v>524</v>
      </c>
      <c r="K72" s="101" t="s">
        <v>525</v>
      </c>
      <c r="L72" s="101" t="s">
        <v>526</v>
      </c>
      <c r="M72" s="101">
        <v>9</v>
      </c>
      <c r="N72" s="101" t="s">
        <v>527</v>
      </c>
      <c r="O72" s="101" t="s">
        <v>526</v>
      </c>
      <c r="P72" s="101" t="s">
        <v>528</v>
      </c>
      <c r="Q72" s="101" t="s">
        <v>529</v>
      </c>
      <c r="R72" s="101" t="s">
        <v>530</v>
      </c>
      <c r="S72" s="101" t="s">
        <v>926</v>
      </c>
      <c r="T72" s="101" t="s">
        <v>927</v>
      </c>
      <c r="U72" s="101" t="s">
        <v>928</v>
      </c>
      <c r="V72" s="101" t="s">
        <v>929</v>
      </c>
      <c r="W72" s="101" t="s">
        <v>930</v>
      </c>
      <c r="X72" s="101" t="s">
        <v>651</v>
      </c>
      <c r="Y72" s="101" t="s">
        <v>123</v>
      </c>
      <c r="Z72" s="101" t="s">
        <v>124</v>
      </c>
      <c r="AA72" s="103">
        <v>5</v>
      </c>
      <c r="AB72" s="101" t="s">
        <v>125</v>
      </c>
      <c r="AC72" s="101" t="s">
        <v>536</v>
      </c>
      <c r="AD72" s="103">
        <v>0</v>
      </c>
      <c r="AE72" s="103">
        <v>0</v>
      </c>
      <c r="AF72" s="103">
        <v>2</v>
      </c>
      <c r="AG72" s="103">
        <v>3</v>
      </c>
      <c r="AH72" s="104"/>
      <c r="AI72" s="104" t="s">
        <v>931</v>
      </c>
      <c r="AJ72" s="104"/>
      <c r="AK72" s="101" t="s">
        <v>932</v>
      </c>
      <c r="AL72" s="101"/>
      <c r="AM72" s="101" t="s">
        <v>6372</v>
      </c>
      <c r="AN72" s="102"/>
      <c r="AO72" s="105"/>
      <c r="AP72" s="106"/>
      <c r="AQ72" s="102"/>
      <c r="AR72" s="105"/>
      <c r="AS72" s="106"/>
      <c r="AT72" s="102"/>
      <c r="AU72" s="107">
        <v>0</v>
      </c>
      <c r="AV72" s="106" t="s">
        <v>171</v>
      </c>
      <c r="AW72" s="103">
        <v>0</v>
      </c>
      <c r="AX72" s="107">
        <v>0</v>
      </c>
      <c r="AY72" s="106" t="s">
        <v>171</v>
      </c>
      <c r="AZ72" s="108">
        <v>100000000</v>
      </c>
      <c r="BA72" s="108">
        <v>0</v>
      </c>
      <c r="BB72" s="108">
        <v>0</v>
      </c>
      <c r="BC72" s="108">
        <v>0</v>
      </c>
      <c r="BD72" s="108">
        <v>0</v>
      </c>
      <c r="BE72" s="108">
        <v>0</v>
      </c>
      <c r="BF72" s="108">
        <v>0</v>
      </c>
      <c r="BG72" s="108">
        <v>0</v>
      </c>
      <c r="BH72" s="108">
        <v>0</v>
      </c>
      <c r="BI72" s="108">
        <v>0</v>
      </c>
      <c r="BJ72" s="108">
        <v>100000000</v>
      </c>
      <c r="BK72" s="108">
        <v>105000000</v>
      </c>
      <c r="BL72" s="108">
        <v>0</v>
      </c>
      <c r="BM72" s="108">
        <v>0</v>
      </c>
      <c r="BN72" s="108">
        <v>0</v>
      </c>
      <c r="BO72" s="108">
        <v>0</v>
      </c>
      <c r="BP72" s="108">
        <v>0</v>
      </c>
      <c r="BQ72" s="108">
        <v>0</v>
      </c>
      <c r="BR72" s="108">
        <v>0</v>
      </c>
      <c r="BS72" s="108">
        <v>0</v>
      </c>
      <c r="BT72" s="108">
        <v>0</v>
      </c>
      <c r="BU72" s="108">
        <v>105000000</v>
      </c>
      <c r="BV72" s="108">
        <v>110250000</v>
      </c>
      <c r="BW72" s="108">
        <v>0</v>
      </c>
      <c r="BX72" s="108">
        <v>0</v>
      </c>
      <c r="BY72" s="108">
        <v>0</v>
      </c>
      <c r="BZ72" s="108">
        <v>0</v>
      </c>
      <c r="CA72" s="108">
        <v>0</v>
      </c>
      <c r="CB72" s="108">
        <v>0</v>
      </c>
      <c r="CC72" s="108">
        <v>0</v>
      </c>
      <c r="CD72" s="108">
        <v>0</v>
      </c>
      <c r="CE72" s="108">
        <v>0</v>
      </c>
      <c r="CF72" s="108">
        <v>110250000</v>
      </c>
      <c r="CG72" s="108">
        <v>115762500</v>
      </c>
      <c r="CH72" s="108">
        <v>0</v>
      </c>
      <c r="CI72" s="108">
        <v>0</v>
      </c>
      <c r="CJ72" s="108">
        <v>0</v>
      </c>
      <c r="CK72" s="108">
        <v>0</v>
      </c>
      <c r="CL72" s="108">
        <v>0</v>
      </c>
      <c r="CM72" s="108">
        <v>0</v>
      </c>
      <c r="CN72" s="108">
        <v>0</v>
      </c>
      <c r="CO72" s="108">
        <v>0</v>
      </c>
      <c r="CP72" s="108">
        <v>0</v>
      </c>
      <c r="CQ72" s="108">
        <v>115762500</v>
      </c>
      <c r="CR72" s="108">
        <v>431012500</v>
      </c>
      <c r="CS72" s="101" t="s">
        <v>932</v>
      </c>
      <c r="CT72" s="101" t="s">
        <v>933</v>
      </c>
    </row>
    <row r="73" spans="1:98" ht="70.349999999999994" customHeight="1" x14ac:dyDescent="0.3">
      <c r="A73" s="100" t="s">
        <v>934</v>
      </c>
      <c r="B73" s="101"/>
      <c r="C73" s="101" t="s">
        <v>158</v>
      </c>
      <c r="D73" s="101" t="s">
        <v>102</v>
      </c>
      <c r="E73" s="101" t="s">
        <v>519</v>
      </c>
      <c r="F73" s="102" t="s">
        <v>520</v>
      </c>
      <c r="G73" s="101" t="s">
        <v>521</v>
      </c>
      <c r="H73" s="101" t="s">
        <v>522</v>
      </c>
      <c r="I73" s="101" t="s">
        <v>523</v>
      </c>
      <c r="J73" s="101" t="s">
        <v>524</v>
      </c>
      <c r="K73" s="101" t="s">
        <v>525</v>
      </c>
      <c r="L73" s="101" t="s">
        <v>526</v>
      </c>
      <c r="M73" s="101">
        <v>9</v>
      </c>
      <c r="N73" s="101" t="s">
        <v>527</v>
      </c>
      <c r="O73" s="101" t="s">
        <v>526</v>
      </c>
      <c r="P73" s="101" t="s">
        <v>528</v>
      </c>
      <c r="Q73" s="101" t="s">
        <v>529</v>
      </c>
      <c r="R73" s="101" t="s">
        <v>530</v>
      </c>
      <c r="S73" s="101" t="s">
        <v>935</v>
      </c>
      <c r="T73" s="101" t="s">
        <v>936</v>
      </c>
      <c r="U73" s="101" t="s">
        <v>937</v>
      </c>
      <c r="V73" s="101" t="s">
        <v>938</v>
      </c>
      <c r="W73" s="101" t="s">
        <v>939</v>
      </c>
      <c r="X73" s="101" t="s">
        <v>651</v>
      </c>
      <c r="Y73" s="101" t="s">
        <v>123</v>
      </c>
      <c r="Z73" s="101" t="s">
        <v>124</v>
      </c>
      <c r="AA73" s="103">
        <v>265</v>
      </c>
      <c r="AB73" s="101" t="s">
        <v>182</v>
      </c>
      <c r="AC73" s="101" t="s">
        <v>536</v>
      </c>
      <c r="AD73" s="103">
        <v>265</v>
      </c>
      <c r="AE73" s="103">
        <v>265</v>
      </c>
      <c r="AF73" s="103">
        <v>265</v>
      </c>
      <c r="AG73" s="103">
        <v>265</v>
      </c>
      <c r="AH73" s="104" t="s">
        <v>940</v>
      </c>
      <c r="AI73" s="104" t="s">
        <v>941</v>
      </c>
      <c r="AJ73" s="104" t="s">
        <v>942</v>
      </c>
      <c r="AK73" s="101" t="s">
        <v>6715</v>
      </c>
      <c r="AL73" s="101"/>
      <c r="AM73" s="101" t="s">
        <v>6373</v>
      </c>
      <c r="AN73" s="102">
        <v>261</v>
      </c>
      <c r="AO73" s="105">
        <v>0.98490566037735838</v>
      </c>
      <c r="AP73" s="106" t="s">
        <v>170</v>
      </c>
      <c r="AQ73" s="102">
        <v>259</v>
      </c>
      <c r="AR73" s="105">
        <v>0.97735849056603763</v>
      </c>
      <c r="AS73" s="106" t="s">
        <v>170</v>
      </c>
      <c r="AT73" s="102">
        <v>0</v>
      </c>
      <c r="AU73" s="107">
        <v>0</v>
      </c>
      <c r="AV73" s="106" t="s">
        <v>171</v>
      </c>
      <c r="AW73" s="103">
        <v>520</v>
      </c>
      <c r="AX73" s="107">
        <v>1</v>
      </c>
      <c r="AY73" s="106" t="s">
        <v>132</v>
      </c>
      <c r="AZ73" s="108">
        <v>0</v>
      </c>
      <c r="BA73" s="108">
        <v>0</v>
      </c>
      <c r="BB73" s="108">
        <v>641187920000</v>
      </c>
      <c r="BC73" s="108">
        <v>0</v>
      </c>
      <c r="BD73" s="108">
        <v>0</v>
      </c>
      <c r="BE73" s="108">
        <v>0</v>
      </c>
      <c r="BF73" s="108">
        <v>0</v>
      </c>
      <c r="BG73" s="108">
        <v>0</v>
      </c>
      <c r="BH73" s="108">
        <v>0</v>
      </c>
      <c r="BI73" s="108">
        <v>0</v>
      </c>
      <c r="BJ73" s="108">
        <v>641187920000</v>
      </c>
      <c r="BK73" s="108">
        <v>0</v>
      </c>
      <c r="BL73" s="108">
        <v>0</v>
      </c>
      <c r="BM73" s="108">
        <v>673247316000</v>
      </c>
      <c r="BN73" s="108">
        <v>0</v>
      </c>
      <c r="BO73" s="108">
        <v>0</v>
      </c>
      <c r="BP73" s="108">
        <v>0</v>
      </c>
      <c r="BQ73" s="108">
        <v>0</v>
      </c>
      <c r="BR73" s="108">
        <v>0</v>
      </c>
      <c r="BS73" s="108">
        <v>0</v>
      </c>
      <c r="BT73" s="108">
        <v>0</v>
      </c>
      <c r="BU73" s="108">
        <v>673247316000</v>
      </c>
      <c r="BV73" s="108">
        <v>0</v>
      </c>
      <c r="BW73" s="108">
        <v>0</v>
      </c>
      <c r="BX73" s="108">
        <v>706909681800</v>
      </c>
      <c r="BY73" s="108">
        <v>0</v>
      </c>
      <c r="BZ73" s="108">
        <v>0</v>
      </c>
      <c r="CA73" s="108">
        <v>0</v>
      </c>
      <c r="CB73" s="108">
        <v>0</v>
      </c>
      <c r="CC73" s="108">
        <v>0</v>
      </c>
      <c r="CD73" s="108">
        <v>0</v>
      </c>
      <c r="CE73" s="108">
        <v>0</v>
      </c>
      <c r="CF73" s="108">
        <v>706909681800</v>
      </c>
      <c r="CG73" s="108">
        <v>0</v>
      </c>
      <c r="CH73" s="108">
        <v>0</v>
      </c>
      <c r="CI73" s="108">
        <v>742255165890</v>
      </c>
      <c r="CJ73" s="108">
        <v>0</v>
      </c>
      <c r="CK73" s="108">
        <v>0</v>
      </c>
      <c r="CL73" s="108">
        <v>0</v>
      </c>
      <c r="CM73" s="108">
        <v>0</v>
      </c>
      <c r="CN73" s="108">
        <v>0</v>
      </c>
      <c r="CO73" s="108">
        <v>0</v>
      </c>
      <c r="CP73" s="108">
        <v>0</v>
      </c>
      <c r="CQ73" s="108">
        <v>742255165890</v>
      </c>
      <c r="CR73" s="108">
        <v>2763600083690</v>
      </c>
      <c r="CS73" s="101" t="s">
        <v>943</v>
      </c>
      <c r="CT73" s="101" t="s">
        <v>944</v>
      </c>
    </row>
    <row r="74" spans="1:98" ht="70.349999999999994" customHeight="1" x14ac:dyDescent="0.3">
      <c r="A74" s="100" t="s">
        <v>945</v>
      </c>
      <c r="B74" s="101"/>
      <c r="C74" s="101" t="s">
        <v>946</v>
      </c>
      <c r="D74" s="101" t="s">
        <v>102</v>
      </c>
      <c r="E74" s="101" t="s">
        <v>519</v>
      </c>
      <c r="F74" s="102" t="s">
        <v>520</v>
      </c>
      <c r="G74" s="101" t="s">
        <v>521</v>
      </c>
      <c r="H74" s="101" t="s">
        <v>522</v>
      </c>
      <c r="I74" s="101" t="s">
        <v>523</v>
      </c>
      <c r="J74" s="101" t="s">
        <v>524</v>
      </c>
      <c r="K74" s="101" t="s">
        <v>525</v>
      </c>
      <c r="L74" s="101" t="s">
        <v>526</v>
      </c>
      <c r="M74" s="101">
        <v>9</v>
      </c>
      <c r="N74" s="101" t="s">
        <v>527</v>
      </c>
      <c r="O74" s="101" t="s">
        <v>526</v>
      </c>
      <c r="P74" s="101" t="s">
        <v>528</v>
      </c>
      <c r="Q74" s="101" t="s">
        <v>529</v>
      </c>
      <c r="R74" s="101" t="s">
        <v>530</v>
      </c>
      <c r="S74" s="101" t="s">
        <v>947</v>
      </c>
      <c r="T74" s="101" t="s">
        <v>948</v>
      </c>
      <c r="U74" s="101" t="s">
        <v>949</v>
      </c>
      <c r="V74" s="101" t="s">
        <v>950</v>
      </c>
      <c r="W74" s="101" t="s">
        <v>951</v>
      </c>
      <c r="X74" s="101" t="s">
        <v>500</v>
      </c>
      <c r="Y74" s="101" t="s">
        <v>123</v>
      </c>
      <c r="Z74" s="101" t="s">
        <v>124</v>
      </c>
      <c r="AA74" s="103">
        <v>1</v>
      </c>
      <c r="AB74" s="101" t="s">
        <v>182</v>
      </c>
      <c r="AC74" s="101" t="s">
        <v>536</v>
      </c>
      <c r="AD74" s="103">
        <v>1</v>
      </c>
      <c r="AE74" s="103">
        <v>1</v>
      </c>
      <c r="AF74" s="103">
        <v>1</v>
      </c>
      <c r="AG74" s="103">
        <v>1</v>
      </c>
      <c r="AH74" s="104" t="s">
        <v>952</v>
      </c>
      <c r="AI74" s="104" t="s">
        <v>953</v>
      </c>
      <c r="AJ74" s="104" t="s">
        <v>954</v>
      </c>
      <c r="AK74" s="101" t="s">
        <v>955</v>
      </c>
      <c r="AL74" s="101"/>
      <c r="AM74" s="101" t="s">
        <v>6374</v>
      </c>
      <c r="AN74" s="102">
        <v>1</v>
      </c>
      <c r="AO74" s="105">
        <v>1</v>
      </c>
      <c r="AP74" s="106" t="s">
        <v>132</v>
      </c>
      <c r="AQ74" s="102">
        <v>259</v>
      </c>
      <c r="AR74" s="105">
        <v>1</v>
      </c>
      <c r="AS74" s="106" t="s">
        <v>132</v>
      </c>
      <c r="AT74" s="102">
        <v>0</v>
      </c>
      <c r="AU74" s="107">
        <v>0</v>
      </c>
      <c r="AV74" s="106" t="s">
        <v>171</v>
      </c>
      <c r="AW74" s="103">
        <v>260</v>
      </c>
      <c r="AX74" s="107">
        <v>1</v>
      </c>
      <c r="AY74" s="106" t="s">
        <v>132</v>
      </c>
      <c r="AZ74" s="108">
        <v>0</v>
      </c>
      <c r="BA74" s="108">
        <v>0</v>
      </c>
      <c r="BB74" s="108">
        <v>595000000</v>
      </c>
      <c r="BC74" s="108">
        <v>0</v>
      </c>
      <c r="BD74" s="108">
        <v>0</v>
      </c>
      <c r="BE74" s="108">
        <v>0</v>
      </c>
      <c r="BF74" s="108">
        <v>0</v>
      </c>
      <c r="BG74" s="108">
        <v>0</v>
      </c>
      <c r="BH74" s="108">
        <v>0</v>
      </c>
      <c r="BI74" s="108">
        <v>0</v>
      </c>
      <c r="BJ74" s="108">
        <v>595000000</v>
      </c>
      <c r="BK74" s="108">
        <v>0</v>
      </c>
      <c r="BL74" s="108">
        <v>0</v>
      </c>
      <c r="BM74" s="108">
        <v>624750000</v>
      </c>
      <c r="BN74" s="108">
        <v>0</v>
      </c>
      <c r="BO74" s="108">
        <v>0</v>
      </c>
      <c r="BP74" s="108">
        <v>0</v>
      </c>
      <c r="BQ74" s="108">
        <v>0</v>
      </c>
      <c r="BR74" s="108">
        <v>0</v>
      </c>
      <c r="BS74" s="108">
        <v>0</v>
      </c>
      <c r="BT74" s="108">
        <v>0</v>
      </c>
      <c r="BU74" s="108">
        <v>624750000</v>
      </c>
      <c r="BV74" s="108">
        <v>0</v>
      </c>
      <c r="BW74" s="108">
        <v>0</v>
      </c>
      <c r="BX74" s="108">
        <v>655987500</v>
      </c>
      <c r="BY74" s="108">
        <v>0</v>
      </c>
      <c r="BZ74" s="108">
        <v>0</v>
      </c>
      <c r="CA74" s="108">
        <v>0</v>
      </c>
      <c r="CB74" s="108">
        <v>0</v>
      </c>
      <c r="CC74" s="108">
        <v>0</v>
      </c>
      <c r="CD74" s="108">
        <v>0</v>
      </c>
      <c r="CE74" s="108">
        <v>0</v>
      </c>
      <c r="CF74" s="108">
        <v>655987500</v>
      </c>
      <c r="CG74" s="108">
        <v>0</v>
      </c>
      <c r="CH74" s="108">
        <v>0</v>
      </c>
      <c r="CI74" s="108">
        <v>688786875</v>
      </c>
      <c r="CJ74" s="108">
        <v>0</v>
      </c>
      <c r="CK74" s="108">
        <v>0</v>
      </c>
      <c r="CL74" s="108">
        <v>0</v>
      </c>
      <c r="CM74" s="108">
        <v>0</v>
      </c>
      <c r="CN74" s="108">
        <v>0</v>
      </c>
      <c r="CO74" s="108">
        <v>0</v>
      </c>
      <c r="CP74" s="108">
        <v>0</v>
      </c>
      <c r="CQ74" s="108">
        <v>688786875</v>
      </c>
      <c r="CR74" s="108">
        <v>2564524375</v>
      </c>
      <c r="CS74" s="101" t="s">
        <v>956</v>
      </c>
      <c r="CT74" s="101" t="s">
        <v>957</v>
      </c>
    </row>
    <row r="75" spans="1:98" ht="70.349999999999994" customHeight="1" x14ac:dyDescent="0.3">
      <c r="A75" s="100" t="s">
        <v>958</v>
      </c>
      <c r="B75" s="101"/>
      <c r="C75" s="101" t="s">
        <v>959</v>
      </c>
      <c r="D75" s="101" t="s">
        <v>102</v>
      </c>
      <c r="E75" s="101" t="s">
        <v>519</v>
      </c>
      <c r="F75" s="102" t="s">
        <v>520</v>
      </c>
      <c r="G75" s="101" t="s">
        <v>521</v>
      </c>
      <c r="H75" s="101" t="s">
        <v>522</v>
      </c>
      <c r="I75" s="101" t="s">
        <v>523</v>
      </c>
      <c r="J75" s="101" t="s">
        <v>524</v>
      </c>
      <c r="K75" s="101" t="s">
        <v>525</v>
      </c>
      <c r="L75" s="101" t="s">
        <v>526</v>
      </c>
      <c r="M75" s="101">
        <v>9</v>
      </c>
      <c r="N75" s="101" t="s">
        <v>527</v>
      </c>
      <c r="O75" s="101" t="s">
        <v>526</v>
      </c>
      <c r="P75" s="101" t="s">
        <v>528</v>
      </c>
      <c r="Q75" s="101" t="s">
        <v>529</v>
      </c>
      <c r="R75" s="101" t="s">
        <v>530</v>
      </c>
      <c r="S75" s="101" t="s">
        <v>960</v>
      </c>
      <c r="T75" s="101" t="s">
        <v>961</v>
      </c>
      <c r="U75" s="101" t="s">
        <v>962</v>
      </c>
      <c r="V75" s="101" t="s">
        <v>963</v>
      </c>
      <c r="W75" s="101" t="s">
        <v>964</v>
      </c>
      <c r="X75" s="101" t="s">
        <v>638</v>
      </c>
      <c r="Y75" s="101" t="s">
        <v>123</v>
      </c>
      <c r="Z75" s="101" t="s">
        <v>124</v>
      </c>
      <c r="AA75" s="103">
        <v>266</v>
      </c>
      <c r="AB75" s="101" t="s">
        <v>182</v>
      </c>
      <c r="AC75" s="101" t="s">
        <v>536</v>
      </c>
      <c r="AD75" s="103">
        <v>266</v>
      </c>
      <c r="AE75" s="103">
        <v>266</v>
      </c>
      <c r="AF75" s="103">
        <v>266</v>
      </c>
      <c r="AG75" s="103">
        <v>266</v>
      </c>
      <c r="AH75" s="104" t="s">
        <v>965</v>
      </c>
      <c r="AI75" s="104" t="s">
        <v>966</v>
      </c>
      <c r="AJ75" s="104" t="s">
        <v>967</v>
      </c>
      <c r="AK75" s="101" t="s">
        <v>968</v>
      </c>
      <c r="AL75" s="101"/>
      <c r="AM75" s="101" t="s">
        <v>6375</v>
      </c>
      <c r="AN75" s="102">
        <v>243</v>
      </c>
      <c r="AO75" s="105">
        <v>0.9135338345864662</v>
      </c>
      <c r="AP75" s="106" t="s">
        <v>170</v>
      </c>
      <c r="AQ75" s="102">
        <v>251</v>
      </c>
      <c r="AR75" s="105">
        <v>0.94360902255639101</v>
      </c>
      <c r="AS75" s="106" t="s">
        <v>170</v>
      </c>
      <c r="AT75" s="102"/>
      <c r="AU75" s="107">
        <v>0</v>
      </c>
      <c r="AV75" s="106" t="s">
        <v>171</v>
      </c>
      <c r="AW75" s="103">
        <v>494</v>
      </c>
      <c r="AX75" s="107">
        <v>1</v>
      </c>
      <c r="AY75" s="106" t="s">
        <v>132</v>
      </c>
      <c r="AZ75" s="108">
        <v>0</v>
      </c>
      <c r="BA75" s="108">
        <v>0</v>
      </c>
      <c r="BB75" s="108">
        <v>0</v>
      </c>
      <c r="BC75" s="108">
        <v>0</v>
      </c>
      <c r="BD75" s="108">
        <v>0</v>
      </c>
      <c r="BE75" s="108">
        <v>0</v>
      </c>
      <c r="BF75" s="108">
        <v>0</v>
      </c>
      <c r="BG75" s="108">
        <v>0</v>
      </c>
      <c r="BH75" s="108">
        <v>0</v>
      </c>
      <c r="BI75" s="108">
        <v>0</v>
      </c>
      <c r="BJ75" s="108">
        <v>0</v>
      </c>
      <c r="BK75" s="108">
        <v>0</v>
      </c>
      <c r="BL75" s="108">
        <v>0</v>
      </c>
      <c r="BM75" s="108">
        <v>0</v>
      </c>
      <c r="BN75" s="108">
        <v>0</v>
      </c>
      <c r="BO75" s="108">
        <v>0</v>
      </c>
      <c r="BP75" s="108">
        <v>0</v>
      </c>
      <c r="BQ75" s="108">
        <v>0</v>
      </c>
      <c r="BR75" s="108">
        <v>0</v>
      </c>
      <c r="BS75" s="108">
        <v>0</v>
      </c>
      <c r="BT75" s="108">
        <v>0</v>
      </c>
      <c r="BU75" s="108">
        <v>0</v>
      </c>
      <c r="BV75" s="108">
        <v>0</v>
      </c>
      <c r="BW75" s="108">
        <v>0</v>
      </c>
      <c r="BX75" s="108">
        <v>0</v>
      </c>
      <c r="BY75" s="108">
        <v>0</v>
      </c>
      <c r="BZ75" s="108">
        <v>0</v>
      </c>
      <c r="CA75" s="108">
        <v>0</v>
      </c>
      <c r="CB75" s="108">
        <v>0</v>
      </c>
      <c r="CC75" s="108">
        <v>0</v>
      </c>
      <c r="CD75" s="108">
        <v>0</v>
      </c>
      <c r="CE75" s="108">
        <v>0</v>
      </c>
      <c r="CF75" s="108">
        <v>0</v>
      </c>
      <c r="CG75" s="108">
        <v>0</v>
      </c>
      <c r="CH75" s="108">
        <v>0</v>
      </c>
      <c r="CI75" s="108">
        <v>0</v>
      </c>
      <c r="CJ75" s="108">
        <v>0</v>
      </c>
      <c r="CK75" s="108">
        <v>0</v>
      </c>
      <c r="CL75" s="108">
        <v>0</v>
      </c>
      <c r="CM75" s="108">
        <v>0</v>
      </c>
      <c r="CN75" s="108">
        <v>0</v>
      </c>
      <c r="CO75" s="108">
        <v>0</v>
      </c>
      <c r="CP75" s="108">
        <v>0</v>
      </c>
      <c r="CQ75" s="108">
        <v>0</v>
      </c>
      <c r="CR75" s="108">
        <v>0</v>
      </c>
      <c r="CS75" s="101" t="s">
        <v>969</v>
      </c>
      <c r="CT75" s="101" t="s">
        <v>970</v>
      </c>
    </row>
    <row r="76" spans="1:98" ht="70.349999999999994" customHeight="1" x14ac:dyDescent="0.3">
      <c r="A76" s="100" t="s">
        <v>971</v>
      </c>
      <c r="B76" s="101"/>
      <c r="C76" s="101" t="s">
        <v>972</v>
      </c>
      <c r="D76" s="101" t="s">
        <v>102</v>
      </c>
      <c r="E76" s="101" t="s">
        <v>519</v>
      </c>
      <c r="F76" s="102" t="s">
        <v>520</v>
      </c>
      <c r="G76" s="101" t="s">
        <v>521</v>
      </c>
      <c r="H76" s="101" t="s">
        <v>522</v>
      </c>
      <c r="I76" s="101" t="s">
        <v>523</v>
      </c>
      <c r="J76" s="101" t="s">
        <v>524</v>
      </c>
      <c r="K76" s="101" t="s">
        <v>525</v>
      </c>
      <c r="L76" s="101" t="s">
        <v>526</v>
      </c>
      <c r="M76" s="101">
        <v>9</v>
      </c>
      <c r="N76" s="101" t="s">
        <v>527</v>
      </c>
      <c r="O76" s="101" t="s">
        <v>137</v>
      </c>
      <c r="P76" s="101" t="s">
        <v>138</v>
      </c>
      <c r="Q76" s="101" t="s">
        <v>973</v>
      </c>
      <c r="R76" s="101" t="s">
        <v>974</v>
      </c>
      <c r="S76" s="101" t="s">
        <v>975</v>
      </c>
      <c r="T76" s="101" t="s">
        <v>976</v>
      </c>
      <c r="U76" s="101" t="s">
        <v>977</v>
      </c>
      <c r="V76" s="101" t="s">
        <v>978</v>
      </c>
      <c r="W76" s="101" t="s">
        <v>979</v>
      </c>
      <c r="X76" s="101" t="s">
        <v>980</v>
      </c>
      <c r="Y76" s="101" t="s">
        <v>239</v>
      </c>
      <c r="Z76" s="101" t="s">
        <v>124</v>
      </c>
      <c r="AA76" s="103">
        <v>1</v>
      </c>
      <c r="AB76" s="101" t="s">
        <v>125</v>
      </c>
      <c r="AC76" s="101" t="s">
        <v>536</v>
      </c>
      <c r="AD76" s="103">
        <v>0</v>
      </c>
      <c r="AE76" s="103">
        <v>0</v>
      </c>
      <c r="AF76" s="103">
        <v>0</v>
      </c>
      <c r="AG76" s="103">
        <v>1</v>
      </c>
      <c r="AH76" s="104"/>
      <c r="AI76" s="104"/>
      <c r="AJ76" s="104"/>
      <c r="AK76" s="101"/>
      <c r="AL76" s="101"/>
      <c r="AM76" s="101" t="s">
        <v>6376</v>
      </c>
      <c r="AN76" s="102"/>
      <c r="AO76" s="105"/>
      <c r="AP76" s="106"/>
      <c r="AQ76" s="102"/>
      <c r="AR76" s="105"/>
      <c r="AS76" s="106"/>
      <c r="AT76" s="102"/>
      <c r="AU76" s="107"/>
      <c r="AV76" s="106"/>
      <c r="AW76" s="103">
        <v>0</v>
      </c>
      <c r="AX76" s="107">
        <v>0</v>
      </c>
      <c r="AY76" s="106" t="s">
        <v>171</v>
      </c>
      <c r="AZ76" s="108">
        <v>500000000</v>
      </c>
      <c r="BA76" s="108">
        <v>0</v>
      </c>
      <c r="BB76" s="108">
        <v>0</v>
      </c>
      <c r="BC76" s="108">
        <v>0</v>
      </c>
      <c r="BD76" s="108">
        <v>0</v>
      </c>
      <c r="BE76" s="108">
        <v>0</v>
      </c>
      <c r="BF76" s="108">
        <v>0</v>
      </c>
      <c r="BG76" s="108">
        <v>0</v>
      </c>
      <c r="BH76" s="108">
        <v>0</v>
      </c>
      <c r="BI76" s="108">
        <v>0</v>
      </c>
      <c r="BJ76" s="108">
        <v>500000000</v>
      </c>
      <c r="BK76" s="108">
        <v>500000000</v>
      </c>
      <c r="BL76" s="108">
        <v>0</v>
      </c>
      <c r="BM76" s="108">
        <v>0</v>
      </c>
      <c r="BN76" s="108">
        <v>0</v>
      </c>
      <c r="BO76" s="108">
        <v>0</v>
      </c>
      <c r="BP76" s="108">
        <v>0</v>
      </c>
      <c r="BQ76" s="108">
        <v>0</v>
      </c>
      <c r="BR76" s="108">
        <v>0</v>
      </c>
      <c r="BS76" s="108">
        <v>0</v>
      </c>
      <c r="BT76" s="108">
        <v>0</v>
      </c>
      <c r="BU76" s="108">
        <v>500000000</v>
      </c>
      <c r="BV76" s="108">
        <v>500000000</v>
      </c>
      <c r="BW76" s="108">
        <v>0</v>
      </c>
      <c r="BX76" s="108">
        <v>0</v>
      </c>
      <c r="BY76" s="108">
        <v>0</v>
      </c>
      <c r="BZ76" s="108">
        <v>0</v>
      </c>
      <c r="CA76" s="108">
        <v>0</v>
      </c>
      <c r="CB76" s="108">
        <v>0</v>
      </c>
      <c r="CC76" s="108">
        <v>0</v>
      </c>
      <c r="CD76" s="108">
        <v>0</v>
      </c>
      <c r="CE76" s="108">
        <v>0</v>
      </c>
      <c r="CF76" s="108">
        <v>500000000</v>
      </c>
      <c r="CG76" s="108">
        <v>500000000</v>
      </c>
      <c r="CH76" s="108">
        <v>0</v>
      </c>
      <c r="CI76" s="108">
        <v>0</v>
      </c>
      <c r="CJ76" s="108">
        <v>0</v>
      </c>
      <c r="CK76" s="108">
        <v>0</v>
      </c>
      <c r="CL76" s="108">
        <v>0</v>
      </c>
      <c r="CM76" s="108">
        <v>0</v>
      </c>
      <c r="CN76" s="108">
        <v>0</v>
      </c>
      <c r="CO76" s="108">
        <v>0</v>
      </c>
      <c r="CP76" s="108">
        <v>0</v>
      </c>
      <c r="CQ76" s="108">
        <v>500000000</v>
      </c>
      <c r="CR76" s="108">
        <v>2000000000</v>
      </c>
      <c r="CS76" s="101"/>
      <c r="CT76" s="101" t="s">
        <v>981</v>
      </c>
    </row>
    <row r="77" spans="1:98" ht="70.349999999999994" customHeight="1" x14ac:dyDescent="0.3">
      <c r="A77" s="100" t="s">
        <v>982</v>
      </c>
      <c r="B77" s="101"/>
      <c r="C77" s="101" t="s">
        <v>983</v>
      </c>
      <c r="D77" s="101" t="s">
        <v>102</v>
      </c>
      <c r="E77" s="101" t="s">
        <v>984</v>
      </c>
      <c r="F77" s="102" t="s">
        <v>985</v>
      </c>
      <c r="G77" s="101" t="s">
        <v>986</v>
      </c>
      <c r="H77" s="101" t="s">
        <v>522</v>
      </c>
      <c r="I77" s="101" t="s">
        <v>523</v>
      </c>
      <c r="J77" s="101" t="s">
        <v>987</v>
      </c>
      <c r="K77" s="101" t="s">
        <v>525</v>
      </c>
      <c r="L77" s="101" t="s">
        <v>526</v>
      </c>
      <c r="M77" s="101">
        <v>9</v>
      </c>
      <c r="N77" s="101" t="s">
        <v>527</v>
      </c>
      <c r="O77" s="101" t="s">
        <v>526</v>
      </c>
      <c r="P77" s="101" t="s">
        <v>528</v>
      </c>
      <c r="Q77" s="101" t="s">
        <v>529</v>
      </c>
      <c r="R77" s="101" t="s">
        <v>530</v>
      </c>
      <c r="S77" s="101" t="s">
        <v>988</v>
      </c>
      <c r="T77" s="101" t="s">
        <v>989</v>
      </c>
      <c r="U77" s="101" t="s">
        <v>990</v>
      </c>
      <c r="V77" s="101" t="s">
        <v>991</v>
      </c>
      <c r="W77" s="101" t="s">
        <v>992</v>
      </c>
      <c r="X77" s="101" t="s">
        <v>146</v>
      </c>
      <c r="Y77" s="101" t="s">
        <v>123</v>
      </c>
      <c r="Z77" s="101" t="s">
        <v>124</v>
      </c>
      <c r="AA77" s="103">
        <v>1000</v>
      </c>
      <c r="AB77" s="101" t="s">
        <v>125</v>
      </c>
      <c r="AC77" s="101" t="s">
        <v>536</v>
      </c>
      <c r="AD77" s="103">
        <v>0</v>
      </c>
      <c r="AE77" s="103">
        <v>0</v>
      </c>
      <c r="AF77" s="103">
        <v>500</v>
      </c>
      <c r="AG77" s="103">
        <v>500</v>
      </c>
      <c r="AH77" s="104"/>
      <c r="AI77" s="104"/>
      <c r="AJ77" s="104"/>
      <c r="AK77" s="101" t="s">
        <v>993</v>
      </c>
      <c r="AL77" s="101"/>
      <c r="AM77" s="101" t="s">
        <v>6377</v>
      </c>
      <c r="AN77" s="102"/>
      <c r="AO77" s="105"/>
      <c r="AP77" s="106"/>
      <c r="AQ77" s="102"/>
      <c r="AR77" s="105"/>
      <c r="AS77" s="106"/>
      <c r="AT77" s="102"/>
      <c r="AU77" s="107">
        <v>0</v>
      </c>
      <c r="AV77" s="106" t="s">
        <v>171</v>
      </c>
      <c r="AW77" s="103">
        <v>0</v>
      </c>
      <c r="AX77" s="107">
        <v>0</v>
      </c>
      <c r="AY77" s="106" t="s">
        <v>171</v>
      </c>
      <c r="AZ77" s="108">
        <v>300000000</v>
      </c>
      <c r="BA77" s="108">
        <v>0</v>
      </c>
      <c r="BB77" s="108">
        <v>0</v>
      </c>
      <c r="BC77" s="108">
        <v>0</v>
      </c>
      <c r="BD77" s="108">
        <v>0</v>
      </c>
      <c r="BE77" s="108">
        <v>0</v>
      </c>
      <c r="BF77" s="108">
        <v>0</v>
      </c>
      <c r="BG77" s="108">
        <v>0</v>
      </c>
      <c r="BH77" s="108">
        <v>0</v>
      </c>
      <c r="BI77" s="108">
        <v>0</v>
      </c>
      <c r="BJ77" s="108">
        <v>300000000</v>
      </c>
      <c r="BK77" s="108">
        <v>300000000</v>
      </c>
      <c r="BL77" s="108">
        <v>0</v>
      </c>
      <c r="BM77" s="108">
        <v>0</v>
      </c>
      <c r="BN77" s="108">
        <v>0</v>
      </c>
      <c r="BO77" s="108">
        <v>0</v>
      </c>
      <c r="BP77" s="108">
        <v>0</v>
      </c>
      <c r="BQ77" s="108">
        <v>0</v>
      </c>
      <c r="BR77" s="108">
        <v>0</v>
      </c>
      <c r="BS77" s="108">
        <v>0</v>
      </c>
      <c r="BT77" s="108">
        <v>0</v>
      </c>
      <c r="BU77" s="108">
        <v>300000000</v>
      </c>
      <c r="BV77" s="108">
        <v>300000000</v>
      </c>
      <c r="BW77" s="108">
        <v>0</v>
      </c>
      <c r="BX77" s="108">
        <v>0</v>
      </c>
      <c r="BY77" s="108">
        <v>0</v>
      </c>
      <c r="BZ77" s="108">
        <v>0</v>
      </c>
      <c r="CA77" s="108">
        <v>0</v>
      </c>
      <c r="CB77" s="108">
        <v>0</v>
      </c>
      <c r="CC77" s="108">
        <v>0</v>
      </c>
      <c r="CD77" s="108">
        <v>0</v>
      </c>
      <c r="CE77" s="108">
        <v>0</v>
      </c>
      <c r="CF77" s="108">
        <v>300000000</v>
      </c>
      <c r="CG77" s="108">
        <v>300000000</v>
      </c>
      <c r="CH77" s="108">
        <v>0</v>
      </c>
      <c r="CI77" s="108">
        <v>0</v>
      </c>
      <c r="CJ77" s="108">
        <v>0</v>
      </c>
      <c r="CK77" s="108">
        <v>0</v>
      </c>
      <c r="CL77" s="108">
        <v>0</v>
      </c>
      <c r="CM77" s="108">
        <v>0</v>
      </c>
      <c r="CN77" s="108">
        <v>0</v>
      </c>
      <c r="CO77" s="108">
        <v>0</v>
      </c>
      <c r="CP77" s="108">
        <v>0</v>
      </c>
      <c r="CQ77" s="108">
        <v>300000000</v>
      </c>
      <c r="CR77" s="108">
        <v>1200000000</v>
      </c>
      <c r="CS77" s="101"/>
      <c r="CT77" s="101" t="s">
        <v>994</v>
      </c>
    </row>
    <row r="78" spans="1:98" ht="70.349999999999994" customHeight="1" x14ac:dyDescent="0.3">
      <c r="A78" s="100" t="s">
        <v>995</v>
      </c>
      <c r="B78" s="101"/>
      <c r="C78" s="101" t="s">
        <v>111</v>
      </c>
      <c r="D78" s="101" t="s">
        <v>102</v>
      </c>
      <c r="E78" s="101" t="s">
        <v>996</v>
      </c>
      <c r="F78" s="102" t="s">
        <v>997</v>
      </c>
      <c r="G78" s="101" t="s">
        <v>986</v>
      </c>
      <c r="H78" s="101" t="s">
        <v>998</v>
      </c>
      <c r="I78" s="101" t="s">
        <v>999</v>
      </c>
      <c r="J78" s="101" t="s">
        <v>1000</v>
      </c>
      <c r="K78" s="101" t="s">
        <v>1001</v>
      </c>
      <c r="L78" s="101" t="s">
        <v>526</v>
      </c>
      <c r="M78" s="101">
        <v>10</v>
      </c>
      <c r="N78" s="101" t="s">
        <v>1002</v>
      </c>
      <c r="O78" s="101" t="s">
        <v>526</v>
      </c>
      <c r="P78" s="101" t="s">
        <v>528</v>
      </c>
      <c r="Q78" s="101" t="s">
        <v>1003</v>
      </c>
      <c r="R78" s="101" t="s">
        <v>1004</v>
      </c>
      <c r="S78" s="101" t="s">
        <v>1005</v>
      </c>
      <c r="T78" s="101" t="s">
        <v>1006</v>
      </c>
      <c r="U78" s="101" t="s">
        <v>6378</v>
      </c>
      <c r="V78" s="101" t="s">
        <v>1008</v>
      </c>
      <c r="W78" s="101" t="s">
        <v>1009</v>
      </c>
      <c r="X78" s="101" t="s">
        <v>1010</v>
      </c>
      <c r="Y78" s="101" t="s">
        <v>123</v>
      </c>
      <c r="Z78" s="101" t="s">
        <v>124</v>
      </c>
      <c r="AA78" s="103">
        <v>30</v>
      </c>
      <c r="AB78" s="101" t="s">
        <v>125</v>
      </c>
      <c r="AC78" s="101" t="s">
        <v>536</v>
      </c>
      <c r="AD78" s="103">
        <v>0</v>
      </c>
      <c r="AE78" s="103">
        <v>10</v>
      </c>
      <c r="AF78" s="103">
        <v>10</v>
      </c>
      <c r="AG78" s="103">
        <v>10</v>
      </c>
      <c r="AH78" s="104"/>
      <c r="AI78" s="104" t="s">
        <v>1011</v>
      </c>
      <c r="AJ78" s="104" t="s">
        <v>1012</v>
      </c>
      <c r="AK78" s="101" t="s">
        <v>6379</v>
      </c>
      <c r="AL78" s="101"/>
      <c r="AM78" s="101" t="s">
        <v>6380</v>
      </c>
      <c r="AN78" s="102"/>
      <c r="AO78" s="105"/>
      <c r="AP78" s="106"/>
      <c r="AQ78" s="102">
        <v>10</v>
      </c>
      <c r="AR78" s="105">
        <v>1</v>
      </c>
      <c r="AS78" s="106" t="s">
        <v>132</v>
      </c>
      <c r="AT78" s="102"/>
      <c r="AU78" s="107">
        <v>0</v>
      </c>
      <c r="AV78" s="106" t="s">
        <v>171</v>
      </c>
      <c r="AW78" s="103">
        <v>10</v>
      </c>
      <c r="AX78" s="107">
        <v>0.33333333333333331</v>
      </c>
      <c r="AY78" s="106" t="s">
        <v>227</v>
      </c>
      <c r="AZ78" s="108">
        <v>20000000</v>
      </c>
      <c r="BA78" s="108">
        <v>0</v>
      </c>
      <c r="BB78" s="108">
        <v>0</v>
      </c>
      <c r="BC78" s="108">
        <v>0</v>
      </c>
      <c r="BD78" s="108">
        <v>0</v>
      </c>
      <c r="BE78" s="108">
        <v>0</v>
      </c>
      <c r="BF78" s="108">
        <v>0</v>
      </c>
      <c r="BG78" s="108">
        <v>0</v>
      </c>
      <c r="BH78" s="108">
        <v>0</v>
      </c>
      <c r="BI78" s="108">
        <v>50000000</v>
      </c>
      <c r="BJ78" s="108">
        <v>70000000</v>
      </c>
      <c r="BK78" s="108">
        <v>30000000</v>
      </c>
      <c r="BL78" s="108">
        <v>0</v>
      </c>
      <c r="BM78" s="108">
        <v>0</v>
      </c>
      <c r="BN78" s="108">
        <v>0</v>
      </c>
      <c r="BO78" s="108">
        <v>0</v>
      </c>
      <c r="BP78" s="108">
        <v>0</v>
      </c>
      <c r="BQ78" s="108">
        <v>0</v>
      </c>
      <c r="BR78" s="108">
        <v>0</v>
      </c>
      <c r="BS78" s="108">
        <v>0</v>
      </c>
      <c r="BT78" s="108">
        <v>52500000</v>
      </c>
      <c r="BU78" s="108">
        <v>82500000</v>
      </c>
      <c r="BV78" s="108">
        <v>30000000</v>
      </c>
      <c r="BW78" s="108">
        <v>0</v>
      </c>
      <c r="BX78" s="108">
        <v>0</v>
      </c>
      <c r="BY78" s="108">
        <v>0</v>
      </c>
      <c r="BZ78" s="108">
        <v>0</v>
      </c>
      <c r="CA78" s="108">
        <v>0</v>
      </c>
      <c r="CB78" s="108">
        <v>0</v>
      </c>
      <c r="CC78" s="108">
        <v>0</v>
      </c>
      <c r="CD78" s="108">
        <v>0</v>
      </c>
      <c r="CE78" s="108">
        <v>55125000</v>
      </c>
      <c r="CF78" s="108">
        <v>85125000</v>
      </c>
      <c r="CG78" s="108">
        <v>20000000</v>
      </c>
      <c r="CH78" s="108">
        <v>0</v>
      </c>
      <c r="CI78" s="108">
        <v>0</v>
      </c>
      <c r="CJ78" s="108">
        <v>0</v>
      </c>
      <c r="CK78" s="108">
        <v>0</v>
      </c>
      <c r="CL78" s="108">
        <v>0</v>
      </c>
      <c r="CM78" s="108">
        <v>0</v>
      </c>
      <c r="CN78" s="108">
        <v>0</v>
      </c>
      <c r="CO78" s="108">
        <v>0</v>
      </c>
      <c r="CP78" s="108">
        <v>57881250</v>
      </c>
      <c r="CQ78" s="108">
        <v>77881250</v>
      </c>
      <c r="CR78" s="108">
        <v>315506250</v>
      </c>
      <c r="CS78" s="101"/>
      <c r="CT78" s="101" t="s">
        <v>1009</v>
      </c>
    </row>
    <row r="79" spans="1:98" ht="70.349999999999994" customHeight="1" x14ac:dyDescent="0.3">
      <c r="A79" s="100" t="s">
        <v>1013</v>
      </c>
      <c r="B79" s="101"/>
      <c r="C79" s="101" t="s">
        <v>101</v>
      </c>
      <c r="D79" s="101" t="s">
        <v>102</v>
      </c>
      <c r="E79" s="101" t="s">
        <v>1014</v>
      </c>
      <c r="F79" s="102" t="s">
        <v>1015</v>
      </c>
      <c r="G79" s="101" t="s">
        <v>986</v>
      </c>
      <c r="H79" s="101" t="s">
        <v>522</v>
      </c>
      <c r="I79" s="101" t="s">
        <v>999</v>
      </c>
      <c r="J79" s="101" t="s">
        <v>1000</v>
      </c>
      <c r="K79" s="101" t="s">
        <v>1001</v>
      </c>
      <c r="L79" s="101" t="s">
        <v>526</v>
      </c>
      <c r="M79" s="101">
        <v>10</v>
      </c>
      <c r="N79" s="101" t="s">
        <v>1002</v>
      </c>
      <c r="O79" s="101" t="s">
        <v>526</v>
      </c>
      <c r="P79" s="101" t="s">
        <v>528</v>
      </c>
      <c r="Q79" s="101" t="s">
        <v>1003</v>
      </c>
      <c r="R79" s="101" t="s">
        <v>1004</v>
      </c>
      <c r="S79" s="101" t="s">
        <v>1016</v>
      </c>
      <c r="T79" s="101" t="s">
        <v>1017</v>
      </c>
      <c r="U79" s="101" t="s">
        <v>1018</v>
      </c>
      <c r="V79" s="101" t="s">
        <v>1019</v>
      </c>
      <c r="W79" s="101" t="s">
        <v>1020</v>
      </c>
      <c r="X79" s="101" t="s">
        <v>500</v>
      </c>
      <c r="Y79" s="101" t="s">
        <v>239</v>
      </c>
      <c r="Z79" s="101" t="s">
        <v>124</v>
      </c>
      <c r="AA79" s="103">
        <v>1</v>
      </c>
      <c r="AB79" s="101" t="s">
        <v>125</v>
      </c>
      <c r="AC79" s="101" t="s">
        <v>536</v>
      </c>
      <c r="AD79" s="103">
        <v>0</v>
      </c>
      <c r="AE79" s="103">
        <v>0</v>
      </c>
      <c r="AF79" s="103">
        <v>0</v>
      </c>
      <c r="AG79" s="103">
        <v>1</v>
      </c>
      <c r="AH79" s="104"/>
      <c r="AI79" s="104"/>
      <c r="AJ79" s="104"/>
      <c r="AK79" s="101"/>
      <c r="AL79" s="101"/>
      <c r="AM79" s="101" t="s">
        <v>6381</v>
      </c>
      <c r="AN79" s="102"/>
      <c r="AO79" s="105"/>
      <c r="AP79" s="106"/>
      <c r="AQ79" s="102"/>
      <c r="AR79" s="105"/>
      <c r="AS79" s="106"/>
      <c r="AT79" s="102"/>
      <c r="AU79" s="107"/>
      <c r="AV79" s="106"/>
      <c r="AW79" s="103">
        <v>0</v>
      </c>
      <c r="AX79" s="107">
        <v>0</v>
      </c>
      <c r="AY79" s="106" t="s">
        <v>171</v>
      </c>
      <c r="AZ79" s="108">
        <v>0</v>
      </c>
      <c r="BA79" s="108">
        <v>0</v>
      </c>
      <c r="BB79" s="108">
        <v>0</v>
      </c>
      <c r="BC79" s="108">
        <v>0</v>
      </c>
      <c r="BD79" s="108">
        <v>0</v>
      </c>
      <c r="BE79" s="108">
        <v>0</v>
      </c>
      <c r="BF79" s="108">
        <v>0</v>
      </c>
      <c r="BG79" s="108">
        <v>0</v>
      </c>
      <c r="BH79" s="108">
        <v>0</v>
      </c>
      <c r="BI79" s="108">
        <v>0</v>
      </c>
      <c r="BJ79" s="108">
        <v>0</v>
      </c>
      <c r="BK79" s="108">
        <v>0</v>
      </c>
      <c r="BL79" s="108">
        <v>0</v>
      </c>
      <c r="BM79" s="108">
        <v>0</v>
      </c>
      <c r="BN79" s="108">
        <v>0</v>
      </c>
      <c r="BO79" s="108">
        <v>0</v>
      </c>
      <c r="BP79" s="108">
        <v>0</v>
      </c>
      <c r="BQ79" s="108">
        <v>0</v>
      </c>
      <c r="BR79" s="108">
        <v>0</v>
      </c>
      <c r="BS79" s="108">
        <v>0</v>
      </c>
      <c r="BT79" s="108">
        <v>0</v>
      </c>
      <c r="BU79" s="108">
        <v>0</v>
      </c>
      <c r="BV79" s="108">
        <v>0</v>
      </c>
      <c r="BW79" s="108">
        <v>0</v>
      </c>
      <c r="BX79" s="108">
        <v>0</v>
      </c>
      <c r="BY79" s="108">
        <v>0</v>
      </c>
      <c r="BZ79" s="108">
        <v>0</v>
      </c>
      <c r="CA79" s="108">
        <v>0</v>
      </c>
      <c r="CB79" s="108">
        <v>0</v>
      </c>
      <c r="CC79" s="108">
        <v>0</v>
      </c>
      <c r="CD79" s="108">
        <v>0</v>
      </c>
      <c r="CE79" s="108">
        <v>0</v>
      </c>
      <c r="CF79" s="108">
        <v>0</v>
      </c>
      <c r="CG79" s="108">
        <v>0</v>
      </c>
      <c r="CH79" s="108">
        <v>0</v>
      </c>
      <c r="CI79" s="108">
        <v>0</v>
      </c>
      <c r="CJ79" s="108">
        <v>0</v>
      </c>
      <c r="CK79" s="108">
        <v>0</v>
      </c>
      <c r="CL79" s="108">
        <v>0</v>
      </c>
      <c r="CM79" s="108">
        <v>0</v>
      </c>
      <c r="CN79" s="108">
        <v>0</v>
      </c>
      <c r="CO79" s="108">
        <v>0</v>
      </c>
      <c r="CP79" s="108">
        <v>0</v>
      </c>
      <c r="CQ79" s="108">
        <v>0</v>
      </c>
      <c r="CR79" s="108">
        <v>0</v>
      </c>
      <c r="CS79" s="101"/>
      <c r="CT79" s="101"/>
    </row>
    <row r="80" spans="1:98" ht="70.349999999999994" customHeight="1" x14ac:dyDescent="0.3">
      <c r="A80" s="100" t="s">
        <v>1021</v>
      </c>
      <c r="B80" s="101"/>
      <c r="C80" s="101" t="s">
        <v>136</v>
      </c>
      <c r="D80" s="101" t="s">
        <v>102</v>
      </c>
      <c r="E80" s="101" t="s">
        <v>1014</v>
      </c>
      <c r="F80" s="102" t="s">
        <v>1015</v>
      </c>
      <c r="G80" s="101" t="s">
        <v>986</v>
      </c>
      <c r="H80" s="101" t="s">
        <v>522</v>
      </c>
      <c r="I80" s="101" t="s">
        <v>999</v>
      </c>
      <c r="J80" s="101" t="s">
        <v>1000</v>
      </c>
      <c r="K80" s="101" t="s">
        <v>1022</v>
      </c>
      <c r="L80" s="101" t="s">
        <v>526</v>
      </c>
      <c r="M80" s="101">
        <v>10</v>
      </c>
      <c r="N80" s="101" t="s">
        <v>1002</v>
      </c>
      <c r="O80" s="101" t="s">
        <v>526</v>
      </c>
      <c r="P80" s="101" t="s">
        <v>528</v>
      </c>
      <c r="Q80" s="101" t="s">
        <v>1003</v>
      </c>
      <c r="R80" s="101" t="s">
        <v>1004</v>
      </c>
      <c r="S80" s="101" t="s">
        <v>1023</v>
      </c>
      <c r="T80" s="101" t="s">
        <v>1024</v>
      </c>
      <c r="U80" s="101" t="s">
        <v>6382</v>
      </c>
      <c r="V80" s="101" t="s">
        <v>1026</v>
      </c>
      <c r="W80" s="101" t="s">
        <v>1027</v>
      </c>
      <c r="X80" s="101" t="s">
        <v>485</v>
      </c>
      <c r="Y80" s="101" t="s">
        <v>123</v>
      </c>
      <c r="Z80" s="101" t="s">
        <v>124</v>
      </c>
      <c r="AA80" s="103">
        <v>60</v>
      </c>
      <c r="AB80" s="101" t="s">
        <v>125</v>
      </c>
      <c r="AC80" s="101" t="s">
        <v>536</v>
      </c>
      <c r="AD80" s="103">
        <v>0</v>
      </c>
      <c r="AE80" s="103">
        <v>15</v>
      </c>
      <c r="AF80" s="103">
        <v>15</v>
      </c>
      <c r="AG80" s="103">
        <v>30</v>
      </c>
      <c r="AH80" s="104" t="s">
        <v>1028</v>
      </c>
      <c r="AI80" s="104"/>
      <c r="AJ80" s="104"/>
      <c r="AK80" s="101" t="s">
        <v>1029</v>
      </c>
      <c r="AL80" s="101"/>
      <c r="AM80" s="101" t="s">
        <v>6383</v>
      </c>
      <c r="AN80" s="102">
        <v>1710</v>
      </c>
      <c r="AO80" s="105">
        <v>1</v>
      </c>
      <c r="AP80" s="106" t="s">
        <v>132</v>
      </c>
      <c r="AQ80" s="102">
        <v>0</v>
      </c>
      <c r="AR80" s="105">
        <v>1</v>
      </c>
      <c r="AS80" s="106" t="s">
        <v>132</v>
      </c>
      <c r="AT80" s="102"/>
      <c r="AU80" s="107">
        <v>1</v>
      </c>
      <c r="AV80" s="106" t="s">
        <v>132</v>
      </c>
      <c r="AW80" s="103">
        <v>1710</v>
      </c>
      <c r="AX80" s="107">
        <v>1</v>
      </c>
      <c r="AY80" s="106" t="s">
        <v>132</v>
      </c>
      <c r="AZ80" s="108">
        <v>0</v>
      </c>
      <c r="BA80" s="108">
        <v>0</v>
      </c>
      <c r="BB80" s="108">
        <v>0</v>
      </c>
      <c r="BC80" s="108">
        <v>0</v>
      </c>
      <c r="BD80" s="108">
        <v>0</v>
      </c>
      <c r="BE80" s="108">
        <v>0</v>
      </c>
      <c r="BF80" s="108">
        <v>0</v>
      </c>
      <c r="BG80" s="108">
        <v>0</v>
      </c>
      <c r="BH80" s="108">
        <v>0</v>
      </c>
      <c r="BI80" s="108">
        <v>0</v>
      </c>
      <c r="BJ80" s="108">
        <v>0</v>
      </c>
      <c r="BK80" s="108">
        <v>0</v>
      </c>
      <c r="BL80" s="108">
        <v>0</v>
      </c>
      <c r="BM80" s="108">
        <v>0</v>
      </c>
      <c r="BN80" s="108">
        <v>0</v>
      </c>
      <c r="BO80" s="108">
        <v>0</v>
      </c>
      <c r="BP80" s="108">
        <v>0</v>
      </c>
      <c r="BQ80" s="108">
        <v>0</v>
      </c>
      <c r="BR80" s="108">
        <v>0</v>
      </c>
      <c r="BS80" s="108">
        <v>0</v>
      </c>
      <c r="BT80" s="108">
        <v>0</v>
      </c>
      <c r="BU80" s="108">
        <v>0</v>
      </c>
      <c r="BV80" s="108">
        <v>0</v>
      </c>
      <c r="BW80" s="108">
        <v>0</v>
      </c>
      <c r="BX80" s="108">
        <v>0</v>
      </c>
      <c r="BY80" s="108">
        <v>0</v>
      </c>
      <c r="BZ80" s="108">
        <v>0</v>
      </c>
      <c r="CA80" s="108">
        <v>0</v>
      </c>
      <c r="CB80" s="108">
        <v>0</v>
      </c>
      <c r="CC80" s="108">
        <v>0</v>
      </c>
      <c r="CD80" s="108">
        <v>0</v>
      </c>
      <c r="CE80" s="108">
        <v>0</v>
      </c>
      <c r="CF80" s="108">
        <v>0</v>
      </c>
      <c r="CG80" s="108">
        <v>0</v>
      </c>
      <c r="CH80" s="108">
        <v>0</v>
      </c>
      <c r="CI80" s="108">
        <v>0</v>
      </c>
      <c r="CJ80" s="108">
        <v>0</v>
      </c>
      <c r="CK80" s="108">
        <v>0</v>
      </c>
      <c r="CL80" s="108">
        <v>0</v>
      </c>
      <c r="CM80" s="108">
        <v>0</v>
      </c>
      <c r="CN80" s="108">
        <v>0</v>
      </c>
      <c r="CO80" s="108">
        <v>0</v>
      </c>
      <c r="CP80" s="108">
        <v>0</v>
      </c>
      <c r="CQ80" s="108">
        <v>0</v>
      </c>
      <c r="CR80" s="108">
        <v>0</v>
      </c>
      <c r="CS80" s="101"/>
      <c r="CT80" s="101"/>
    </row>
    <row r="81" spans="1:98" ht="70.349999999999994" customHeight="1" x14ac:dyDescent="0.3">
      <c r="A81" s="100" t="s">
        <v>1030</v>
      </c>
      <c r="B81" s="101"/>
      <c r="C81" s="101" t="s">
        <v>175</v>
      </c>
      <c r="D81" s="101" t="s">
        <v>102</v>
      </c>
      <c r="E81" s="101" t="s">
        <v>996</v>
      </c>
      <c r="F81" s="102" t="s">
        <v>997</v>
      </c>
      <c r="G81" s="101" t="s">
        <v>986</v>
      </c>
      <c r="H81" s="101" t="s">
        <v>998</v>
      </c>
      <c r="I81" s="101" t="s">
        <v>999</v>
      </c>
      <c r="J81" s="101" t="s">
        <v>1000</v>
      </c>
      <c r="K81" s="101" t="s">
        <v>1001</v>
      </c>
      <c r="L81" s="101" t="s">
        <v>526</v>
      </c>
      <c r="M81" s="101">
        <v>10</v>
      </c>
      <c r="N81" s="101" t="s">
        <v>1002</v>
      </c>
      <c r="O81" s="101" t="s">
        <v>526</v>
      </c>
      <c r="P81" s="101" t="s">
        <v>528</v>
      </c>
      <c r="Q81" s="101" t="s">
        <v>1003</v>
      </c>
      <c r="R81" s="101" t="s">
        <v>1004</v>
      </c>
      <c r="S81" s="101" t="s">
        <v>1031</v>
      </c>
      <c r="T81" s="101" t="s">
        <v>1032</v>
      </c>
      <c r="U81" s="101" t="s">
        <v>6384</v>
      </c>
      <c r="V81" s="101" t="s">
        <v>1034</v>
      </c>
      <c r="W81" s="101" t="s">
        <v>1035</v>
      </c>
      <c r="X81" s="101" t="s">
        <v>485</v>
      </c>
      <c r="Y81" s="101" t="s">
        <v>123</v>
      </c>
      <c r="Z81" s="101" t="s">
        <v>124</v>
      </c>
      <c r="AA81" s="103">
        <v>100</v>
      </c>
      <c r="AB81" s="101" t="s">
        <v>125</v>
      </c>
      <c r="AC81" s="101" t="s">
        <v>536</v>
      </c>
      <c r="AD81" s="103">
        <v>0</v>
      </c>
      <c r="AE81" s="103">
        <v>30</v>
      </c>
      <c r="AF81" s="103">
        <v>30</v>
      </c>
      <c r="AG81" s="103">
        <v>40</v>
      </c>
      <c r="AH81" s="104"/>
      <c r="AI81" s="104" t="s">
        <v>1036</v>
      </c>
      <c r="AJ81" s="104" t="s">
        <v>1037</v>
      </c>
      <c r="AK81" s="101" t="s">
        <v>1038</v>
      </c>
      <c r="AL81" s="101"/>
      <c r="AM81" s="101" t="s">
        <v>6385</v>
      </c>
      <c r="AN81" s="102"/>
      <c r="AO81" s="105"/>
      <c r="AP81" s="106"/>
      <c r="AQ81" s="102">
        <v>2464</v>
      </c>
      <c r="AR81" s="105">
        <v>1</v>
      </c>
      <c r="AS81" s="106" t="s">
        <v>132</v>
      </c>
      <c r="AT81" s="102"/>
      <c r="AU81" s="107">
        <v>1</v>
      </c>
      <c r="AV81" s="106" t="s">
        <v>132</v>
      </c>
      <c r="AW81" s="103">
        <v>2464</v>
      </c>
      <c r="AX81" s="107">
        <v>1</v>
      </c>
      <c r="AY81" s="106" t="s">
        <v>132</v>
      </c>
      <c r="AZ81" s="108">
        <v>0</v>
      </c>
      <c r="BA81" s="108">
        <v>0</v>
      </c>
      <c r="BB81" s="108">
        <v>0</v>
      </c>
      <c r="BC81" s="108">
        <v>0</v>
      </c>
      <c r="BD81" s="108">
        <v>0</v>
      </c>
      <c r="BE81" s="108">
        <v>0</v>
      </c>
      <c r="BF81" s="108">
        <v>0</v>
      </c>
      <c r="BG81" s="108">
        <v>0</v>
      </c>
      <c r="BH81" s="108">
        <v>0</v>
      </c>
      <c r="BI81" s="108">
        <v>0</v>
      </c>
      <c r="BJ81" s="108">
        <v>0</v>
      </c>
      <c r="BK81" s="108">
        <v>0</v>
      </c>
      <c r="BL81" s="108">
        <v>0</v>
      </c>
      <c r="BM81" s="108">
        <v>0</v>
      </c>
      <c r="BN81" s="108">
        <v>0</v>
      </c>
      <c r="BO81" s="108">
        <v>0</v>
      </c>
      <c r="BP81" s="108">
        <v>0</v>
      </c>
      <c r="BQ81" s="108">
        <v>0</v>
      </c>
      <c r="BR81" s="108">
        <v>0</v>
      </c>
      <c r="BS81" s="108">
        <v>0</v>
      </c>
      <c r="BT81" s="108">
        <v>0</v>
      </c>
      <c r="BU81" s="108">
        <v>0</v>
      </c>
      <c r="BV81" s="108">
        <v>0</v>
      </c>
      <c r="BW81" s="108">
        <v>0</v>
      </c>
      <c r="BX81" s="108">
        <v>0</v>
      </c>
      <c r="BY81" s="108">
        <v>0</v>
      </c>
      <c r="BZ81" s="108">
        <v>0</v>
      </c>
      <c r="CA81" s="108">
        <v>0</v>
      </c>
      <c r="CB81" s="108">
        <v>0</v>
      </c>
      <c r="CC81" s="108">
        <v>0</v>
      </c>
      <c r="CD81" s="108">
        <v>0</v>
      </c>
      <c r="CE81" s="108">
        <v>0</v>
      </c>
      <c r="CF81" s="108">
        <v>0</v>
      </c>
      <c r="CG81" s="108">
        <v>0</v>
      </c>
      <c r="CH81" s="108">
        <v>0</v>
      </c>
      <c r="CI81" s="108">
        <v>0</v>
      </c>
      <c r="CJ81" s="108">
        <v>0</v>
      </c>
      <c r="CK81" s="108">
        <v>0</v>
      </c>
      <c r="CL81" s="108">
        <v>0</v>
      </c>
      <c r="CM81" s="108">
        <v>0</v>
      </c>
      <c r="CN81" s="108">
        <v>0</v>
      </c>
      <c r="CO81" s="108">
        <v>0</v>
      </c>
      <c r="CP81" s="108">
        <v>0</v>
      </c>
      <c r="CQ81" s="108">
        <v>0</v>
      </c>
      <c r="CR81" s="108">
        <v>0</v>
      </c>
      <c r="CS81" s="101"/>
      <c r="CT81" s="101" t="s">
        <v>1039</v>
      </c>
    </row>
    <row r="82" spans="1:98" ht="70.349999999999994" customHeight="1" x14ac:dyDescent="0.3">
      <c r="A82" s="100" t="s">
        <v>1040</v>
      </c>
      <c r="B82" s="101"/>
      <c r="C82" s="101" t="s">
        <v>246</v>
      </c>
      <c r="D82" s="101" t="s">
        <v>102</v>
      </c>
      <c r="E82" s="101" t="s">
        <v>996</v>
      </c>
      <c r="F82" s="102" t="s">
        <v>997</v>
      </c>
      <c r="G82" s="101" t="s">
        <v>986</v>
      </c>
      <c r="H82" s="101" t="s">
        <v>998</v>
      </c>
      <c r="I82" s="101" t="s">
        <v>999</v>
      </c>
      <c r="J82" s="101" t="s">
        <v>1000</v>
      </c>
      <c r="K82" s="101" t="s">
        <v>1001</v>
      </c>
      <c r="L82" s="101" t="s">
        <v>526</v>
      </c>
      <c r="M82" s="101">
        <v>10</v>
      </c>
      <c r="N82" s="101" t="s">
        <v>1002</v>
      </c>
      <c r="O82" s="101" t="s">
        <v>526</v>
      </c>
      <c r="P82" s="101" t="s">
        <v>528</v>
      </c>
      <c r="Q82" s="101" t="s">
        <v>1003</v>
      </c>
      <c r="R82" s="101" t="s">
        <v>1004</v>
      </c>
      <c r="S82" s="101" t="s">
        <v>1041</v>
      </c>
      <c r="T82" s="101" t="s">
        <v>1042</v>
      </c>
      <c r="U82" s="101" t="s">
        <v>6386</v>
      </c>
      <c r="V82" s="101" t="s">
        <v>1044</v>
      </c>
      <c r="W82" s="101" t="s">
        <v>1045</v>
      </c>
      <c r="X82" s="101" t="s">
        <v>485</v>
      </c>
      <c r="Y82" s="101" t="s">
        <v>123</v>
      </c>
      <c r="Z82" s="101" t="s">
        <v>124</v>
      </c>
      <c r="AA82" s="103">
        <v>630</v>
      </c>
      <c r="AB82" s="101" t="s">
        <v>125</v>
      </c>
      <c r="AC82" s="101" t="s">
        <v>1046</v>
      </c>
      <c r="AD82" s="103">
        <v>80</v>
      </c>
      <c r="AE82" s="103">
        <v>150</v>
      </c>
      <c r="AF82" s="103">
        <v>150</v>
      </c>
      <c r="AG82" s="103">
        <v>250</v>
      </c>
      <c r="AH82" s="104" t="s">
        <v>1047</v>
      </c>
      <c r="AI82" s="104" t="s">
        <v>1048</v>
      </c>
      <c r="AJ82" s="104"/>
      <c r="AK82" s="101" t="s">
        <v>1049</v>
      </c>
      <c r="AL82" s="101" t="s">
        <v>1050</v>
      </c>
      <c r="AM82" s="101" t="s">
        <v>6383</v>
      </c>
      <c r="AN82" s="102">
        <v>130</v>
      </c>
      <c r="AO82" s="105">
        <v>1</v>
      </c>
      <c r="AP82" s="106" t="s">
        <v>132</v>
      </c>
      <c r="AQ82" s="102">
        <v>0</v>
      </c>
      <c r="AR82" s="105">
        <v>0.33333333333333331</v>
      </c>
      <c r="AS82" s="106" t="s">
        <v>227</v>
      </c>
      <c r="AT82" s="102">
        <v>64</v>
      </c>
      <c r="AU82" s="107">
        <v>0.42666666666666669</v>
      </c>
      <c r="AV82" s="106" t="s">
        <v>227</v>
      </c>
      <c r="AW82" s="103">
        <v>194</v>
      </c>
      <c r="AX82" s="107">
        <v>0.30793650793650795</v>
      </c>
      <c r="AY82" s="106" t="s">
        <v>227</v>
      </c>
      <c r="AZ82" s="108">
        <v>100000000</v>
      </c>
      <c r="BA82" s="108">
        <v>0</v>
      </c>
      <c r="BB82" s="108">
        <v>0</v>
      </c>
      <c r="BC82" s="108">
        <v>0</v>
      </c>
      <c r="BD82" s="108">
        <v>0</v>
      </c>
      <c r="BE82" s="108">
        <v>0</v>
      </c>
      <c r="BF82" s="108">
        <v>0</v>
      </c>
      <c r="BG82" s="108">
        <v>0</v>
      </c>
      <c r="BH82" s="108">
        <v>2100000000</v>
      </c>
      <c r="BI82" s="108">
        <v>214285714.28569999</v>
      </c>
      <c r="BJ82" s="108">
        <v>2414285714.2856998</v>
      </c>
      <c r="BK82" s="108">
        <v>105000000</v>
      </c>
      <c r="BL82" s="108">
        <v>0</v>
      </c>
      <c r="BM82" s="108">
        <v>0</v>
      </c>
      <c r="BN82" s="108">
        <v>0</v>
      </c>
      <c r="BO82" s="108">
        <v>0</v>
      </c>
      <c r="BP82" s="108">
        <v>0</v>
      </c>
      <c r="BQ82" s="108">
        <v>0</v>
      </c>
      <c r="BR82" s="108">
        <v>0</v>
      </c>
      <c r="BS82" s="108">
        <v>1995000000</v>
      </c>
      <c r="BT82" s="108">
        <v>225000000</v>
      </c>
      <c r="BU82" s="108">
        <v>2325000000</v>
      </c>
      <c r="BV82" s="108">
        <v>110250000</v>
      </c>
      <c r="BW82" s="108">
        <v>0</v>
      </c>
      <c r="BX82" s="108">
        <v>0</v>
      </c>
      <c r="BY82" s="108">
        <v>0</v>
      </c>
      <c r="BZ82" s="108">
        <v>0</v>
      </c>
      <c r="CA82" s="108">
        <v>0</v>
      </c>
      <c r="CB82" s="108">
        <v>0</v>
      </c>
      <c r="CC82" s="108">
        <v>0</v>
      </c>
      <c r="CD82" s="108">
        <v>2094750000</v>
      </c>
      <c r="CE82" s="108">
        <v>236250000</v>
      </c>
      <c r="CF82" s="108">
        <v>2441250000</v>
      </c>
      <c r="CG82" s="108">
        <v>115762500</v>
      </c>
      <c r="CH82" s="108">
        <v>0</v>
      </c>
      <c r="CI82" s="108">
        <v>0</v>
      </c>
      <c r="CJ82" s="108">
        <v>0</v>
      </c>
      <c r="CK82" s="108">
        <v>0</v>
      </c>
      <c r="CL82" s="108">
        <v>0</v>
      </c>
      <c r="CM82" s="108">
        <v>0</v>
      </c>
      <c r="CN82" s="108">
        <v>0</v>
      </c>
      <c r="CO82" s="108">
        <v>2199487500</v>
      </c>
      <c r="CP82" s="108">
        <v>248062500</v>
      </c>
      <c r="CQ82" s="108">
        <v>2563312500</v>
      </c>
      <c r="CR82" s="108">
        <v>9743848214.2856998</v>
      </c>
      <c r="CS82" s="101" t="s">
        <v>1051</v>
      </c>
      <c r="CT82" s="101" t="s">
        <v>1039</v>
      </c>
    </row>
    <row r="83" spans="1:98" ht="70.349999999999994" customHeight="1" x14ac:dyDescent="0.3">
      <c r="A83" s="100" t="s">
        <v>1052</v>
      </c>
      <c r="B83" s="101"/>
      <c r="C83" s="101" t="s">
        <v>357</v>
      </c>
      <c r="D83" s="101" t="s">
        <v>102</v>
      </c>
      <c r="E83" s="101" t="s">
        <v>1014</v>
      </c>
      <c r="F83" s="102" t="s">
        <v>1015</v>
      </c>
      <c r="G83" s="101" t="s">
        <v>986</v>
      </c>
      <c r="H83" s="101" t="s">
        <v>522</v>
      </c>
      <c r="I83" s="101" t="s">
        <v>999</v>
      </c>
      <c r="J83" s="101" t="s">
        <v>1053</v>
      </c>
      <c r="K83" s="101" t="s">
        <v>1001</v>
      </c>
      <c r="L83" s="101" t="s">
        <v>526</v>
      </c>
      <c r="M83" s="101">
        <v>10</v>
      </c>
      <c r="N83" s="101" t="s">
        <v>1002</v>
      </c>
      <c r="O83" s="101" t="s">
        <v>526</v>
      </c>
      <c r="P83" s="101" t="s">
        <v>528</v>
      </c>
      <c r="Q83" s="101" t="s">
        <v>1003</v>
      </c>
      <c r="R83" s="101" t="s">
        <v>1004</v>
      </c>
      <c r="S83" s="101" t="s">
        <v>1054</v>
      </c>
      <c r="T83" s="101" t="s">
        <v>1055</v>
      </c>
      <c r="U83" s="101" t="s">
        <v>1056</v>
      </c>
      <c r="V83" s="101" t="s">
        <v>1057</v>
      </c>
      <c r="W83" s="101" t="s">
        <v>1058</v>
      </c>
      <c r="X83" s="101" t="s">
        <v>1059</v>
      </c>
      <c r="Y83" s="101" t="s">
        <v>123</v>
      </c>
      <c r="Z83" s="101" t="s">
        <v>124</v>
      </c>
      <c r="AA83" s="103">
        <v>1</v>
      </c>
      <c r="AB83" s="101" t="s">
        <v>125</v>
      </c>
      <c r="AC83" s="101" t="s">
        <v>536</v>
      </c>
      <c r="AD83" s="103">
        <v>0</v>
      </c>
      <c r="AE83" s="103">
        <v>0</v>
      </c>
      <c r="AF83" s="103">
        <v>0</v>
      </c>
      <c r="AG83" s="103">
        <v>1</v>
      </c>
      <c r="AH83" s="104"/>
      <c r="AI83" s="104"/>
      <c r="AJ83" s="104"/>
      <c r="AK83" s="101"/>
      <c r="AL83" s="101"/>
      <c r="AM83" s="101"/>
      <c r="AN83" s="102"/>
      <c r="AO83" s="105"/>
      <c r="AP83" s="106"/>
      <c r="AQ83" s="102"/>
      <c r="AR83" s="105"/>
      <c r="AS83" s="106"/>
      <c r="AT83" s="102"/>
      <c r="AU83" s="107"/>
      <c r="AV83" s="106"/>
      <c r="AW83" s="103">
        <v>0</v>
      </c>
      <c r="AX83" s="107">
        <v>0</v>
      </c>
      <c r="AY83" s="106" t="s">
        <v>171</v>
      </c>
      <c r="AZ83" s="108">
        <v>0</v>
      </c>
      <c r="BA83" s="108">
        <v>0</v>
      </c>
      <c r="BB83" s="108">
        <v>0</v>
      </c>
      <c r="BC83" s="108">
        <v>0</v>
      </c>
      <c r="BD83" s="108">
        <v>0</v>
      </c>
      <c r="BE83" s="108">
        <v>0</v>
      </c>
      <c r="BF83" s="108">
        <v>0</v>
      </c>
      <c r="BG83" s="108">
        <v>0</v>
      </c>
      <c r="BH83" s="108">
        <v>0</v>
      </c>
      <c r="BI83" s="108">
        <v>0</v>
      </c>
      <c r="BJ83" s="108">
        <v>0</v>
      </c>
      <c r="BK83" s="108">
        <v>0</v>
      </c>
      <c r="BL83" s="108">
        <v>0</v>
      </c>
      <c r="BM83" s="108">
        <v>0</v>
      </c>
      <c r="BN83" s="108">
        <v>0</v>
      </c>
      <c r="BO83" s="108">
        <v>0</v>
      </c>
      <c r="BP83" s="108">
        <v>0</v>
      </c>
      <c r="BQ83" s="108">
        <v>0</v>
      </c>
      <c r="BR83" s="108">
        <v>0</v>
      </c>
      <c r="BS83" s="108">
        <v>0</v>
      </c>
      <c r="BT83" s="108">
        <v>0</v>
      </c>
      <c r="BU83" s="108">
        <v>0</v>
      </c>
      <c r="BV83" s="108">
        <v>0</v>
      </c>
      <c r="BW83" s="108">
        <v>0</v>
      </c>
      <c r="BX83" s="108">
        <v>0</v>
      </c>
      <c r="BY83" s="108">
        <v>0</v>
      </c>
      <c r="BZ83" s="108">
        <v>0</v>
      </c>
      <c r="CA83" s="108">
        <v>0</v>
      </c>
      <c r="CB83" s="108">
        <v>0</v>
      </c>
      <c r="CC83" s="108">
        <v>0</v>
      </c>
      <c r="CD83" s="108">
        <v>0</v>
      </c>
      <c r="CE83" s="108">
        <v>0</v>
      </c>
      <c r="CF83" s="108">
        <v>0</v>
      </c>
      <c r="CG83" s="108">
        <v>0</v>
      </c>
      <c r="CH83" s="108">
        <v>0</v>
      </c>
      <c r="CI83" s="108">
        <v>0</v>
      </c>
      <c r="CJ83" s="108">
        <v>0</v>
      </c>
      <c r="CK83" s="108">
        <v>0</v>
      </c>
      <c r="CL83" s="108">
        <v>0</v>
      </c>
      <c r="CM83" s="108">
        <v>0</v>
      </c>
      <c r="CN83" s="108">
        <v>0</v>
      </c>
      <c r="CO83" s="108">
        <v>0</v>
      </c>
      <c r="CP83" s="108">
        <v>0</v>
      </c>
      <c r="CQ83" s="108">
        <v>0</v>
      </c>
      <c r="CR83" s="108">
        <v>0</v>
      </c>
      <c r="CS83" s="101"/>
      <c r="CT83" s="101"/>
    </row>
    <row r="84" spans="1:98" ht="70.349999999999994" customHeight="1" x14ac:dyDescent="0.3">
      <c r="A84" s="100" t="s">
        <v>1060</v>
      </c>
      <c r="B84" s="101"/>
      <c r="C84" s="101" t="s">
        <v>419</v>
      </c>
      <c r="D84" s="101" t="s">
        <v>102</v>
      </c>
      <c r="E84" s="101" t="s">
        <v>1014</v>
      </c>
      <c r="F84" s="102" t="s">
        <v>1015</v>
      </c>
      <c r="G84" s="101" t="s">
        <v>986</v>
      </c>
      <c r="H84" s="101" t="s">
        <v>522</v>
      </c>
      <c r="I84" s="101" t="s">
        <v>999</v>
      </c>
      <c r="J84" s="101" t="s">
        <v>1053</v>
      </c>
      <c r="K84" s="101" t="s">
        <v>1001</v>
      </c>
      <c r="L84" s="101" t="s">
        <v>526</v>
      </c>
      <c r="M84" s="101">
        <v>10</v>
      </c>
      <c r="N84" s="101" t="s">
        <v>1002</v>
      </c>
      <c r="O84" s="101" t="s">
        <v>526</v>
      </c>
      <c r="P84" s="101" t="s">
        <v>528</v>
      </c>
      <c r="Q84" s="101" t="s">
        <v>1003</v>
      </c>
      <c r="R84" s="101" t="s">
        <v>1004</v>
      </c>
      <c r="S84" s="101" t="s">
        <v>531</v>
      </c>
      <c r="T84" s="101" t="s">
        <v>1061</v>
      </c>
      <c r="U84" s="101" t="s">
        <v>1062</v>
      </c>
      <c r="V84" s="101" t="s">
        <v>1063</v>
      </c>
      <c r="W84" s="101" t="s">
        <v>1064</v>
      </c>
      <c r="X84" s="101" t="s">
        <v>1065</v>
      </c>
      <c r="Y84" s="101" t="s">
        <v>239</v>
      </c>
      <c r="Z84" s="101" t="s">
        <v>124</v>
      </c>
      <c r="AA84" s="103">
        <v>1</v>
      </c>
      <c r="AB84" s="101" t="s">
        <v>125</v>
      </c>
      <c r="AC84" s="101" t="s">
        <v>536</v>
      </c>
      <c r="AD84" s="103">
        <v>0</v>
      </c>
      <c r="AE84" s="103">
        <v>0</v>
      </c>
      <c r="AF84" s="103">
        <v>0</v>
      </c>
      <c r="AG84" s="103">
        <v>1</v>
      </c>
      <c r="AH84" s="104"/>
      <c r="AI84" s="104"/>
      <c r="AJ84" s="104"/>
      <c r="AK84" s="101"/>
      <c r="AL84" s="101"/>
      <c r="AM84" s="101" t="s">
        <v>6387</v>
      </c>
      <c r="AN84" s="102"/>
      <c r="AO84" s="105"/>
      <c r="AP84" s="106"/>
      <c r="AQ84" s="102"/>
      <c r="AR84" s="105"/>
      <c r="AS84" s="106"/>
      <c r="AT84" s="102"/>
      <c r="AU84" s="107"/>
      <c r="AV84" s="106"/>
      <c r="AW84" s="103">
        <v>0</v>
      </c>
      <c r="AX84" s="107">
        <v>0</v>
      </c>
      <c r="AY84" s="106" t="s">
        <v>171</v>
      </c>
      <c r="AZ84" s="108">
        <v>0</v>
      </c>
      <c r="BA84" s="108">
        <v>0</v>
      </c>
      <c r="BB84" s="108">
        <v>0</v>
      </c>
      <c r="BC84" s="108">
        <v>0</v>
      </c>
      <c r="BD84" s="108">
        <v>0</v>
      </c>
      <c r="BE84" s="108">
        <v>0</v>
      </c>
      <c r="BF84" s="108">
        <v>0</v>
      </c>
      <c r="BG84" s="108">
        <v>0</v>
      </c>
      <c r="BH84" s="108">
        <v>0</v>
      </c>
      <c r="BI84" s="108">
        <v>0</v>
      </c>
      <c r="BJ84" s="108">
        <v>0</v>
      </c>
      <c r="BK84" s="108">
        <v>0</v>
      </c>
      <c r="BL84" s="108">
        <v>0</v>
      </c>
      <c r="BM84" s="108">
        <v>0</v>
      </c>
      <c r="BN84" s="108">
        <v>0</v>
      </c>
      <c r="BO84" s="108">
        <v>0</v>
      </c>
      <c r="BP84" s="108">
        <v>0</v>
      </c>
      <c r="BQ84" s="108">
        <v>0</v>
      </c>
      <c r="BR84" s="108">
        <v>0</v>
      </c>
      <c r="BS84" s="108">
        <v>0</v>
      </c>
      <c r="BT84" s="108">
        <v>0</v>
      </c>
      <c r="BU84" s="108">
        <v>0</v>
      </c>
      <c r="BV84" s="108">
        <v>0</v>
      </c>
      <c r="BW84" s="108">
        <v>0</v>
      </c>
      <c r="BX84" s="108">
        <v>0</v>
      </c>
      <c r="BY84" s="108">
        <v>0</v>
      </c>
      <c r="BZ84" s="108">
        <v>0</v>
      </c>
      <c r="CA84" s="108">
        <v>0</v>
      </c>
      <c r="CB84" s="108">
        <v>0</v>
      </c>
      <c r="CC84" s="108">
        <v>0</v>
      </c>
      <c r="CD84" s="108">
        <v>0</v>
      </c>
      <c r="CE84" s="108">
        <v>0</v>
      </c>
      <c r="CF84" s="108">
        <v>0</v>
      </c>
      <c r="CG84" s="108">
        <v>0</v>
      </c>
      <c r="CH84" s="108">
        <v>0</v>
      </c>
      <c r="CI84" s="108">
        <v>0</v>
      </c>
      <c r="CJ84" s="108">
        <v>0</v>
      </c>
      <c r="CK84" s="108">
        <v>0</v>
      </c>
      <c r="CL84" s="108">
        <v>0</v>
      </c>
      <c r="CM84" s="108">
        <v>0</v>
      </c>
      <c r="CN84" s="108">
        <v>0</v>
      </c>
      <c r="CO84" s="108">
        <v>0</v>
      </c>
      <c r="CP84" s="108">
        <v>0</v>
      </c>
      <c r="CQ84" s="108">
        <v>0</v>
      </c>
      <c r="CR84" s="108">
        <v>0</v>
      </c>
      <c r="CS84" s="101"/>
      <c r="CT84" s="101"/>
    </row>
    <row r="85" spans="1:98" ht="70.349999999999994" customHeight="1" x14ac:dyDescent="0.3">
      <c r="A85" s="100" t="s">
        <v>1066</v>
      </c>
      <c r="B85" s="101"/>
      <c r="C85" s="101" t="s">
        <v>436</v>
      </c>
      <c r="D85" s="101" t="s">
        <v>102</v>
      </c>
      <c r="E85" s="101" t="s">
        <v>1014</v>
      </c>
      <c r="F85" s="102" t="s">
        <v>1015</v>
      </c>
      <c r="G85" s="101" t="s">
        <v>986</v>
      </c>
      <c r="H85" s="101" t="s">
        <v>522</v>
      </c>
      <c r="I85" s="101" t="s">
        <v>999</v>
      </c>
      <c r="J85" s="101" t="s">
        <v>1053</v>
      </c>
      <c r="K85" s="101" t="s">
        <v>1001</v>
      </c>
      <c r="L85" s="101" t="s">
        <v>526</v>
      </c>
      <c r="M85" s="101">
        <v>10</v>
      </c>
      <c r="N85" s="101" t="s">
        <v>1002</v>
      </c>
      <c r="O85" s="101" t="s">
        <v>526</v>
      </c>
      <c r="P85" s="101" t="s">
        <v>528</v>
      </c>
      <c r="Q85" s="101" t="s">
        <v>1003</v>
      </c>
      <c r="R85" s="101" t="s">
        <v>1004</v>
      </c>
      <c r="S85" s="101" t="s">
        <v>811</v>
      </c>
      <c r="T85" s="101" t="s">
        <v>1067</v>
      </c>
      <c r="U85" s="101" t="s">
        <v>811</v>
      </c>
      <c r="V85" s="101" t="s">
        <v>1068</v>
      </c>
      <c r="W85" s="101" t="s">
        <v>813</v>
      </c>
      <c r="X85" s="101" t="s">
        <v>1069</v>
      </c>
      <c r="Y85" s="101" t="s">
        <v>123</v>
      </c>
      <c r="Z85" s="101" t="s">
        <v>124</v>
      </c>
      <c r="AA85" s="103">
        <v>1</v>
      </c>
      <c r="AB85" s="101" t="s">
        <v>125</v>
      </c>
      <c r="AC85" s="101" t="s">
        <v>536</v>
      </c>
      <c r="AD85" s="103">
        <v>0</v>
      </c>
      <c r="AE85" s="103">
        <v>0</v>
      </c>
      <c r="AF85" s="103">
        <v>1</v>
      </c>
      <c r="AG85" s="103">
        <v>0</v>
      </c>
      <c r="AH85" s="104"/>
      <c r="AI85" s="104"/>
      <c r="AJ85" s="104"/>
      <c r="AK85" s="101" t="s">
        <v>1070</v>
      </c>
      <c r="AL85" s="101"/>
      <c r="AM85" s="101"/>
      <c r="AN85" s="102"/>
      <c r="AO85" s="105"/>
      <c r="AP85" s="106"/>
      <c r="AQ85" s="102"/>
      <c r="AR85" s="105"/>
      <c r="AS85" s="106"/>
      <c r="AT85" s="102"/>
      <c r="AU85" s="107">
        <v>0</v>
      </c>
      <c r="AV85" s="106" t="s">
        <v>171</v>
      </c>
      <c r="AW85" s="103">
        <v>0</v>
      </c>
      <c r="AX85" s="107">
        <v>0</v>
      </c>
      <c r="AY85" s="106" t="s">
        <v>171</v>
      </c>
      <c r="AZ85" s="108">
        <v>0</v>
      </c>
      <c r="BA85" s="108">
        <v>0</v>
      </c>
      <c r="BB85" s="108">
        <v>0</v>
      </c>
      <c r="BC85" s="108">
        <v>0</v>
      </c>
      <c r="BD85" s="108">
        <v>0</v>
      </c>
      <c r="BE85" s="108">
        <v>0</v>
      </c>
      <c r="BF85" s="108">
        <v>0</v>
      </c>
      <c r="BG85" s="108">
        <v>0</v>
      </c>
      <c r="BH85" s="108">
        <v>500000000</v>
      </c>
      <c r="BI85" s="108">
        <v>0</v>
      </c>
      <c r="BJ85" s="108">
        <v>500000000</v>
      </c>
      <c r="BK85" s="108">
        <v>0</v>
      </c>
      <c r="BL85" s="108">
        <v>0</v>
      </c>
      <c r="BM85" s="108">
        <v>0</v>
      </c>
      <c r="BN85" s="108">
        <v>0</v>
      </c>
      <c r="BO85" s="108">
        <v>0</v>
      </c>
      <c r="BP85" s="108">
        <v>0</v>
      </c>
      <c r="BQ85" s="108">
        <v>0</v>
      </c>
      <c r="BR85" s="108">
        <v>0</v>
      </c>
      <c r="BS85" s="108">
        <v>500000000</v>
      </c>
      <c r="BT85" s="108">
        <v>0</v>
      </c>
      <c r="BU85" s="108">
        <v>500000000</v>
      </c>
      <c r="BV85" s="108">
        <v>0</v>
      </c>
      <c r="BW85" s="108">
        <v>0</v>
      </c>
      <c r="BX85" s="108">
        <v>0</v>
      </c>
      <c r="BY85" s="108">
        <v>0</v>
      </c>
      <c r="BZ85" s="108">
        <v>0</v>
      </c>
      <c r="CA85" s="108">
        <v>0</v>
      </c>
      <c r="CB85" s="108">
        <v>0</v>
      </c>
      <c r="CC85" s="108">
        <v>0</v>
      </c>
      <c r="CD85" s="108">
        <v>0</v>
      </c>
      <c r="CE85" s="108">
        <v>0</v>
      </c>
      <c r="CF85" s="108">
        <v>0</v>
      </c>
      <c r="CG85" s="108">
        <v>0</v>
      </c>
      <c r="CH85" s="108">
        <v>0</v>
      </c>
      <c r="CI85" s="108">
        <v>0</v>
      </c>
      <c r="CJ85" s="108">
        <v>0</v>
      </c>
      <c r="CK85" s="108">
        <v>0</v>
      </c>
      <c r="CL85" s="108">
        <v>0</v>
      </c>
      <c r="CM85" s="108">
        <v>0</v>
      </c>
      <c r="CN85" s="108">
        <v>0</v>
      </c>
      <c r="CO85" s="108">
        <v>0</v>
      </c>
      <c r="CP85" s="108">
        <v>0</v>
      </c>
      <c r="CQ85" s="108">
        <v>0</v>
      </c>
      <c r="CR85" s="108">
        <v>1000000000</v>
      </c>
      <c r="CS85" s="101" t="s">
        <v>1071</v>
      </c>
      <c r="CT85" s="101" t="s">
        <v>1072</v>
      </c>
    </row>
    <row r="86" spans="1:98" ht="70.349999999999994" customHeight="1" x14ac:dyDescent="0.3">
      <c r="A86" s="100" t="s">
        <v>1073</v>
      </c>
      <c r="B86" s="101"/>
      <c r="C86" s="101" t="s">
        <v>450</v>
      </c>
      <c r="D86" s="101" t="s">
        <v>102</v>
      </c>
      <c r="E86" s="101" t="s">
        <v>1014</v>
      </c>
      <c r="F86" s="102" t="s">
        <v>1015</v>
      </c>
      <c r="G86" s="101" t="s">
        <v>986</v>
      </c>
      <c r="H86" s="101" t="s">
        <v>522</v>
      </c>
      <c r="I86" s="101" t="s">
        <v>999</v>
      </c>
      <c r="J86" s="101" t="s">
        <v>1053</v>
      </c>
      <c r="K86" s="101" t="s">
        <v>1001</v>
      </c>
      <c r="L86" s="101" t="s">
        <v>526</v>
      </c>
      <c r="M86" s="101">
        <v>10</v>
      </c>
      <c r="N86" s="101" t="s">
        <v>1002</v>
      </c>
      <c r="O86" s="101" t="s">
        <v>526</v>
      </c>
      <c r="P86" s="101" t="s">
        <v>528</v>
      </c>
      <c r="Q86" s="101" t="s">
        <v>1003</v>
      </c>
      <c r="R86" s="101" t="s">
        <v>1004</v>
      </c>
      <c r="S86" s="101" t="s">
        <v>1074</v>
      </c>
      <c r="T86" s="101" t="s">
        <v>1075</v>
      </c>
      <c r="U86" s="101" t="s">
        <v>6388</v>
      </c>
      <c r="V86" s="101" t="s">
        <v>1076</v>
      </c>
      <c r="W86" s="101" t="s">
        <v>1077</v>
      </c>
      <c r="X86" s="101" t="s">
        <v>787</v>
      </c>
      <c r="Y86" s="101" t="s">
        <v>239</v>
      </c>
      <c r="Z86" s="101" t="s">
        <v>124</v>
      </c>
      <c r="AA86" s="103">
        <v>1</v>
      </c>
      <c r="AB86" s="101" t="s">
        <v>125</v>
      </c>
      <c r="AC86" s="101" t="s">
        <v>536</v>
      </c>
      <c r="AD86" s="103">
        <v>0</v>
      </c>
      <c r="AE86" s="103">
        <v>0</v>
      </c>
      <c r="AF86" s="103">
        <v>0</v>
      </c>
      <c r="AG86" s="103">
        <v>1</v>
      </c>
      <c r="AH86" s="104"/>
      <c r="AI86" s="104"/>
      <c r="AJ86" s="104"/>
      <c r="AK86" s="101"/>
      <c r="AL86" s="101"/>
      <c r="AM86" s="101" t="s">
        <v>6389</v>
      </c>
      <c r="AN86" s="102"/>
      <c r="AO86" s="105"/>
      <c r="AP86" s="106"/>
      <c r="AQ86" s="102"/>
      <c r="AR86" s="105"/>
      <c r="AS86" s="106"/>
      <c r="AT86" s="102"/>
      <c r="AU86" s="107"/>
      <c r="AV86" s="106"/>
      <c r="AW86" s="103">
        <v>0</v>
      </c>
      <c r="AX86" s="107">
        <v>0</v>
      </c>
      <c r="AY86" s="106" t="s">
        <v>171</v>
      </c>
      <c r="AZ86" s="108">
        <v>0</v>
      </c>
      <c r="BA86" s="108">
        <v>0</v>
      </c>
      <c r="BB86" s="108">
        <v>0</v>
      </c>
      <c r="BC86" s="108">
        <v>0</v>
      </c>
      <c r="BD86" s="108">
        <v>0</v>
      </c>
      <c r="BE86" s="108">
        <v>0</v>
      </c>
      <c r="BF86" s="108">
        <v>0</v>
      </c>
      <c r="BG86" s="108">
        <v>0</v>
      </c>
      <c r="BH86" s="108">
        <v>0</v>
      </c>
      <c r="BI86" s="108">
        <v>0</v>
      </c>
      <c r="BJ86" s="108">
        <v>0</v>
      </c>
      <c r="BK86" s="108">
        <v>0</v>
      </c>
      <c r="BL86" s="108">
        <v>0</v>
      </c>
      <c r="BM86" s="108">
        <v>0</v>
      </c>
      <c r="BN86" s="108">
        <v>0</v>
      </c>
      <c r="BO86" s="108">
        <v>0</v>
      </c>
      <c r="BP86" s="108">
        <v>0</v>
      </c>
      <c r="BQ86" s="108">
        <v>0</v>
      </c>
      <c r="BR86" s="108">
        <v>0</v>
      </c>
      <c r="BS86" s="108">
        <v>0</v>
      </c>
      <c r="BT86" s="108">
        <v>0</v>
      </c>
      <c r="BU86" s="108">
        <v>0</v>
      </c>
      <c r="BV86" s="108">
        <v>0</v>
      </c>
      <c r="BW86" s="108">
        <v>0</v>
      </c>
      <c r="BX86" s="108">
        <v>0</v>
      </c>
      <c r="BY86" s="108">
        <v>0</v>
      </c>
      <c r="BZ86" s="108">
        <v>0</v>
      </c>
      <c r="CA86" s="108">
        <v>0</v>
      </c>
      <c r="CB86" s="108">
        <v>0</v>
      </c>
      <c r="CC86" s="108">
        <v>0</v>
      </c>
      <c r="CD86" s="108">
        <v>600000000</v>
      </c>
      <c r="CE86" s="108">
        <v>0</v>
      </c>
      <c r="CF86" s="108">
        <v>600000000</v>
      </c>
      <c r="CG86" s="108">
        <v>0</v>
      </c>
      <c r="CH86" s="108">
        <v>0</v>
      </c>
      <c r="CI86" s="108">
        <v>0</v>
      </c>
      <c r="CJ86" s="108">
        <v>0</v>
      </c>
      <c r="CK86" s="108">
        <v>0</v>
      </c>
      <c r="CL86" s="108">
        <v>0</v>
      </c>
      <c r="CM86" s="108">
        <v>0</v>
      </c>
      <c r="CN86" s="108">
        <v>0</v>
      </c>
      <c r="CO86" s="108">
        <v>758000000</v>
      </c>
      <c r="CP86" s="108">
        <v>0</v>
      </c>
      <c r="CQ86" s="108">
        <v>758000000</v>
      </c>
      <c r="CR86" s="108">
        <v>1358000000</v>
      </c>
      <c r="CS86" s="101" t="s">
        <v>1078</v>
      </c>
      <c r="CT86" s="101" t="s">
        <v>1079</v>
      </c>
    </row>
    <row r="87" spans="1:98" ht="288.75" customHeight="1" x14ac:dyDescent="0.3">
      <c r="A87" s="100" t="s">
        <v>1080</v>
      </c>
      <c r="B87" s="101"/>
      <c r="C87" s="101" t="s">
        <v>111</v>
      </c>
      <c r="D87" s="101" t="s">
        <v>102</v>
      </c>
      <c r="E87" s="101" t="s">
        <v>1081</v>
      </c>
      <c r="F87" s="102" t="s">
        <v>1082</v>
      </c>
      <c r="G87" s="101" t="s">
        <v>124</v>
      </c>
      <c r="H87" s="101" t="s">
        <v>106</v>
      </c>
      <c r="I87" s="101" t="s">
        <v>1083</v>
      </c>
      <c r="J87" s="101" t="s">
        <v>1084</v>
      </c>
      <c r="K87" s="101" t="s">
        <v>1085</v>
      </c>
      <c r="L87" s="101" t="s">
        <v>1086</v>
      </c>
      <c r="M87" s="101">
        <v>11</v>
      </c>
      <c r="N87" s="101" t="s">
        <v>1087</v>
      </c>
      <c r="O87" s="101" t="s">
        <v>4531</v>
      </c>
      <c r="P87" s="101" t="s">
        <v>421</v>
      </c>
      <c r="Q87" s="101" t="s">
        <v>1088</v>
      </c>
      <c r="R87" s="101" t="s">
        <v>1089</v>
      </c>
      <c r="S87" s="101" t="s">
        <v>1090</v>
      </c>
      <c r="T87" s="101" t="s">
        <v>1091</v>
      </c>
      <c r="U87" s="101" t="s">
        <v>6390</v>
      </c>
      <c r="V87" s="101" t="s">
        <v>1093</v>
      </c>
      <c r="W87" s="101" t="s">
        <v>1094</v>
      </c>
      <c r="X87" s="101" t="s">
        <v>1095</v>
      </c>
      <c r="Y87" s="101" t="s">
        <v>123</v>
      </c>
      <c r="Z87" s="101" t="s">
        <v>124</v>
      </c>
      <c r="AA87" s="103">
        <v>10000</v>
      </c>
      <c r="AB87" s="101" t="s">
        <v>125</v>
      </c>
      <c r="AC87" s="101" t="s">
        <v>1096</v>
      </c>
      <c r="AD87" s="103">
        <v>1500</v>
      </c>
      <c r="AE87" s="103">
        <v>2834</v>
      </c>
      <c r="AF87" s="103">
        <v>2833</v>
      </c>
      <c r="AG87" s="103">
        <v>2833</v>
      </c>
      <c r="AH87" s="104" t="s">
        <v>1097</v>
      </c>
      <c r="AI87" s="104" t="s">
        <v>1098</v>
      </c>
      <c r="AJ87" s="104" t="s">
        <v>1099</v>
      </c>
      <c r="AK87" s="101" t="s">
        <v>1100</v>
      </c>
      <c r="AL87" s="101" t="s">
        <v>6653</v>
      </c>
      <c r="AM87" s="101" t="s">
        <v>6391</v>
      </c>
      <c r="AN87" s="102">
        <v>1500</v>
      </c>
      <c r="AO87" s="105">
        <v>1</v>
      </c>
      <c r="AP87" s="106" t="s">
        <v>132</v>
      </c>
      <c r="AQ87" s="102">
        <v>4407</v>
      </c>
      <c r="AR87" s="105">
        <v>1</v>
      </c>
      <c r="AS87" s="106" t="s">
        <v>132</v>
      </c>
      <c r="AT87" s="102">
        <v>1800</v>
      </c>
      <c r="AU87" s="107">
        <v>1</v>
      </c>
      <c r="AV87" s="106" t="s">
        <v>132</v>
      </c>
      <c r="AW87" s="103">
        <v>7707</v>
      </c>
      <c r="AX87" s="107">
        <v>0.77070000000000005</v>
      </c>
      <c r="AY87" s="106" t="s">
        <v>170</v>
      </c>
      <c r="AZ87" s="108">
        <v>0</v>
      </c>
      <c r="BA87" s="108">
        <v>92875816</v>
      </c>
      <c r="BB87" s="108">
        <v>0</v>
      </c>
      <c r="BC87" s="108">
        <v>0</v>
      </c>
      <c r="BD87" s="108">
        <v>0</v>
      </c>
      <c r="BE87" s="108">
        <v>0</v>
      </c>
      <c r="BF87" s="108">
        <v>0</v>
      </c>
      <c r="BG87" s="108">
        <v>0</v>
      </c>
      <c r="BH87" s="108">
        <v>0</v>
      </c>
      <c r="BI87" s="108">
        <v>0</v>
      </c>
      <c r="BJ87" s="108">
        <v>92875816</v>
      </c>
      <c r="BK87" s="108">
        <v>0</v>
      </c>
      <c r="BL87" s="108">
        <v>100305881.28</v>
      </c>
      <c r="BM87" s="108">
        <v>0</v>
      </c>
      <c r="BN87" s="108">
        <v>0</v>
      </c>
      <c r="BO87" s="108">
        <v>0</v>
      </c>
      <c r="BP87" s="108">
        <v>0</v>
      </c>
      <c r="BQ87" s="108">
        <v>0</v>
      </c>
      <c r="BR87" s="108">
        <v>0</v>
      </c>
      <c r="BS87" s="108">
        <v>0</v>
      </c>
      <c r="BT87" s="108">
        <v>0</v>
      </c>
      <c r="BU87" s="108">
        <v>100305881.28</v>
      </c>
      <c r="BV87" s="108">
        <v>0</v>
      </c>
      <c r="BW87" s="108">
        <v>107327292.96960001</v>
      </c>
      <c r="BX87" s="108">
        <v>0</v>
      </c>
      <c r="BY87" s="108">
        <v>0</v>
      </c>
      <c r="BZ87" s="108">
        <v>0</v>
      </c>
      <c r="CA87" s="108">
        <v>0</v>
      </c>
      <c r="CB87" s="108">
        <v>0</v>
      </c>
      <c r="CC87" s="108">
        <v>0</v>
      </c>
      <c r="CD87" s="108">
        <v>0</v>
      </c>
      <c r="CE87" s="108">
        <v>0</v>
      </c>
      <c r="CF87" s="108">
        <v>107327292.96960001</v>
      </c>
      <c r="CG87" s="108">
        <v>0</v>
      </c>
      <c r="CH87" s="108">
        <v>114840203.47750001</v>
      </c>
      <c r="CI87" s="108">
        <v>0</v>
      </c>
      <c r="CJ87" s="108">
        <v>0</v>
      </c>
      <c r="CK87" s="108">
        <v>0</v>
      </c>
      <c r="CL87" s="108">
        <v>0</v>
      </c>
      <c r="CM87" s="108">
        <v>0</v>
      </c>
      <c r="CN87" s="108">
        <v>0</v>
      </c>
      <c r="CO87" s="108">
        <v>0</v>
      </c>
      <c r="CP87" s="108">
        <v>0</v>
      </c>
      <c r="CQ87" s="108">
        <v>114840203.47750001</v>
      </c>
      <c r="CR87" s="108">
        <v>415349193.72710001</v>
      </c>
      <c r="CS87" s="101" t="s">
        <v>1101</v>
      </c>
      <c r="CT87" s="101" t="s">
        <v>1102</v>
      </c>
    </row>
    <row r="88" spans="1:98" ht="162" customHeight="1" x14ac:dyDescent="0.3">
      <c r="A88" s="100" t="s">
        <v>5154</v>
      </c>
      <c r="B88" s="101" t="s">
        <v>5155</v>
      </c>
      <c r="C88" s="101" t="s">
        <v>5156</v>
      </c>
      <c r="D88" s="101" t="s">
        <v>102</v>
      </c>
      <c r="E88" s="101" t="s">
        <v>5157</v>
      </c>
      <c r="F88" s="102" t="s">
        <v>5158</v>
      </c>
      <c r="G88" s="101" t="s">
        <v>5159</v>
      </c>
      <c r="H88" s="101" t="s">
        <v>5160</v>
      </c>
      <c r="I88" s="101" t="s">
        <v>5161</v>
      </c>
      <c r="J88" s="101" t="s">
        <v>5162</v>
      </c>
      <c r="K88" s="101" t="s">
        <v>1085</v>
      </c>
      <c r="L88" s="101" t="s">
        <v>1086</v>
      </c>
      <c r="M88" s="101">
        <v>11</v>
      </c>
      <c r="N88" s="101" t="s">
        <v>1087</v>
      </c>
      <c r="O88" s="101" t="s">
        <v>4531</v>
      </c>
      <c r="P88" s="101" t="s">
        <v>421</v>
      </c>
      <c r="Q88" s="101" t="s">
        <v>1088</v>
      </c>
      <c r="R88" s="101" t="s">
        <v>1089</v>
      </c>
      <c r="S88" s="101" t="s">
        <v>1105</v>
      </c>
      <c r="T88" s="101" t="s">
        <v>1106</v>
      </c>
      <c r="U88" s="101" t="s">
        <v>6392</v>
      </c>
      <c r="V88" s="101" t="s">
        <v>1108</v>
      </c>
      <c r="W88" s="101" t="s">
        <v>1109</v>
      </c>
      <c r="X88" s="101" t="s">
        <v>1110</v>
      </c>
      <c r="Y88" s="101" t="s">
        <v>123</v>
      </c>
      <c r="Z88" s="101" t="s">
        <v>124</v>
      </c>
      <c r="AA88" s="103">
        <v>12</v>
      </c>
      <c r="AB88" s="101" t="s">
        <v>125</v>
      </c>
      <c r="AC88" s="101" t="s">
        <v>1096</v>
      </c>
      <c r="AD88" s="103">
        <v>3</v>
      </c>
      <c r="AE88" s="103">
        <v>3</v>
      </c>
      <c r="AF88" s="103">
        <v>3</v>
      </c>
      <c r="AG88" s="103">
        <v>3</v>
      </c>
      <c r="AH88" s="104" t="s">
        <v>6635</v>
      </c>
      <c r="AI88" s="104" t="s">
        <v>5164</v>
      </c>
      <c r="AJ88" s="104" t="s">
        <v>5165</v>
      </c>
      <c r="AK88" s="101" t="s">
        <v>1111</v>
      </c>
      <c r="AL88" s="101"/>
      <c r="AM88" s="101" t="s">
        <v>6393</v>
      </c>
      <c r="AN88" s="102">
        <v>28</v>
      </c>
      <c r="AO88" s="105">
        <v>1</v>
      </c>
      <c r="AP88" s="106" t="s">
        <v>132</v>
      </c>
      <c r="AQ88" s="102">
        <v>1</v>
      </c>
      <c r="AR88" s="105">
        <v>1</v>
      </c>
      <c r="AS88" s="106" t="s">
        <v>132</v>
      </c>
      <c r="AT88" s="102">
        <v>0</v>
      </c>
      <c r="AU88" s="107">
        <v>1</v>
      </c>
      <c r="AV88" s="106" t="s">
        <v>132</v>
      </c>
      <c r="AW88" s="103">
        <v>29</v>
      </c>
      <c r="AX88" s="107">
        <v>1</v>
      </c>
      <c r="AY88" s="106" t="s">
        <v>132</v>
      </c>
      <c r="AZ88" s="108">
        <v>0</v>
      </c>
      <c r="BA88" s="108">
        <v>327905055</v>
      </c>
      <c r="BB88" s="108">
        <v>0</v>
      </c>
      <c r="BC88" s="108">
        <v>6934459061.1499996</v>
      </c>
      <c r="BD88" s="108">
        <v>0</v>
      </c>
      <c r="BE88" s="108">
        <v>0</v>
      </c>
      <c r="BF88" s="108">
        <v>0</v>
      </c>
      <c r="BG88" s="108">
        <v>0</v>
      </c>
      <c r="BH88" s="108">
        <v>0</v>
      </c>
      <c r="BI88" s="108">
        <v>0</v>
      </c>
      <c r="BJ88" s="108">
        <v>7262364116.1499996</v>
      </c>
      <c r="BK88" s="108">
        <v>0</v>
      </c>
      <c r="BL88" s="108">
        <v>354137459.40000004</v>
      </c>
      <c r="BM88" s="108">
        <v>0</v>
      </c>
      <c r="BN88" s="108">
        <v>7142492832.9844999</v>
      </c>
      <c r="BO88" s="108">
        <v>0</v>
      </c>
      <c r="BP88" s="108">
        <v>0</v>
      </c>
      <c r="BQ88" s="108">
        <v>0</v>
      </c>
      <c r="BR88" s="108">
        <v>0</v>
      </c>
      <c r="BS88" s="108">
        <v>0</v>
      </c>
      <c r="BT88" s="108">
        <v>0</v>
      </c>
      <c r="BU88" s="108">
        <v>7496630292.3844995</v>
      </c>
      <c r="BV88" s="108">
        <v>0</v>
      </c>
      <c r="BW88" s="108">
        <v>378927081.55799997</v>
      </c>
      <c r="BX88" s="108">
        <v>0</v>
      </c>
      <c r="BY88" s="108">
        <v>7356767617.9740305</v>
      </c>
      <c r="BZ88" s="108">
        <v>0</v>
      </c>
      <c r="CA88" s="108">
        <v>0</v>
      </c>
      <c r="CB88" s="108">
        <v>0</v>
      </c>
      <c r="CC88" s="108">
        <v>0</v>
      </c>
      <c r="CD88" s="108">
        <v>0</v>
      </c>
      <c r="CE88" s="108">
        <v>0</v>
      </c>
      <c r="CF88" s="108">
        <v>7735694699.5320301</v>
      </c>
      <c r="CG88" s="108">
        <v>0</v>
      </c>
      <c r="CH88" s="108">
        <v>405451977.26705998</v>
      </c>
      <c r="CI88" s="108">
        <v>0</v>
      </c>
      <c r="CJ88" s="108">
        <v>7577470646.5132504</v>
      </c>
      <c r="CK88" s="108">
        <v>0</v>
      </c>
      <c r="CL88" s="108">
        <v>0</v>
      </c>
      <c r="CM88" s="108">
        <v>0</v>
      </c>
      <c r="CN88" s="108">
        <v>0</v>
      </c>
      <c r="CO88" s="108">
        <v>0</v>
      </c>
      <c r="CP88" s="108">
        <v>0</v>
      </c>
      <c r="CQ88" s="108">
        <v>7982922623.7803097</v>
      </c>
      <c r="CR88" s="108">
        <v>30477611731.84684</v>
      </c>
      <c r="CS88" s="101" t="s">
        <v>5169</v>
      </c>
      <c r="CT88" s="101" t="s">
        <v>5170</v>
      </c>
    </row>
    <row r="89" spans="1:98" ht="70.349999999999994" customHeight="1" x14ac:dyDescent="0.3">
      <c r="A89" s="100" t="s">
        <v>1112</v>
      </c>
      <c r="B89" s="101"/>
      <c r="C89" s="101" t="s">
        <v>111</v>
      </c>
      <c r="D89" s="101" t="s">
        <v>102</v>
      </c>
      <c r="E89" s="101" t="s">
        <v>1113</v>
      </c>
      <c r="F89" s="102" t="s">
        <v>1114</v>
      </c>
      <c r="G89" s="101" t="s">
        <v>1115</v>
      </c>
      <c r="H89" s="101" t="s">
        <v>1116</v>
      </c>
      <c r="I89" s="101" t="s">
        <v>1117</v>
      </c>
      <c r="J89" s="101" t="s">
        <v>1118</v>
      </c>
      <c r="K89" s="101" t="s">
        <v>1085</v>
      </c>
      <c r="L89" s="101" t="s">
        <v>1086</v>
      </c>
      <c r="M89" s="101">
        <v>12</v>
      </c>
      <c r="N89" s="101" t="s">
        <v>1119</v>
      </c>
      <c r="O89" s="101" t="s">
        <v>4531</v>
      </c>
      <c r="P89" s="101" t="s">
        <v>421</v>
      </c>
      <c r="Q89" s="101" t="s">
        <v>4400</v>
      </c>
      <c r="R89" s="101" t="s">
        <v>423</v>
      </c>
      <c r="S89" s="101" t="s">
        <v>531</v>
      </c>
      <c r="T89" s="101" t="s">
        <v>1121</v>
      </c>
      <c r="U89" s="101" t="s">
        <v>1062</v>
      </c>
      <c r="V89" s="101" t="s">
        <v>1122</v>
      </c>
      <c r="W89" s="101" t="s">
        <v>1064</v>
      </c>
      <c r="X89" s="101" t="s">
        <v>500</v>
      </c>
      <c r="Y89" s="101" t="s">
        <v>239</v>
      </c>
      <c r="Z89" s="101" t="s">
        <v>124</v>
      </c>
      <c r="AA89" s="103">
        <v>1</v>
      </c>
      <c r="AB89" s="101" t="s">
        <v>125</v>
      </c>
      <c r="AC89" s="101" t="s">
        <v>1096</v>
      </c>
      <c r="AD89" s="103">
        <v>0</v>
      </c>
      <c r="AE89" s="103">
        <v>1</v>
      </c>
      <c r="AF89" s="103">
        <v>0</v>
      </c>
      <c r="AG89" s="103">
        <v>0</v>
      </c>
      <c r="AH89" s="104"/>
      <c r="AI89" s="104" t="s">
        <v>1123</v>
      </c>
      <c r="AJ89" s="104" t="s">
        <v>1124</v>
      </c>
      <c r="AK89" s="101"/>
      <c r="AL89" s="101"/>
      <c r="AM89" s="101"/>
      <c r="AN89" s="102"/>
      <c r="AO89" s="105"/>
      <c r="AP89" s="106"/>
      <c r="AQ89" s="102">
        <v>1</v>
      </c>
      <c r="AR89" s="105">
        <v>1</v>
      </c>
      <c r="AS89" s="106" t="s">
        <v>132</v>
      </c>
      <c r="AT89" s="102"/>
      <c r="AU89" s="107"/>
      <c r="AV89" s="106"/>
      <c r="AW89" s="103">
        <v>1</v>
      </c>
      <c r="AX89" s="107">
        <v>1</v>
      </c>
      <c r="AY89" s="106" t="s">
        <v>132</v>
      </c>
      <c r="AZ89" s="108">
        <v>50000000</v>
      </c>
      <c r="BA89" s="108">
        <v>0</v>
      </c>
      <c r="BB89" s="108">
        <v>0</v>
      </c>
      <c r="BC89" s="108">
        <v>0</v>
      </c>
      <c r="BD89" s="108">
        <v>0</v>
      </c>
      <c r="BE89" s="108">
        <v>0</v>
      </c>
      <c r="BF89" s="108">
        <v>0</v>
      </c>
      <c r="BG89" s="108">
        <v>0</v>
      </c>
      <c r="BH89" s="108">
        <v>0</v>
      </c>
      <c r="BI89" s="108">
        <v>0</v>
      </c>
      <c r="BJ89" s="108">
        <v>50000000</v>
      </c>
      <c r="BK89" s="108">
        <v>0</v>
      </c>
      <c r="BL89" s="108">
        <v>0</v>
      </c>
      <c r="BM89" s="108">
        <v>0</v>
      </c>
      <c r="BN89" s="108">
        <v>0</v>
      </c>
      <c r="BO89" s="108">
        <v>0</v>
      </c>
      <c r="BP89" s="108">
        <v>0</v>
      </c>
      <c r="BQ89" s="108">
        <v>0</v>
      </c>
      <c r="BR89" s="108">
        <v>0</v>
      </c>
      <c r="BS89" s="108">
        <v>0</v>
      </c>
      <c r="BT89" s="108">
        <v>0</v>
      </c>
      <c r="BU89" s="108">
        <v>0</v>
      </c>
      <c r="BV89" s="108">
        <v>0</v>
      </c>
      <c r="BW89" s="108">
        <v>0</v>
      </c>
      <c r="BX89" s="108">
        <v>0</v>
      </c>
      <c r="BY89" s="108">
        <v>0</v>
      </c>
      <c r="BZ89" s="108">
        <v>0</v>
      </c>
      <c r="CA89" s="108">
        <v>0</v>
      </c>
      <c r="CB89" s="108">
        <v>0</v>
      </c>
      <c r="CC89" s="108">
        <v>0</v>
      </c>
      <c r="CD89" s="108">
        <v>0</v>
      </c>
      <c r="CE89" s="108">
        <v>0</v>
      </c>
      <c r="CF89" s="108">
        <v>0</v>
      </c>
      <c r="CG89" s="108">
        <v>0</v>
      </c>
      <c r="CH89" s="108">
        <v>0</v>
      </c>
      <c r="CI89" s="108">
        <v>0</v>
      </c>
      <c r="CJ89" s="108">
        <v>0</v>
      </c>
      <c r="CK89" s="108">
        <v>0</v>
      </c>
      <c r="CL89" s="108">
        <v>0</v>
      </c>
      <c r="CM89" s="108">
        <v>0</v>
      </c>
      <c r="CN89" s="108">
        <v>0</v>
      </c>
      <c r="CO89" s="108">
        <v>0</v>
      </c>
      <c r="CP89" s="108">
        <v>0</v>
      </c>
      <c r="CQ89" s="108">
        <v>0</v>
      </c>
      <c r="CR89" s="108">
        <v>50000000</v>
      </c>
      <c r="CS89" s="101"/>
      <c r="CT89" s="101" t="s">
        <v>1125</v>
      </c>
    </row>
    <row r="90" spans="1:98" ht="70.349999999999994" customHeight="1" x14ac:dyDescent="0.3">
      <c r="A90" s="100" t="s">
        <v>1126</v>
      </c>
      <c r="B90" s="101"/>
      <c r="C90" s="101" t="s">
        <v>101</v>
      </c>
      <c r="D90" s="101" t="s">
        <v>102</v>
      </c>
      <c r="E90" s="101" t="s">
        <v>1127</v>
      </c>
      <c r="F90" s="102" t="s">
        <v>1128</v>
      </c>
      <c r="G90" s="101" t="s">
        <v>1129</v>
      </c>
      <c r="H90" s="101" t="s">
        <v>522</v>
      </c>
      <c r="I90" s="101" t="s">
        <v>1083</v>
      </c>
      <c r="J90" s="101" t="s">
        <v>983</v>
      </c>
      <c r="K90" s="101" t="s">
        <v>1085</v>
      </c>
      <c r="L90" s="101" t="s">
        <v>1086</v>
      </c>
      <c r="M90" s="101">
        <v>12</v>
      </c>
      <c r="N90" s="101" t="s">
        <v>1119</v>
      </c>
      <c r="O90" s="101" t="s">
        <v>4531</v>
      </c>
      <c r="P90" s="101" t="s">
        <v>421</v>
      </c>
      <c r="Q90" s="101" t="s">
        <v>4400</v>
      </c>
      <c r="R90" s="101" t="s">
        <v>423</v>
      </c>
      <c r="S90" s="101" t="s">
        <v>424</v>
      </c>
      <c r="T90" s="101" t="s">
        <v>425</v>
      </c>
      <c r="U90" s="101" t="s">
        <v>426</v>
      </c>
      <c r="V90" s="101" t="s">
        <v>427</v>
      </c>
      <c r="W90" s="101" t="s">
        <v>428</v>
      </c>
      <c r="X90" s="101" t="s">
        <v>429</v>
      </c>
      <c r="Y90" s="101" t="s">
        <v>123</v>
      </c>
      <c r="Z90" s="101" t="s">
        <v>124</v>
      </c>
      <c r="AA90" s="103">
        <v>4</v>
      </c>
      <c r="AB90" s="101" t="s">
        <v>125</v>
      </c>
      <c r="AC90" s="101" t="s">
        <v>1096</v>
      </c>
      <c r="AD90" s="103">
        <v>4</v>
      </c>
      <c r="AE90" s="103">
        <v>0</v>
      </c>
      <c r="AF90" s="103">
        <v>0</v>
      </c>
      <c r="AG90" s="103">
        <v>0</v>
      </c>
      <c r="AH90" s="104" t="s">
        <v>1130</v>
      </c>
      <c r="AI90" s="104"/>
      <c r="AJ90" s="104"/>
      <c r="AK90" s="101"/>
      <c r="AL90" s="101"/>
      <c r="AM90" s="101"/>
      <c r="AN90" s="102">
        <v>27</v>
      </c>
      <c r="AO90" s="105">
        <v>1</v>
      </c>
      <c r="AP90" s="106" t="s">
        <v>132</v>
      </c>
      <c r="AQ90" s="102"/>
      <c r="AR90" s="105"/>
      <c r="AS90" s="106"/>
      <c r="AT90" s="102"/>
      <c r="AU90" s="107"/>
      <c r="AV90" s="106"/>
      <c r="AW90" s="103">
        <v>27</v>
      </c>
      <c r="AX90" s="107">
        <v>1</v>
      </c>
      <c r="AY90" s="106" t="s">
        <v>132</v>
      </c>
      <c r="AZ90" s="108">
        <v>0</v>
      </c>
      <c r="BA90" s="108">
        <v>0</v>
      </c>
      <c r="BB90" s="108">
        <v>0</v>
      </c>
      <c r="BC90" s="108">
        <v>0</v>
      </c>
      <c r="BD90" s="108">
        <v>0</v>
      </c>
      <c r="BE90" s="108">
        <v>0</v>
      </c>
      <c r="BF90" s="108">
        <v>0</v>
      </c>
      <c r="BG90" s="108">
        <v>0</v>
      </c>
      <c r="BH90" s="108">
        <v>0</v>
      </c>
      <c r="BI90" s="108">
        <v>400000000</v>
      </c>
      <c r="BJ90" s="108">
        <v>400000000</v>
      </c>
      <c r="BK90" s="108">
        <v>0</v>
      </c>
      <c r="BL90" s="108">
        <v>0</v>
      </c>
      <c r="BM90" s="108">
        <v>0</v>
      </c>
      <c r="BN90" s="108">
        <v>0</v>
      </c>
      <c r="BO90" s="108">
        <v>0</v>
      </c>
      <c r="BP90" s="108">
        <v>0</v>
      </c>
      <c r="BQ90" s="108">
        <v>0</v>
      </c>
      <c r="BR90" s="108">
        <v>0</v>
      </c>
      <c r="BS90" s="108">
        <v>0</v>
      </c>
      <c r="BT90" s="108">
        <v>432000000</v>
      </c>
      <c r="BU90" s="108">
        <v>432000000</v>
      </c>
      <c r="BV90" s="108">
        <v>0</v>
      </c>
      <c r="BW90" s="108">
        <v>0</v>
      </c>
      <c r="BX90" s="108">
        <v>0</v>
      </c>
      <c r="BY90" s="108">
        <v>0</v>
      </c>
      <c r="BZ90" s="108">
        <v>0</v>
      </c>
      <c r="CA90" s="108">
        <v>0</v>
      </c>
      <c r="CB90" s="108">
        <v>0</v>
      </c>
      <c r="CC90" s="108">
        <v>0</v>
      </c>
      <c r="CD90" s="108">
        <v>0</v>
      </c>
      <c r="CE90" s="108">
        <v>462240000</v>
      </c>
      <c r="CF90" s="108">
        <v>462240000</v>
      </c>
      <c r="CG90" s="108">
        <v>0</v>
      </c>
      <c r="CH90" s="108">
        <v>0</v>
      </c>
      <c r="CI90" s="108">
        <v>0</v>
      </c>
      <c r="CJ90" s="108">
        <v>0</v>
      </c>
      <c r="CK90" s="108">
        <v>0</v>
      </c>
      <c r="CL90" s="108">
        <v>0</v>
      </c>
      <c r="CM90" s="108">
        <v>0</v>
      </c>
      <c r="CN90" s="108">
        <v>0</v>
      </c>
      <c r="CO90" s="108">
        <v>0</v>
      </c>
      <c r="CP90" s="108">
        <v>494596800</v>
      </c>
      <c r="CQ90" s="108">
        <v>494596800</v>
      </c>
      <c r="CR90" s="108">
        <v>1788836800</v>
      </c>
      <c r="CS90" s="101" t="s">
        <v>1131</v>
      </c>
      <c r="CT90" s="101" t="s">
        <v>1132</v>
      </c>
    </row>
    <row r="91" spans="1:98" ht="70.349999999999994" customHeight="1" x14ac:dyDescent="0.3">
      <c r="A91" s="100" t="s">
        <v>5175</v>
      </c>
      <c r="B91" s="101" t="s">
        <v>5176</v>
      </c>
      <c r="C91" s="101" t="s">
        <v>5177</v>
      </c>
      <c r="D91" s="101" t="s">
        <v>102</v>
      </c>
      <c r="E91" s="101" t="s">
        <v>5178</v>
      </c>
      <c r="F91" s="102" t="s">
        <v>5179</v>
      </c>
      <c r="G91" s="101" t="s">
        <v>6394</v>
      </c>
      <c r="H91" s="101" t="s">
        <v>5181</v>
      </c>
      <c r="I91" s="101" t="s">
        <v>5182</v>
      </c>
      <c r="J91" s="101" t="s">
        <v>5183</v>
      </c>
      <c r="K91" s="101" t="s">
        <v>1085</v>
      </c>
      <c r="L91" s="101" t="s">
        <v>1086</v>
      </c>
      <c r="M91" s="101">
        <v>12</v>
      </c>
      <c r="N91" s="101" t="s">
        <v>1119</v>
      </c>
      <c r="O91" s="101" t="s">
        <v>4531</v>
      </c>
      <c r="P91" s="101" t="s">
        <v>421</v>
      </c>
      <c r="Q91" s="101" t="s">
        <v>4400</v>
      </c>
      <c r="R91" s="101" t="s">
        <v>423</v>
      </c>
      <c r="S91" s="101" t="s">
        <v>1134</v>
      </c>
      <c r="T91" s="101" t="s">
        <v>1135</v>
      </c>
      <c r="U91" s="101" t="s">
        <v>1136</v>
      </c>
      <c r="V91" s="101" t="s">
        <v>1137</v>
      </c>
      <c r="W91" s="101" t="s">
        <v>1138</v>
      </c>
      <c r="X91" s="101" t="s">
        <v>350</v>
      </c>
      <c r="Y91" s="101" t="s">
        <v>123</v>
      </c>
      <c r="Z91" s="101" t="s">
        <v>124</v>
      </c>
      <c r="AA91" s="103">
        <v>56</v>
      </c>
      <c r="AB91" s="101" t="s">
        <v>125</v>
      </c>
      <c r="AC91" s="101" t="s">
        <v>1096</v>
      </c>
      <c r="AD91" s="103">
        <v>14</v>
      </c>
      <c r="AE91" s="103">
        <v>14</v>
      </c>
      <c r="AF91" s="103">
        <v>14</v>
      </c>
      <c r="AG91" s="103">
        <v>14</v>
      </c>
      <c r="AH91" s="104" t="s">
        <v>6636</v>
      </c>
      <c r="AI91" s="104" t="s">
        <v>5185</v>
      </c>
      <c r="AJ91" s="104" t="s">
        <v>5186</v>
      </c>
      <c r="AK91" s="101" t="s">
        <v>1139</v>
      </c>
      <c r="AL91" s="101"/>
      <c r="AM91" s="101" t="s">
        <v>6395</v>
      </c>
      <c r="AN91" s="102">
        <v>2</v>
      </c>
      <c r="AO91" s="105">
        <v>0.14285714285714285</v>
      </c>
      <c r="AP91" s="106" t="s">
        <v>171</v>
      </c>
      <c r="AQ91" s="102">
        <v>14</v>
      </c>
      <c r="AR91" s="105">
        <v>1</v>
      </c>
      <c r="AS91" s="106" t="s">
        <v>132</v>
      </c>
      <c r="AT91" s="102">
        <v>0</v>
      </c>
      <c r="AU91" s="107">
        <v>0</v>
      </c>
      <c r="AV91" s="106" t="s">
        <v>171</v>
      </c>
      <c r="AW91" s="103">
        <v>16</v>
      </c>
      <c r="AX91" s="107">
        <v>0.2857142857142857</v>
      </c>
      <c r="AY91" s="106" t="s">
        <v>171</v>
      </c>
      <c r="AZ91" s="108">
        <v>0</v>
      </c>
      <c r="BA91" s="108">
        <v>0</v>
      </c>
      <c r="BB91" s="108">
        <v>0</v>
      </c>
      <c r="BC91" s="108">
        <v>2742454426</v>
      </c>
      <c r="BD91" s="108">
        <v>0</v>
      </c>
      <c r="BE91" s="108">
        <v>0</v>
      </c>
      <c r="BF91" s="108">
        <v>0</v>
      </c>
      <c r="BG91" s="108">
        <v>0</v>
      </c>
      <c r="BH91" s="108">
        <v>0</v>
      </c>
      <c r="BI91" s="108">
        <v>0</v>
      </c>
      <c r="BJ91" s="108">
        <v>2742454426</v>
      </c>
      <c r="BK91" s="108">
        <v>0</v>
      </c>
      <c r="BL91" s="108">
        <v>0</v>
      </c>
      <c r="BM91" s="108">
        <v>0</v>
      </c>
      <c r="BN91" s="108">
        <v>2824728058.7800002</v>
      </c>
      <c r="BO91" s="108">
        <v>0</v>
      </c>
      <c r="BP91" s="108">
        <v>0</v>
      </c>
      <c r="BQ91" s="108">
        <v>0</v>
      </c>
      <c r="BR91" s="108">
        <v>0</v>
      </c>
      <c r="BS91" s="108">
        <v>0</v>
      </c>
      <c r="BT91" s="108">
        <v>0</v>
      </c>
      <c r="BU91" s="108">
        <v>2824728058.7800002</v>
      </c>
      <c r="BV91" s="108">
        <v>0</v>
      </c>
      <c r="BW91" s="108">
        <v>0</v>
      </c>
      <c r="BX91" s="108">
        <v>0</v>
      </c>
      <c r="BY91" s="108">
        <v>2909469900.5433998</v>
      </c>
      <c r="BZ91" s="108">
        <v>0</v>
      </c>
      <c r="CA91" s="108">
        <v>0</v>
      </c>
      <c r="CB91" s="108">
        <v>0</v>
      </c>
      <c r="CC91" s="108">
        <v>0</v>
      </c>
      <c r="CD91" s="108">
        <v>0</v>
      </c>
      <c r="CE91" s="108">
        <v>0</v>
      </c>
      <c r="CF91" s="108">
        <v>2909469900.5433998</v>
      </c>
      <c r="CG91" s="108">
        <v>0</v>
      </c>
      <c r="CH91" s="108">
        <v>0</v>
      </c>
      <c r="CI91" s="108">
        <v>0</v>
      </c>
      <c r="CJ91" s="108">
        <v>2996753997.5597</v>
      </c>
      <c r="CK91" s="108">
        <v>0</v>
      </c>
      <c r="CL91" s="108">
        <v>0</v>
      </c>
      <c r="CM91" s="108">
        <v>0</v>
      </c>
      <c r="CN91" s="108">
        <v>0</v>
      </c>
      <c r="CO91" s="108">
        <v>0</v>
      </c>
      <c r="CP91" s="108">
        <v>0</v>
      </c>
      <c r="CQ91" s="108">
        <v>2996753997.5597</v>
      </c>
      <c r="CR91" s="108">
        <v>11473406382.883101</v>
      </c>
      <c r="CS91" s="101" t="s">
        <v>5190</v>
      </c>
      <c r="CT91" s="101" t="s">
        <v>5191</v>
      </c>
    </row>
    <row r="92" spans="1:98" ht="70.349999999999994" customHeight="1" x14ac:dyDescent="0.3">
      <c r="A92" s="100" t="s">
        <v>5192</v>
      </c>
      <c r="B92" s="101" t="s">
        <v>5193</v>
      </c>
      <c r="C92" s="101" t="s">
        <v>5194</v>
      </c>
      <c r="D92" s="101" t="s">
        <v>102</v>
      </c>
      <c r="E92" s="101" t="s">
        <v>5195</v>
      </c>
      <c r="F92" s="102" t="s">
        <v>5196</v>
      </c>
      <c r="G92" s="101" t="s">
        <v>6394</v>
      </c>
      <c r="H92" s="101" t="s">
        <v>5198</v>
      </c>
      <c r="I92" s="101" t="s">
        <v>5199</v>
      </c>
      <c r="J92" s="101" t="s">
        <v>5200</v>
      </c>
      <c r="K92" s="101" t="s">
        <v>1085</v>
      </c>
      <c r="L92" s="101" t="s">
        <v>1086</v>
      </c>
      <c r="M92" s="101">
        <v>12</v>
      </c>
      <c r="N92" s="101" t="s">
        <v>1119</v>
      </c>
      <c r="O92" s="101" t="s">
        <v>4531</v>
      </c>
      <c r="P92" s="101" t="s">
        <v>421</v>
      </c>
      <c r="Q92" s="101" t="s">
        <v>4400</v>
      </c>
      <c r="R92" s="101" t="s">
        <v>423</v>
      </c>
      <c r="S92" s="101" t="s">
        <v>822</v>
      </c>
      <c r="T92" s="101" t="s">
        <v>1141</v>
      </c>
      <c r="U92" s="101" t="s">
        <v>1142</v>
      </c>
      <c r="V92" s="101" t="s">
        <v>1143</v>
      </c>
      <c r="W92" s="101" t="s">
        <v>1144</v>
      </c>
      <c r="X92" s="101" t="s">
        <v>827</v>
      </c>
      <c r="Y92" s="101" t="s">
        <v>123</v>
      </c>
      <c r="Z92" s="101" t="s">
        <v>124</v>
      </c>
      <c r="AA92" s="103">
        <v>1560</v>
      </c>
      <c r="AB92" s="101" t="s">
        <v>125</v>
      </c>
      <c r="AC92" s="101" t="s">
        <v>1096</v>
      </c>
      <c r="AD92" s="103">
        <v>390</v>
      </c>
      <c r="AE92" s="103">
        <v>390</v>
      </c>
      <c r="AF92" s="103">
        <v>390</v>
      </c>
      <c r="AG92" s="103">
        <v>390</v>
      </c>
      <c r="AH92" s="104" t="s">
        <v>5202</v>
      </c>
      <c r="AI92" s="104" t="s">
        <v>6637</v>
      </c>
      <c r="AJ92" s="104" t="s">
        <v>6638</v>
      </c>
      <c r="AK92" s="101" t="s">
        <v>1145</v>
      </c>
      <c r="AL92" s="101" t="s">
        <v>6641</v>
      </c>
      <c r="AM92" s="101" t="s">
        <v>6396</v>
      </c>
      <c r="AN92" s="102">
        <v>26</v>
      </c>
      <c r="AO92" s="105">
        <v>6.6666666666666666E-2</v>
      </c>
      <c r="AP92" s="106" t="s">
        <v>171</v>
      </c>
      <c r="AQ92" s="102">
        <v>390</v>
      </c>
      <c r="AR92" s="105">
        <v>1</v>
      </c>
      <c r="AS92" s="106" t="s">
        <v>132</v>
      </c>
      <c r="AT92" s="102">
        <v>250</v>
      </c>
      <c r="AU92" s="107">
        <v>0.64102564102564108</v>
      </c>
      <c r="AV92" s="106" t="s">
        <v>170</v>
      </c>
      <c r="AW92" s="103">
        <v>666</v>
      </c>
      <c r="AX92" s="107">
        <v>0.42692307692307691</v>
      </c>
      <c r="AY92" s="106" t="s">
        <v>227</v>
      </c>
      <c r="AZ92" s="108">
        <v>0</v>
      </c>
      <c r="BA92" s="108">
        <v>0</v>
      </c>
      <c r="BB92" s="108">
        <v>0</v>
      </c>
      <c r="BC92" s="108">
        <v>3207505529.2000003</v>
      </c>
      <c r="BD92" s="108">
        <v>0</v>
      </c>
      <c r="BE92" s="108">
        <v>0</v>
      </c>
      <c r="BF92" s="108">
        <v>0</v>
      </c>
      <c r="BG92" s="108">
        <v>0</v>
      </c>
      <c r="BH92" s="108">
        <v>0</v>
      </c>
      <c r="BI92" s="108">
        <v>0</v>
      </c>
      <c r="BJ92" s="108">
        <v>3207505529.2000003</v>
      </c>
      <c r="BK92" s="108">
        <v>0</v>
      </c>
      <c r="BL92" s="108">
        <v>0</v>
      </c>
      <c r="BM92" s="108">
        <v>0</v>
      </c>
      <c r="BN92" s="108">
        <v>3303730695.0759997</v>
      </c>
      <c r="BO92" s="108">
        <v>0</v>
      </c>
      <c r="BP92" s="108">
        <v>0</v>
      </c>
      <c r="BQ92" s="108">
        <v>0</v>
      </c>
      <c r="BR92" s="108">
        <v>0</v>
      </c>
      <c r="BS92" s="108">
        <v>0</v>
      </c>
      <c r="BT92" s="108">
        <v>0</v>
      </c>
      <c r="BU92" s="108">
        <v>3303730695.0759997</v>
      </c>
      <c r="BV92" s="108">
        <v>0</v>
      </c>
      <c r="BW92" s="108">
        <v>0</v>
      </c>
      <c r="BX92" s="108">
        <v>0</v>
      </c>
      <c r="BY92" s="108">
        <v>3402842615.9282799</v>
      </c>
      <c r="BZ92" s="108">
        <v>0</v>
      </c>
      <c r="CA92" s="108">
        <v>0</v>
      </c>
      <c r="CB92" s="108">
        <v>0</v>
      </c>
      <c r="CC92" s="108">
        <v>0</v>
      </c>
      <c r="CD92" s="108">
        <v>0</v>
      </c>
      <c r="CE92" s="108">
        <v>0</v>
      </c>
      <c r="CF92" s="108">
        <v>3402842615.9282799</v>
      </c>
      <c r="CG92" s="108">
        <v>0</v>
      </c>
      <c r="CH92" s="108">
        <v>0</v>
      </c>
      <c r="CI92" s="108">
        <v>0</v>
      </c>
      <c r="CJ92" s="108">
        <v>3504927894.4061298</v>
      </c>
      <c r="CK92" s="108">
        <v>0</v>
      </c>
      <c r="CL92" s="108">
        <v>0</v>
      </c>
      <c r="CM92" s="108">
        <v>0</v>
      </c>
      <c r="CN92" s="108">
        <v>0</v>
      </c>
      <c r="CO92" s="108">
        <v>0</v>
      </c>
      <c r="CP92" s="108">
        <v>0</v>
      </c>
      <c r="CQ92" s="108">
        <v>3504927894.4061298</v>
      </c>
      <c r="CR92" s="108">
        <v>13419006734.610411</v>
      </c>
      <c r="CS92" s="101" t="s">
        <v>5209</v>
      </c>
      <c r="CT92" s="101" t="s">
        <v>5210</v>
      </c>
    </row>
    <row r="93" spans="1:98" ht="70.349999999999994" customHeight="1" x14ac:dyDescent="0.3">
      <c r="A93" s="100" t="s">
        <v>1152</v>
      </c>
      <c r="B93" s="101"/>
      <c r="C93" s="101" t="s">
        <v>419</v>
      </c>
      <c r="D93" s="101" t="s">
        <v>102</v>
      </c>
      <c r="E93" s="101" t="s">
        <v>1147</v>
      </c>
      <c r="F93" s="102" t="s">
        <v>1148</v>
      </c>
      <c r="G93" s="101" t="s">
        <v>1149</v>
      </c>
      <c r="H93" s="101" t="s">
        <v>522</v>
      </c>
      <c r="I93" s="101" t="s">
        <v>1083</v>
      </c>
      <c r="J93" s="101" t="s">
        <v>1150</v>
      </c>
      <c r="K93" s="101" t="s">
        <v>1085</v>
      </c>
      <c r="L93" s="101" t="s">
        <v>1086</v>
      </c>
      <c r="M93" s="101">
        <v>12</v>
      </c>
      <c r="N93" s="101" t="s">
        <v>1119</v>
      </c>
      <c r="O93" s="101" t="s">
        <v>4531</v>
      </c>
      <c r="P93" s="101" t="s">
        <v>421</v>
      </c>
      <c r="Q93" s="101" t="s">
        <v>4400</v>
      </c>
      <c r="R93" s="101" t="s">
        <v>423</v>
      </c>
      <c r="S93" s="101" t="s">
        <v>1153</v>
      </c>
      <c r="T93" s="101" t="s">
        <v>1154</v>
      </c>
      <c r="U93" s="101" t="s">
        <v>1155</v>
      </c>
      <c r="V93" s="101" t="s">
        <v>1156</v>
      </c>
      <c r="W93" s="101" t="s">
        <v>1157</v>
      </c>
      <c r="X93" s="101" t="s">
        <v>429</v>
      </c>
      <c r="Y93" s="101" t="s">
        <v>123</v>
      </c>
      <c r="Z93" s="101" t="s">
        <v>124</v>
      </c>
      <c r="AA93" s="103">
        <v>4</v>
      </c>
      <c r="AB93" s="101" t="s">
        <v>125</v>
      </c>
      <c r="AC93" s="101" t="s">
        <v>1096</v>
      </c>
      <c r="AD93" s="103">
        <v>4</v>
      </c>
      <c r="AE93" s="103">
        <v>0</v>
      </c>
      <c r="AF93" s="103">
        <v>0</v>
      </c>
      <c r="AG93" s="103">
        <v>0</v>
      </c>
      <c r="AH93" s="104" t="s">
        <v>1158</v>
      </c>
      <c r="AI93" s="104"/>
      <c r="AJ93" s="104"/>
      <c r="AK93" s="101"/>
      <c r="AL93" s="101"/>
      <c r="AM93" s="101"/>
      <c r="AN93" s="102">
        <v>26</v>
      </c>
      <c r="AO93" s="105">
        <v>1</v>
      </c>
      <c r="AP93" s="106" t="s">
        <v>132</v>
      </c>
      <c r="AQ93" s="102"/>
      <c r="AR93" s="105"/>
      <c r="AS93" s="106"/>
      <c r="AT93" s="102"/>
      <c r="AU93" s="107"/>
      <c r="AV93" s="106"/>
      <c r="AW93" s="103">
        <v>26</v>
      </c>
      <c r="AX93" s="107">
        <v>1</v>
      </c>
      <c r="AY93" s="106" t="s">
        <v>132</v>
      </c>
      <c r="AZ93" s="108">
        <v>0</v>
      </c>
      <c r="BA93" s="108">
        <v>0</v>
      </c>
      <c r="BB93" s="108">
        <v>0</v>
      </c>
      <c r="BC93" s="108">
        <v>0</v>
      </c>
      <c r="BD93" s="108">
        <v>0</v>
      </c>
      <c r="BE93" s="108">
        <v>0</v>
      </c>
      <c r="BF93" s="108">
        <v>0</v>
      </c>
      <c r="BG93" s="108">
        <v>0</v>
      </c>
      <c r="BH93" s="108">
        <v>0</v>
      </c>
      <c r="BI93" s="108">
        <v>0</v>
      </c>
      <c r="BJ93" s="108">
        <v>0</v>
      </c>
      <c r="BK93" s="108">
        <v>0</v>
      </c>
      <c r="BL93" s="108">
        <v>0</v>
      </c>
      <c r="BM93" s="108">
        <v>0</v>
      </c>
      <c r="BN93" s="108">
        <v>0</v>
      </c>
      <c r="BO93" s="108">
        <v>0</v>
      </c>
      <c r="BP93" s="108">
        <v>0</v>
      </c>
      <c r="BQ93" s="108">
        <v>0</v>
      </c>
      <c r="BR93" s="108">
        <v>0</v>
      </c>
      <c r="BS93" s="108">
        <v>0</v>
      </c>
      <c r="BT93" s="108">
        <v>0</v>
      </c>
      <c r="BU93" s="108">
        <v>0</v>
      </c>
      <c r="BV93" s="108">
        <v>0</v>
      </c>
      <c r="BW93" s="108">
        <v>0</v>
      </c>
      <c r="BX93" s="108">
        <v>0</v>
      </c>
      <c r="BY93" s="108">
        <v>0</v>
      </c>
      <c r="BZ93" s="108">
        <v>0</v>
      </c>
      <c r="CA93" s="108">
        <v>0</v>
      </c>
      <c r="CB93" s="108">
        <v>0</v>
      </c>
      <c r="CC93" s="108">
        <v>0</v>
      </c>
      <c r="CD93" s="108">
        <v>0</v>
      </c>
      <c r="CE93" s="108">
        <v>0</v>
      </c>
      <c r="CF93" s="108">
        <v>0</v>
      </c>
      <c r="CG93" s="108">
        <v>0</v>
      </c>
      <c r="CH93" s="108">
        <v>0</v>
      </c>
      <c r="CI93" s="108">
        <v>0</v>
      </c>
      <c r="CJ93" s="108">
        <v>0</v>
      </c>
      <c r="CK93" s="108">
        <v>0</v>
      </c>
      <c r="CL93" s="108">
        <v>0</v>
      </c>
      <c r="CM93" s="108">
        <v>0</v>
      </c>
      <c r="CN93" s="108">
        <v>0</v>
      </c>
      <c r="CO93" s="108">
        <v>0</v>
      </c>
      <c r="CP93" s="108">
        <v>0</v>
      </c>
      <c r="CQ93" s="108">
        <v>0</v>
      </c>
      <c r="CR93" s="108">
        <v>0</v>
      </c>
      <c r="CS93" s="101"/>
      <c r="CT93" s="101" t="s">
        <v>1159</v>
      </c>
    </row>
    <row r="94" spans="1:98" ht="70.349999999999994" customHeight="1" x14ac:dyDescent="0.3">
      <c r="A94" s="100" t="s">
        <v>1165</v>
      </c>
      <c r="B94" s="101"/>
      <c r="C94" s="101" t="s">
        <v>632</v>
      </c>
      <c r="D94" s="101" t="s">
        <v>102</v>
      </c>
      <c r="E94" s="101" t="s">
        <v>1161</v>
      </c>
      <c r="F94" s="102" t="s">
        <v>1162</v>
      </c>
      <c r="G94" s="101" t="s">
        <v>521</v>
      </c>
      <c r="H94" s="101" t="s">
        <v>106</v>
      </c>
      <c r="I94" s="101" t="s">
        <v>1083</v>
      </c>
      <c r="J94" s="101" t="s">
        <v>1163</v>
      </c>
      <c r="K94" s="101" t="s">
        <v>1085</v>
      </c>
      <c r="L94" s="101" t="s">
        <v>1086</v>
      </c>
      <c r="M94" s="101">
        <v>12</v>
      </c>
      <c r="N94" s="101" t="s">
        <v>1119</v>
      </c>
      <c r="O94" s="101" t="s">
        <v>4531</v>
      </c>
      <c r="P94" s="101" t="s">
        <v>421</v>
      </c>
      <c r="Q94" s="101" t="s">
        <v>4400</v>
      </c>
      <c r="R94" s="101" t="s">
        <v>423</v>
      </c>
      <c r="S94" s="101" t="s">
        <v>1166</v>
      </c>
      <c r="T94" s="101" t="s">
        <v>1167</v>
      </c>
      <c r="U94" s="101" t="s">
        <v>6397</v>
      </c>
      <c r="V94" s="101" t="s">
        <v>1169</v>
      </c>
      <c r="W94" s="101" t="s">
        <v>1170</v>
      </c>
      <c r="X94" s="101" t="s">
        <v>429</v>
      </c>
      <c r="Y94" s="101" t="s">
        <v>123</v>
      </c>
      <c r="Z94" s="101" t="s">
        <v>124</v>
      </c>
      <c r="AA94" s="103">
        <v>4</v>
      </c>
      <c r="AB94" s="101" t="s">
        <v>125</v>
      </c>
      <c r="AC94" s="101" t="s">
        <v>1096</v>
      </c>
      <c r="AD94" s="103">
        <v>4</v>
      </c>
      <c r="AE94" s="103">
        <v>0</v>
      </c>
      <c r="AF94" s="103">
        <v>0</v>
      </c>
      <c r="AG94" s="103">
        <v>0</v>
      </c>
      <c r="AH94" s="104" t="s">
        <v>1171</v>
      </c>
      <c r="AI94" s="104"/>
      <c r="AJ94" s="104"/>
      <c r="AK94" s="101"/>
      <c r="AL94" s="101"/>
      <c r="AM94" s="101"/>
      <c r="AN94" s="102">
        <v>26</v>
      </c>
      <c r="AO94" s="105">
        <v>1</v>
      </c>
      <c r="AP94" s="106" t="s">
        <v>132</v>
      </c>
      <c r="AQ94" s="102"/>
      <c r="AR94" s="105"/>
      <c r="AS94" s="106"/>
      <c r="AT94" s="102"/>
      <c r="AU94" s="107"/>
      <c r="AV94" s="106"/>
      <c r="AW94" s="103">
        <v>26</v>
      </c>
      <c r="AX94" s="107">
        <v>1</v>
      </c>
      <c r="AY94" s="106" t="s">
        <v>132</v>
      </c>
      <c r="AZ94" s="108">
        <v>0</v>
      </c>
      <c r="BA94" s="108">
        <v>0</v>
      </c>
      <c r="BB94" s="108">
        <v>0</v>
      </c>
      <c r="BC94" s="108">
        <v>0</v>
      </c>
      <c r="BD94" s="108">
        <v>0</v>
      </c>
      <c r="BE94" s="108">
        <v>0</v>
      </c>
      <c r="BF94" s="108">
        <v>0</v>
      </c>
      <c r="BG94" s="108">
        <v>0</v>
      </c>
      <c r="BH94" s="108">
        <v>0</v>
      </c>
      <c r="BI94" s="108">
        <v>0</v>
      </c>
      <c r="BJ94" s="108">
        <v>0</v>
      </c>
      <c r="BK94" s="108">
        <v>0</v>
      </c>
      <c r="BL94" s="108">
        <v>0</v>
      </c>
      <c r="BM94" s="108">
        <v>0</v>
      </c>
      <c r="BN94" s="108">
        <v>0</v>
      </c>
      <c r="BO94" s="108">
        <v>0</v>
      </c>
      <c r="BP94" s="108">
        <v>0</v>
      </c>
      <c r="BQ94" s="108">
        <v>0</v>
      </c>
      <c r="BR94" s="108">
        <v>0</v>
      </c>
      <c r="BS94" s="108">
        <v>0</v>
      </c>
      <c r="BT94" s="108">
        <v>0</v>
      </c>
      <c r="BU94" s="108">
        <v>0</v>
      </c>
      <c r="BV94" s="108">
        <v>0</v>
      </c>
      <c r="BW94" s="108">
        <v>0</v>
      </c>
      <c r="BX94" s="108">
        <v>0</v>
      </c>
      <c r="BY94" s="108">
        <v>0</v>
      </c>
      <c r="BZ94" s="108">
        <v>0</v>
      </c>
      <c r="CA94" s="108">
        <v>0</v>
      </c>
      <c r="CB94" s="108">
        <v>0</v>
      </c>
      <c r="CC94" s="108">
        <v>0</v>
      </c>
      <c r="CD94" s="108">
        <v>0</v>
      </c>
      <c r="CE94" s="108">
        <v>0</v>
      </c>
      <c r="CF94" s="108">
        <v>0</v>
      </c>
      <c r="CG94" s="108">
        <v>0</v>
      </c>
      <c r="CH94" s="108">
        <v>0</v>
      </c>
      <c r="CI94" s="108">
        <v>0</v>
      </c>
      <c r="CJ94" s="108">
        <v>0</v>
      </c>
      <c r="CK94" s="108">
        <v>0</v>
      </c>
      <c r="CL94" s="108">
        <v>0</v>
      </c>
      <c r="CM94" s="108">
        <v>0</v>
      </c>
      <c r="CN94" s="108">
        <v>0</v>
      </c>
      <c r="CO94" s="108">
        <v>0</v>
      </c>
      <c r="CP94" s="108">
        <v>0</v>
      </c>
      <c r="CQ94" s="108">
        <v>0</v>
      </c>
      <c r="CR94" s="108">
        <v>0</v>
      </c>
      <c r="CS94" s="101"/>
      <c r="CT94" s="101"/>
    </row>
    <row r="95" spans="1:98" ht="70.349999999999994" customHeight="1" x14ac:dyDescent="0.3">
      <c r="A95" s="100" t="s">
        <v>1172</v>
      </c>
      <c r="B95" s="101"/>
      <c r="C95" s="101" t="s">
        <v>645</v>
      </c>
      <c r="D95" s="101" t="s">
        <v>102</v>
      </c>
      <c r="E95" s="101" t="s">
        <v>1113</v>
      </c>
      <c r="F95" s="102" t="s">
        <v>1114</v>
      </c>
      <c r="G95" s="101" t="s">
        <v>1115</v>
      </c>
      <c r="H95" s="101" t="s">
        <v>1116</v>
      </c>
      <c r="I95" s="101" t="s">
        <v>1117</v>
      </c>
      <c r="J95" s="101" t="s">
        <v>1118</v>
      </c>
      <c r="K95" s="101" t="s">
        <v>1085</v>
      </c>
      <c r="L95" s="101" t="s">
        <v>1086</v>
      </c>
      <c r="M95" s="101">
        <v>12</v>
      </c>
      <c r="N95" s="101" t="s">
        <v>1119</v>
      </c>
      <c r="O95" s="101" t="s">
        <v>4531</v>
      </c>
      <c r="P95" s="101" t="s">
        <v>421</v>
      </c>
      <c r="Q95" s="101" t="s">
        <v>4400</v>
      </c>
      <c r="R95" s="101" t="s">
        <v>423</v>
      </c>
      <c r="S95" s="101" t="s">
        <v>1173</v>
      </c>
      <c r="T95" s="101" t="s">
        <v>1174</v>
      </c>
      <c r="U95" s="101" t="s">
        <v>1173</v>
      </c>
      <c r="V95" s="101" t="s">
        <v>1175</v>
      </c>
      <c r="W95" s="101" t="s">
        <v>1176</v>
      </c>
      <c r="X95" s="101" t="s">
        <v>1177</v>
      </c>
      <c r="Y95" s="101" t="s">
        <v>123</v>
      </c>
      <c r="Z95" s="101" t="s">
        <v>124</v>
      </c>
      <c r="AA95" s="103">
        <v>1</v>
      </c>
      <c r="AB95" s="101" t="s">
        <v>125</v>
      </c>
      <c r="AC95" s="101" t="s">
        <v>1096</v>
      </c>
      <c r="AD95" s="103">
        <v>0</v>
      </c>
      <c r="AE95" s="103">
        <v>0</v>
      </c>
      <c r="AF95" s="103">
        <v>1</v>
      </c>
      <c r="AG95" s="103">
        <v>0</v>
      </c>
      <c r="AH95" s="104"/>
      <c r="AI95" s="104"/>
      <c r="AJ95" s="104"/>
      <c r="AK95" s="101" t="s">
        <v>1178</v>
      </c>
      <c r="AL95" s="101"/>
      <c r="AM95" s="101"/>
      <c r="AN95" s="102"/>
      <c r="AO95" s="105"/>
      <c r="AP95" s="106"/>
      <c r="AQ95" s="102"/>
      <c r="AR95" s="105"/>
      <c r="AS95" s="106"/>
      <c r="AT95" s="102"/>
      <c r="AU95" s="107">
        <v>0</v>
      </c>
      <c r="AV95" s="106" t="s">
        <v>171</v>
      </c>
      <c r="AW95" s="103">
        <v>0</v>
      </c>
      <c r="AX95" s="107">
        <v>0</v>
      </c>
      <c r="AY95" s="106" t="s">
        <v>171</v>
      </c>
      <c r="AZ95" s="108">
        <v>0</v>
      </c>
      <c r="BA95" s="108">
        <v>0</v>
      </c>
      <c r="BB95" s="108">
        <v>0</v>
      </c>
      <c r="BC95" s="108">
        <v>0</v>
      </c>
      <c r="BD95" s="108">
        <v>0</v>
      </c>
      <c r="BE95" s="108">
        <v>0</v>
      </c>
      <c r="BF95" s="108">
        <v>0</v>
      </c>
      <c r="BG95" s="108">
        <v>0</v>
      </c>
      <c r="BH95" s="108">
        <v>2500000000</v>
      </c>
      <c r="BI95" s="108">
        <v>0</v>
      </c>
      <c r="BJ95" s="108">
        <v>2500000000</v>
      </c>
      <c r="BK95" s="108">
        <v>0</v>
      </c>
      <c r="BL95" s="108">
        <v>0</v>
      </c>
      <c r="BM95" s="108">
        <v>0</v>
      </c>
      <c r="BN95" s="108">
        <v>0</v>
      </c>
      <c r="BO95" s="108">
        <v>0</v>
      </c>
      <c r="BP95" s="108">
        <v>0</v>
      </c>
      <c r="BQ95" s="108">
        <v>0</v>
      </c>
      <c r="BR95" s="108">
        <v>0</v>
      </c>
      <c r="BS95" s="108">
        <v>0</v>
      </c>
      <c r="BT95" s="108">
        <v>0</v>
      </c>
      <c r="BU95" s="108">
        <v>0</v>
      </c>
      <c r="BV95" s="108">
        <v>0</v>
      </c>
      <c r="BW95" s="108">
        <v>0</v>
      </c>
      <c r="BX95" s="108">
        <v>0</v>
      </c>
      <c r="BY95" s="108">
        <v>0</v>
      </c>
      <c r="BZ95" s="108">
        <v>0</v>
      </c>
      <c r="CA95" s="108">
        <v>0</v>
      </c>
      <c r="CB95" s="108">
        <v>0</v>
      </c>
      <c r="CC95" s="108">
        <v>0</v>
      </c>
      <c r="CD95" s="108">
        <v>0</v>
      </c>
      <c r="CE95" s="108">
        <v>0</v>
      </c>
      <c r="CF95" s="108">
        <v>0</v>
      </c>
      <c r="CG95" s="108">
        <v>0</v>
      </c>
      <c r="CH95" s="108">
        <v>0</v>
      </c>
      <c r="CI95" s="108">
        <v>0</v>
      </c>
      <c r="CJ95" s="108">
        <v>0</v>
      </c>
      <c r="CK95" s="108">
        <v>0</v>
      </c>
      <c r="CL95" s="108">
        <v>0</v>
      </c>
      <c r="CM95" s="108">
        <v>0</v>
      </c>
      <c r="CN95" s="108">
        <v>0</v>
      </c>
      <c r="CO95" s="108">
        <v>0</v>
      </c>
      <c r="CP95" s="108">
        <v>0</v>
      </c>
      <c r="CQ95" s="108">
        <v>0</v>
      </c>
      <c r="CR95" s="108">
        <v>2500000000</v>
      </c>
      <c r="CS95" s="101" t="s">
        <v>1179</v>
      </c>
      <c r="CT95" s="101" t="s">
        <v>1180</v>
      </c>
    </row>
    <row r="96" spans="1:98" ht="70.349999999999994" customHeight="1" x14ac:dyDescent="0.3">
      <c r="A96" s="100" t="s">
        <v>1181</v>
      </c>
      <c r="B96" s="101"/>
      <c r="C96" s="101" t="s">
        <v>659</v>
      </c>
      <c r="D96" s="101" t="s">
        <v>102</v>
      </c>
      <c r="E96" s="101" t="s">
        <v>1113</v>
      </c>
      <c r="F96" s="102" t="s">
        <v>1114</v>
      </c>
      <c r="G96" s="101" t="s">
        <v>1115</v>
      </c>
      <c r="H96" s="101" t="s">
        <v>1116</v>
      </c>
      <c r="I96" s="101" t="s">
        <v>1117</v>
      </c>
      <c r="J96" s="101" t="s">
        <v>1118</v>
      </c>
      <c r="K96" s="101" t="s">
        <v>1085</v>
      </c>
      <c r="L96" s="101" t="s">
        <v>1086</v>
      </c>
      <c r="M96" s="101">
        <v>12</v>
      </c>
      <c r="N96" s="101" t="s">
        <v>1119</v>
      </c>
      <c r="O96" s="101" t="s">
        <v>4531</v>
      </c>
      <c r="P96" s="101" t="s">
        <v>421</v>
      </c>
      <c r="Q96" s="101" t="s">
        <v>4400</v>
      </c>
      <c r="R96" s="101" t="s">
        <v>423</v>
      </c>
      <c r="S96" s="101" t="s">
        <v>738</v>
      </c>
      <c r="T96" s="101" t="s">
        <v>1182</v>
      </c>
      <c r="U96" s="101" t="s">
        <v>1183</v>
      </c>
      <c r="V96" s="101" t="s">
        <v>1184</v>
      </c>
      <c r="W96" s="101" t="s">
        <v>1185</v>
      </c>
      <c r="X96" s="101" t="s">
        <v>1186</v>
      </c>
      <c r="Y96" s="101" t="s">
        <v>123</v>
      </c>
      <c r="Z96" s="101" t="s">
        <v>124</v>
      </c>
      <c r="AA96" s="103">
        <v>1</v>
      </c>
      <c r="AB96" s="101" t="s">
        <v>125</v>
      </c>
      <c r="AC96" s="101" t="s">
        <v>1096</v>
      </c>
      <c r="AD96" s="103">
        <v>0</v>
      </c>
      <c r="AE96" s="103">
        <v>0</v>
      </c>
      <c r="AF96" s="103">
        <v>1</v>
      </c>
      <c r="AG96" s="103">
        <v>0</v>
      </c>
      <c r="AH96" s="104"/>
      <c r="AI96" s="104"/>
      <c r="AJ96" s="104"/>
      <c r="AK96" s="101" t="s">
        <v>1187</v>
      </c>
      <c r="AL96" s="101"/>
      <c r="AM96" s="101"/>
      <c r="AN96" s="102"/>
      <c r="AO96" s="105"/>
      <c r="AP96" s="106"/>
      <c r="AQ96" s="102"/>
      <c r="AR96" s="105"/>
      <c r="AS96" s="106"/>
      <c r="AT96" s="102"/>
      <c r="AU96" s="107">
        <v>0</v>
      </c>
      <c r="AV96" s="106" t="s">
        <v>171</v>
      </c>
      <c r="AW96" s="103">
        <v>0</v>
      </c>
      <c r="AX96" s="107">
        <v>0</v>
      </c>
      <c r="AY96" s="106" t="s">
        <v>171</v>
      </c>
      <c r="AZ96" s="108">
        <v>0</v>
      </c>
      <c r="BA96" s="108">
        <v>0</v>
      </c>
      <c r="BB96" s="108">
        <v>0</v>
      </c>
      <c r="BC96" s="108">
        <v>0</v>
      </c>
      <c r="BD96" s="108">
        <v>0</v>
      </c>
      <c r="BE96" s="108">
        <v>0</v>
      </c>
      <c r="BF96" s="108">
        <v>0</v>
      </c>
      <c r="BG96" s="108">
        <v>0</v>
      </c>
      <c r="BH96" s="108">
        <v>250000000</v>
      </c>
      <c r="BI96" s="108">
        <v>0</v>
      </c>
      <c r="BJ96" s="108">
        <v>250000000</v>
      </c>
      <c r="BK96" s="108">
        <v>0</v>
      </c>
      <c r="BL96" s="108">
        <v>0</v>
      </c>
      <c r="BM96" s="108">
        <v>0</v>
      </c>
      <c r="BN96" s="108">
        <v>0</v>
      </c>
      <c r="BO96" s="108">
        <v>0</v>
      </c>
      <c r="BP96" s="108">
        <v>0</v>
      </c>
      <c r="BQ96" s="108">
        <v>0</v>
      </c>
      <c r="BR96" s="108">
        <v>0</v>
      </c>
      <c r="BS96" s="108">
        <v>0</v>
      </c>
      <c r="BT96" s="108">
        <v>0</v>
      </c>
      <c r="BU96" s="108">
        <v>0</v>
      </c>
      <c r="BV96" s="108">
        <v>0</v>
      </c>
      <c r="BW96" s="108">
        <v>0</v>
      </c>
      <c r="BX96" s="108">
        <v>0</v>
      </c>
      <c r="BY96" s="108">
        <v>0</v>
      </c>
      <c r="BZ96" s="108">
        <v>0</v>
      </c>
      <c r="CA96" s="108">
        <v>0</v>
      </c>
      <c r="CB96" s="108">
        <v>0</v>
      </c>
      <c r="CC96" s="108">
        <v>0</v>
      </c>
      <c r="CD96" s="108">
        <v>0</v>
      </c>
      <c r="CE96" s="108">
        <v>0</v>
      </c>
      <c r="CF96" s="108">
        <v>0</v>
      </c>
      <c r="CG96" s="108">
        <v>0</v>
      </c>
      <c r="CH96" s="108">
        <v>0</v>
      </c>
      <c r="CI96" s="108">
        <v>0</v>
      </c>
      <c r="CJ96" s="108">
        <v>0</v>
      </c>
      <c r="CK96" s="108">
        <v>0</v>
      </c>
      <c r="CL96" s="108">
        <v>0</v>
      </c>
      <c r="CM96" s="108">
        <v>0</v>
      </c>
      <c r="CN96" s="108">
        <v>0</v>
      </c>
      <c r="CO96" s="108">
        <v>0</v>
      </c>
      <c r="CP96" s="108">
        <v>0</v>
      </c>
      <c r="CQ96" s="108">
        <v>0</v>
      </c>
      <c r="CR96" s="108">
        <v>250000000</v>
      </c>
      <c r="CS96" s="101" t="s">
        <v>1179</v>
      </c>
      <c r="CT96" s="101" t="s">
        <v>1188</v>
      </c>
    </row>
    <row r="97" spans="1:98" ht="70.349999999999994" customHeight="1" x14ac:dyDescent="0.3">
      <c r="A97" s="100" t="s">
        <v>1196</v>
      </c>
      <c r="B97" s="101"/>
      <c r="C97" s="101" t="s">
        <v>716</v>
      </c>
      <c r="D97" s="101" t="s">
        <v>102</v>
      </c>
      <c r="E97" s="101" t="s">
        <v>1197</v>
      </c>
      <c r="F97" s="102" t="s">
        <v>1198</v>
      </c>
      <c r="G97" s="101" t="s">
        <v>1199</v>
      </c>
      <c r="H97" s="101" t="s">
        <v>522</v>
      </c>
      <c r="I97" s="101" t="s">
        <v>1083</v>
      </c>
      <c r="J97" s="101" t="s">
        <v>645</v>
      </c>
      <c r="K97" s="101" t="s">
        <v>1085</v>
      </c>
      <c r="L97" s="101" t="s">
        <v>1086</v>
      </c>
      <c r="M97" s="101">
        <v>12</v>
      </c>
      <c r="N97" s="101" t="s">
        <v>1119</v>
      </c>
      <c r="O97" s="101" t="s">
        <v>4531</v>
      </c>
      <c r="P97" s="101" t="s">
        <v>421</v>
      </c>
      <c r="Q97" s="101" t="s">
        <v>4400</v>
      </c>
      <c r="R97" s="101" t="s">
        <v>423</v>
      </c>
      <c r="S97" s="101" t="s">
        <v>6398</v>
      </c>
      <c r="T97" s="101" t="s">
        <v>1201</v>
      </c>
      <c r="U97" s="101" t="s">
        <v>6399</v>
      </c>
      <c r="V97" s="101" t="s">
        <v>1203</v>
      </c>
      <c r="W97" s="101" t="s">
        <v>1204</v>
      </c>
      <c r="X97" s="101" t="s">
        <v>429</v>
      </c>
      <c r="Y97" s="101" t="s">
        <v>123</v>
      </c>
      <c r="Z97" s="101" t="s">
        <v>124</v>
      </c>
      <c r="AA97" s="103">
        <v>4</v>
      </c>
      <c r="AB97" s="101" t="s">
        <v>125</v>
      </c>
      <c r="AC97" s="101" t="s">
        <v>1205</v>
      </c>
      <c r="AD97" s="103">
        <v>1</v>
      </c>
      <c r="AE97" s="103">
        <v>1</v>
      </c>
      <c r="AF97" s="103">
        <v>1</v>
      </c>
      <c r="AG97" s="103">
        <v>1</v>
      </c>
      <c r="AH97" s="104" t="s">
        <v>1206</v>
      </c>
      <c r="AI97" s="104"/>
      <c r="AJ97" s="104" t="s">
        <v>1207</v>
      </c>
      <c r="AK97" s="101"/>
      <c r="AL97" s="101"/>
      <c r="AM97" s="101"/>
      <c r="AN97" s="102">
        <v>26</v>
      </c>
      <c r="AO97" s="105">
        <v>1</v>
      </c>
      <c r="AP97" s="106" t="s">
        <v>132</v>
      </c>
      <c r="AQ97" s="102">
        <v>1</v>
      </c>
      <c r="AR97" s="105">
        <v>1</v>
      </c>
      <c r="AS97" s="106" t="s">
        <v>132</v>
      </c>
      <c r="AT97" s="102"/>
      <c r="AU97" s="107">
        <v>1</v>
      </c>
      <c r="AV97" s="106" t="s">
        <v>132</v>
      </c>
      <c r="AW97" s="103">
        <v>27</v>
      </c>
      <c r="AX97" s="107">
        <v>1</v>
      </c>
      <c r="AY97" s="106" t="s">
        <v>132</v>
      </c>
      <c r="AZ97" s="108">
        <v>0</v>
      </c>
      <c r="BA97" s="108">
        <v>0</v>
      </c>
      <c r="BB97" s="108">
        <v>0</v>
      </c>
      <c r="BC97" s="108">
        <v>0</v>
      </c>
      <c r="BD97" s="108">
        <v>0</v>
      </c>
      <c r="BE97" s="108">
        <v>0</v>
      </c>
      <c r="BF97" s="108">
        <v>0</v>
      </c>
      <c r="BG97" s="108">
        <v>0</v>
      </c>
      <c r="BH97" s="108">
        <v>0</v>
      </c>
      <c r="BI97" s="108">
        <v>50000000</v>
      </c>
      <c r="BJ97" s="108">
        <v>50000000</v>
      </c>
      <c r="BK97" s="108">
        <v>0</v>
      </c>
      <c r="BL97" s="108">
        <v>0</v>
      </c>
      <c r="BM97" s="108">
        <v>0</v>
      </c>
      <c r="BN97" s="108">
        <v>0</v>
      </c>
      <c r="BO97" s="108">
        <v>0</v>
      </c>
      <c r="BP97" s="108">
        <v>0</v>
      </c>
      <c r="BQ97" s="108">
        <v>0</v>
      </c>
      <c r="BR97" s="108">
        <v>0</v>
      </c>
      <c r="BS97" s="108">
        <v>0</v>
      </c>
      <c r="BT97" s="108">
        <v>54000000</v>
      </c>
      <c r="BU97" s="108">
        <v>54000000</v>
      </c>
      <c r="BV97" s="108">
        <v>0</v>
      </c>
      <c r="BW97" s="108">
        <v>0</v>
      </c>
      <c r="BX97" s="108">
        <v>0</v>
      </c>
      <c r="BY97" s="108">
        <v>0</v>
      </c>
      <c r="BZ97" s="108">
        <v>0</v>
      </c>
      <c r="CA97" s="108">
        <v>0</v>
      </c>
      <c r="CB97" s="108">
        <v>0</v>
      </c>
      <c r="CC97" s="108">
        <v>0</v>
      </c>
      <c r="CD97" s="108">
        <v>0</v>
      </c>
      <c r="CE97" s="108">
        <v>57780000</v>
      </c>
      <c r="CF97" s="108">
        <v>57780000</v>
      </c>
      <c r="CG97" s="108">
        <v>0</v>
      </c>
      <c r="CH97" s="108">
        <v>0</v>
      </c>
      <c r="CI97" s="108">
        <v>0</v>
      </c>
      <c r="CJ97" s="108">
        <v>0</v>
      </c>
      <c r="CK97" s="108">
        <v>0</v>
      </c>
      <c r="CL97" s="108">
        <v>0</v>
      </c>
      <c r="CM97" s="108">
        <v>0</v>
      </c>
      <c r="CN97" s="108">
        <v>0</v>
      </c>
      <c r="CO97" s="108">
        <v>0</v>
      </c>
      <c r="CP97" s="108">
        <v>61824600</v>
      </c>
      <c r="CQ97" s="108">
        <v>61824600</v>
      </c>
      <c r="CR97" s="108">
        <v>223604600</v>
      </c>
      <c r="CS97" s="101" t="s">
        <v>1208</v>
      </c>
      <c r="CT97" s="101" t="s">
        <v>1209</v>
      </c>
    </row>
    <row r="98" spans="1:98" ht="70.349999999999994" customHeight="1" x14ac:dyDescent="0.3">
      <c r="A98" s="100" t="s">
        <v>1225</v>
      </c>
      <c r="B98" s="101"/>
      <c r="C98" s="101" t="s">
        <v>834</v>
      </c>
      <c r="D98" s="101" t="s">
        <v>102</v>
      </c>
      <c r="E98" s="101" t="s">
        <v>1226</v>
      </c>
      <c r="F98" s="102" t="s">
        <v>1227</v>
      </c>
      <c r="G98" s="101" t="s">
        <v>1228</v>
      </c>
      <c r="H98" s="101" t="s">
        <v>522</v>
      </c>
      <c r="I98" s="101" t="s">
        <v>1083</v>
      </c>
      <c r="J98" s="101" t="s">
        <v>1229</v>
      </c>
      <c r="K98" s="101" t="s">
        <v>1085</v>
      </c>
      <c r="L98" s="101" t="s">
        <v>1086</v>
      </c>
      <c r="M98" s="101">
        <v>12</v>
      </c>
      <c r="N98" s="101" t="s">
        <v>1119</v>
      </c>
      <c r="O98" s="101" t="s">
        <v>4531</v>
      </c>
      <c r="P98" s="101" t="s">
        <v>421</v>
      </c>
      <c r="Q98" s="101" t="s">
        <v>4400</v>
      </c>
      <c r="R98" s="101" t="s">
        <v>423</v>
      </c>
      <c r="S98" s="101" t="s">
        <v>1230</v>
      </c>
      <c r="T98" s="101" t="s">
        <v>1231</v>
      </c>
      <c r="U98" s="101" t="s">
        <v>1232</v>
      </c>
      <c r="V98" s="101" t="s">
        <v>1233</v>
      </c>
      <c r="W98" s="101" t="s">
        <v>1234</v>
      </c>
      <c r="X98" s="101" t="s">
        <v>429</v>
      </c>
      <c r="Y98" s="101" t="s">
        <v>123</v>
      </c>
      <c r="Z98" s="101" t="s">
        <v>124</v>
      </c>
      <c r="AA98" s="103">
        <v>4</v>
      </c>
      <c r="AB98" s="101" t="s">
        <v>125</v>
      </c>
      <c r="AC98" s="101" t="s">
        <v>1096</v>
      </c>
      <c r="AD98" s="103">
        <v>4</v>
      </c>
      <c r="AE98" s="103">
        <v>0</v>
      </c>
      <c r="AF98" s="103">
        <v>0</v>
      </c>
      <c r="AG98" s="103">
        <v>0</v>
      </c>
      <c r="AH98" s="104" t="s">
        <v>1235</v>
      </c>
      <c r="AI98" s="104" t="s">
        <v>1236</v>
      </c>
      <c r="AJ98" s="104" t="s">
        <v>1237</v>
      </c>
      <c r="AK98" s="101"/>
      <c r="AL98" s="101"/>
      <c r="AM98" s="101"/>
      <c r="AN98" s="102">
        <v>35</v>
      </c>
      <c r="AO98" s="105">
        <v>1</v>
      </c>
      <c r="AP98" s="106" t="s">
        <v>132</v>
      </c>
      <c r="AQ98" s="102">
        <v>2</v>
      </c>
      <c r="AR98" s="105">
        <v>1</v>
      </c>
      <c r="AS98" s="106" t="s">
        <v>132</v>
      </c>
      <c r="AT98" s="102"/>
      <c r="AU98" s="107"/>
      <c r="AV98" s="106"/>
      <c r="AW98" s="103">
        <v>37</v>
      </c>
      <c r="AX98" s="107">
        <v>1</v>
      </c>
      <c r="AY98" s="106" t="s">
        <v>132</v>
      </c>
      <c r="AZ98" s="108">
        <v>0</v>
      </c>
      <c r="BA98" s="108">
        <v>334730849</v>
      </c>
      <c r="BB98" s="108">
        <v>0</v>
      </c>
      <c r="BC98" s="108">
        <v>129384181.3</v>
      </c>
      <c r="BD98" s="108">
        <v>0</v>
      </c>
      <c r="BE98" s="108">
        <v>0</v>
      </c>
      <c r="BF98" s="108">
        <v>1213946153</v>
      </c>
      <c r="BG98" s="108">
        <v>0</v>
      </c>
      <c r="BH98" s="108">
        <v>0</v>
      </c>
      <c r="BI98" s="108">
        <v>0</v>
      </c>
      <c r="BJ98" s="108">
        <v>1678061183.3</v>
      </c>
      <c r="BK98" s="108">
        <v>0</v>
      </c>
      <c r="BL98" s="108">
        <v>358162008.43000001</v>
      </c>
      <c r="BM98" s="108">
        <v>0</v>
      </c>
      <c r="BN98" s="108">
        <v>133265706.73899999</v>
      </c>
      <c r="BO98" s="108">
        <v>0</v>
      </c>
      <c r="BP98" s="108">
        <v>0</v>
      </c>
      <c r="BQ98" s="108">
        <v>0</v>
      </c>
      <c r="BR98" s="108">
        <v>0</v>
      </c>
      <c r="BS98" s="108">
        <v>0</v>
      </c>
      <c r="BT98" s="108">
        <v>0</v>
      </c>
      <c r="BU98" s="108">
        <v>491427715.16900003</v>
      </c>
      <c r="BV98" s="108">
        <v>0</v>
      </c>
      <c r="BW98" s="108">
        <v>383233349.0201</v>
      </c>
      <c r="BX98" s="108">
        <v>0</v>
      </c>
      <c r="BY98" s="108">
        <v>137263677.94119999</v>
      </c>
      <c r="BZ98" s="108">
        <v>0</v>
      </c>
      <c r="CA98" s="108">
        <v>0</v>
      </c>
      <c r="CB98" s="108">
        <v>0</v>
      </c>
      <c r="CC98" s="108">
        <v>0</v>
      </c>
      <c r="CD98" s="108">
        <v>0</v>
      </c>
      <c r="CE98" s="108">
        <v>0</v>
      </c>
      <c r="CF98" s="108">
        <v>520497026.96130002</v>
      </c>
      <c r="CG98" s="108">
        <v>0</v>
      </c>
      <c r="CH98" s="108">
        <v>410059683.4515</v>
      </c>
      <c r="CI98" s="108">
        <v>0</v>
      </c>
      <c r="CJ98" s="108">
        <v>141381588.27939999</v>
      </c>
      <c r="CK98" s="108">
        <v>0</v>
      </c>
      <c r="CL98" s="108">
        <v>0</v>
      </c>
      <c r="CM98" s="108">
        <v>0</v>
      </c>
      <c r="CN98" s="108">
        <v>0</v>
      </c>
      <c r="CO98" s="108">
        <v>0</v>
      </c>
      <c r="CP98" s="108">
        <v>0</v>
      </c>
      <c r="CQ98" s="108">
        <v>551441271.73090005</v>
      </c>
      <c r="CR98" s="108">
        <v>3241427197.1611996</v>
      </c>
      <c r="CS98" s="101"/>
      <c r="CT98" s="101" t="s">
        <v>1238</v>
      </c>
    </row>
    <row r="99" spans="1:98" ht="70.349999999999994" customHeight="1" x14ac:dyDescent="0.3">
      <c r="A99" s="100" t="s">
        <v>1249</v>
      </c>
      <c r="B99" s="101"/>
      <c r="C99" s="101" t="s">
        <v>903</v>
      </c>
      <c r="D99" s="101" t="s">
        <v>102</v>
      </c>
      <c r="E99" s="101" t="s">
        <v>1245</v>
      </c>
      <c r="F99" s="102" t="s">
        <v>1191</v>
      </c>
      <c r="G99" s="101" t="s">
        <v>1246</v>
      </c>
      <c r="H99" s="101" t="s">
        <v>106</v>
      </c>
      <c r="I99" s="101" t="s">
        <v>1247</v>
      </c>
      <c r="J99" s="101" t="s">
        <v>246</v>
      </c>
      <c r="K99" s="101" t="s">
        <v>1085</v>
      </c>
      <c r="L99" s="101" t="s">
        <v>1086</v>
      </c>
      <c r="M99" s="101">
        <v>12</v>
      </c>
      <c r="N99" s="101" t="s">
        <v>1119</v>
      </c>
      <c r="O99" s="101" t="s">
        <v>4531</v>
      </c>
      <c r="P99" s="101" t="s">
        <v>421</v>
      </c>
      <c r="Q99" s="101" t="s">
        <v>4400</v>
      </c>
      <c r="R99" s="101" t="s">
        <v>423</v>
      </c>
      <c r="S99" s="101" t="s">
        <v>1250</v>
      </c>
      <c r="T99" s="101" t="s">
        <v>1251</v>
      </c>
      <c r="U99" s="101" t="s">
        <v>1252</v>
      </c>
      <c r="V99" s="101" t="s">
        <v>1253</v>
      </c>
      <c r="W99" s="101" t="s">
        <v>1254</v>
      </c>
      <c r="X99" s="101" t="s">
        <v>429</v>
      </c>
      <c r="Y99" s="101" t="s">
        <v>123</v>
      </c>
      <c r="Z99" s="101" t="s">
        <v>124</v>
      </c>
      <c r="AA99" s="103">
        <v>4</v>
      </c>
      <c r="AB99" s="101" t="s">
        <v>125</v>
      </c>
      <c r="AC99" s="101" t="s">
        <v>1096</v>
      </c>
      <c r="AD99" s="103">
        <v>4</v>
      </c>
      <c r="AE99" s="103">
        <v>0</v>
      </c>
      <c r="AF99" s="103">
        <v>0</v>
      </c>
      <c r="AG99" s="103">
        <v>0</v>
      </c>
      <c r="AH99" s="104" t="s">
        <v>1255</v>
      </c>
      <c r="AI99" s="104"/>
      <c r="AJ99" s="104"/>
      <c r="AK99" s="101"/>
      <c r="AL99" s="101"/>
      <c r="AM99" s="101"/>
      <c r="AN99" s="102">
        <v>15</v>
      </c>
      <c r="AO99" s="105">
        <v>1</v>
      </c>
      <c r="AP99" s="106" t="s">
        <v>132</v>
      </c>
      <c r="AQ99" s="102"/>
      <c r="AR99" s="105"/>
      <c r="AS99" s="106"/>
      <c r="AT99" s="102"/>
      <c r="AU99" s="107"/>
      <c r="AV99" s="106"/>
      <c r="AW99" s="103">
        <v>15</v>
      </c>
      <c r="AX99" s="107">
        <v>1</v>
      </c>
      <c r="AY99" s="106" t="s">
        <v>132</v>
      </c>
      <c r="AZ99" s="108">
        <v>0</v>
      </c>
      <c r="BA99" s="108">
        <v>0</v>
      </c>
      <c r="BB99" s="108">
        <v>0</v>
      </c>
      <c r="BC99" s="108">
        <v>0</v>
      </c>
      <c r="BD99" s="108">
        <v>0</v>
      </c>
      <c r="BE99" s="108">
        <v>0</v>
      </c>
      <c r="BF99" s="108">
        <v>0</v>
      </c>
      <c r="BG99" s="108">
        <v>0</v>
      </c>
      <c r="BH99" s="108">
        <v>0</v>
      </c>
      <c r="BI99" s="108">
        <v>0</v>
      </c>
      <c r="BJ99" s="108">
        <v>0</v>
      </c>
      <c r="BK99" s="108">
        <v>0</v>
      </c>
      <c r="BL99" s="108">
        <v>0</v>
      </c>
      <c r="BM99" s="108">
        <v>0</v>
      </c>
      <c r="BN99" s="108">
        <v>0</v>
      </c>
      <c r="BO99" s="108">
        <v>0</v>
      </c>
      <c r="BP99" s="108">
        <v>0</v>
      </c>
      <c r="BQ99" s="108">
        <v>0</v>
      </c>
      <c r="BR99" s="108">
        <v>0</v>
      </c>
      <c r="BS99" s="108">
        <v>0</v>
      </c>
      <c r="BT99" s="108">
        <v>0</v>
      </c>
      <c r="BU99" s="108">
        <v>0</v>
      </c>
      <c r="BV99" s="108">
        <v>0</v>
      </c>
      <c r="BW99" s="108">
        <v>0</v>
      </c>
      <c r="BX99" s="108">
        <v>0</v>
      </c>
      <c r="BY99" s="108">
        <v>0</v>
      </c>
      <c r="BZ99" s="108">
        <v>0</v>
      </c>
      <c r="CA99" s="108">
        <v>0</v>
      </c>
      <c r="CB99" s="108">
        <v>0</v>
      </c>
      <c r="CC99" s="108">
        <v>0</v>
      </c>
      <c r="CD99" s="108">
        <v>0</v>
      </c>
      <c r="CE99" s="108">
        <v>0</v>
      </c>
      <c r="CF99" s="108">
        <v>0</v>
      </c>
      <c r="CG99" s="108">
        <v>0</v>
      </c>
      <c r="CH99" s="108">
        <v>0</v>
      </c>
      <c r="CI99" s="108">
        <v>0</v>
      </c>
      <c r="CJ99" s="108">
        <v>0</v>
      </c>
      <c r="CK99" s="108">
        <v>0</v>
      </c>
      <c r="CL99" s="108">
        <v>0</v>
      </c>
      <c r="CM99" s="108">
        <v>0</v>
      </c>
      <c r="CN99" s="108">
        <v>0</v>
      </c>
      <c r="CO99" s="108">
        <v>0</v>
      </c>
      <c r="CP99" s="108">
        <v>0</v>
      </c>
      <c r="CQ99" s="108">
        <v>0</v>
      </c>
      <c r="CR99" s="108">
        <v>0</v>
      </c>
      <c r="CS99" s="101"/>
      <c r="CT99" s="101"/>
    </row>
    <row r="100" spans="1:98" ht="70.349999999999994" customHeight="1" x14ac:dyDescent="0.3">
      <c r="A100" s="100" t="s">
        <v>1258</v>
      </c>
      <c r="B100" s="101"/>
      <c r="C100" s="101" t="s">
        <v>158</v>
      </c>
      <c r="D100" s="101" t="s">
        <v>102</v>
      </c>
      <c r="E100" s="101" t="s">
        <v>1259</v>
      </c>
      <c r="F100" s="102" t="s">
        <v>1260</v>
      </c>
      <c r="G100" s="101" t="s">
        <v>1261</v>
      </c>
      <c r="H100" s="101" t="s">
        <v>106</v>
      </c>
      <c r="I100" s="101" t="s">
        <v>1083</v>
      </c>
      <c r="J100" s="101" t="s">
        <v>1262</v>
      </c>
      <c r="K100" s="101" t="s">
        <v>1085</v>
      </c>
      <c r="L100" s="101" t="s">
        <v>1086</v>
      </c>
      <c r="M100" s="101">
        <v>12</v>
      </c>
      <c r="N100" s="101" t="s">
        <v>1119</v>
      </c>
      <c r="O100" s="101" t="s">
        <v>4531</v>
      </c>
      <c r="P100" s="101" t="s">
        <v>421</v>
      </c>
      <c r="Q100" s="101" t="s">
        <v>4400</v>
      </c>
      <c r="R100" s="101" t="s">
        <v>423</v>
      </c>
      <c r="S100" s="101" t="s">
        <v>1263</v>
      </c>
      <c r="T100" s="101" t="s">
        <v>1264</v>
      </c>
      <c r="U100" s="101" t="s">
        <v>1265</v>
      </c>
      <c r="V100" s="101" t="s">
        <v>1266</v>
      </c>
      <c r="W100" s="101" t="s">
        <v>1267</v>
      </c>
      <c r="X100" s="101" t="s">
        <v>146</v>
      </c>
      <c r="Y100" s="101" t="s">
        <v>123</v>
      </c>
      <c r="Z100" s="101" t="s">
        <v>124</v>
      </c>
      <c r="AA100" s="103">
        <v>8000</v>
      </c>
      <c r="AB100" s="101" t="s">
        <v>125</v>
      </c>
      <c r="AC100" s="101" t="s">
        <v>1096</v>
      </c>
      <c r="AD100" s="103">
        <v>1033</v>
      </c>
      <c r="AE100" s="103">
        <v>2350</v>
      </c>
      <c r="AF100" s="103">
        <v>2350</v>
      </c>
      <c r="AG100" s="103">
        <v>2267</v>
      </c>
      <c r="AH100" s="104" t="s">
        <v>1268</v>
      </c>
      <c r="AI100" s="104" t="s">
        <v>1269</v>
      </c>
      <c r="AJ100" s="104" t="s">
        <v>1270</v>
      </c>
      <c r="AK100" s="101" t="s">
        <v>1271</v>
      </c>
      <c r="AL100" s="101"/>
      <c r="AM100" s="101" t="s">
        <v>6400</v>
      </c>
      <c r="AN100" s="102">
        <v>1033</v>
      </c>
      <c r="AO100" s="105">
        <v>1</v>
      </c>
      <c r="AP100" s="106" t="s">
        <v>132</v>
      </c>
      <c r="AQ100" s="102">
        <v>2118</v>
      </c>
      <c r="AR100" s="105">
        <v>0.90127659574468078</v>
      </c>
      <c r="AS100" s="106" t="s">
        <v>170</v>
      </c>
      <c r="AT100" s="102">
        <v>0</v>
      </c>
      <c r="AU100" s="107">
        <v>0</v>
      </c>
      <c r="AV100" s="106" t="s">
        <v>171</v>
      </c>
      <c r="AW100" s="103">
        <v>3151</v>
      </c>
      <c r="AX100" s="107">
        <v>0.39387499999999998</v>
      </c>
      <c r="AY100" s="106" t="s">
        <v>227</v>
      </c>
      <c r="AZ100" s="108">
        <v>0</v>
      </c>
      <c r="BA100" s="108">
        <v>0</v>
      </c>
      <c r="BB100" s="108">
        <v>0</v>
      </c>
      <c r="BC100" s="108">
        <v>0</v>
      </c>
      <c r="BD100" s="108">
        <v>0</v>
      </c>
      <c r="BE100" s="108">
        <v>0</v>
      </c>
      <c r="BF100" s="108">
        <v>423057600</v>
      </c>
      <c r="BG100" s="108">
        <v>0</v>
      </c>
      <c r="BH100" s="108">
        <v>0</v>
      </c>
      <c r="BI100" s="108">
        <v>0</v>
      </c>
      <c r="BJ100" s="108">
        <v>423057600</v>
      </c>
      <c r="BK100" s="108">
        <v>0</v>
      </c>
      <c r="BL100" s="108">
        <v>0</v>
      </c>
      <c r="BM100" s="108">
        <v>0</v>
      </c>
      <c r="BN100" s="108">
        <v>0</v>
      </c>
      <c r="BO100" s="108">
        <v>0</v>
      </c>
      <c r="BP100" s="108">
        <v>0</v>
      </c>
      <c r="BQ100" s="108">
        <v>0</v>
      </c>
      <c r="BR100" s="108">
        <v>0</v>
      </c>
      <c r="BS100" s="108">
        <v>0</v>
      </c>
      <c r="BT100" s="108">
        <v>0</v>
      </c>
      <c r="BU100" s="108">
        <v>0</v>
      </c>
      <c r="BV100" s="108">
        <v>0</v>
      </c>
      <c r="BW100" s="108">
        <v>0</v>
      </c>
      <c r="BX100" s="108">
        <v>0</v>
      </c>
      <c r="BY100" s="108">
        <v>0</v>
      </c>
      <c r="BZ100" s="108">
        <v>0</v>
      </c>
      <c r="CA100" s="108">
        <v>0</v>
      </c>
      <c r="CB100" s="108">
        <v>0</v>
      </c>
      <c r="CC100" s="108">
        <v>0</v>
      </c>
      <c r="CD100" s="108">
        <v>0</v>
      </c>
      <c r="CE100" s="108">
        <v>0</v>
      </c>
      <c r="CF100" s="108">
        <v>0</v>
      </c>
      <c r="CG100" s="108">
        <v>0</v>
      </c>
      <c r="CH100" s="108">
        <v>0</v>
      </c>
      <c r="CI100" s="108">
        <v>0</v>
      </c>
      <c r="CJ100" s="108">
        <v>0</v>
      </c>
      <c r="CK100" s="108">
        <v>0</v>
      </c>
      <c r="CL100" s="108">
        <v>0</v>
      </c>
      <c r="CM100" s="108">
        <v>0</v>
      </c>
      <c r="CN100" s="108">
        <v>0</v>
      </c>
      <c r="CO100" s="108">
        <v>0</v>
      </c>
      <c r="CP100" s="108">
        <v>0</v>
      </c>
      <c r="CQ100" s="108">
        <v>0</v>
      </c>
      <c r="CR100" s="108">
        <v>423057600</v>
      </c>
      <c r="CS100" s="101" t="s">
        <v>1272</v>
      </c>
      <c r="CT100" s="101" t="s">
        <v>1273</v>
      </c>
    </row>
    <row r="101" spans="1:98" ht="70.349999999999994" customHeight="1" x14ac:dyDescent="0.3">
      <c r="A101" s="100" t="s">
        <v>1276</v>
      </c>
      <c r="B101" s="101"/>
      <c r="C101" s="101" t="s">
        <v>972</v>
      </c>
      <c r="D101" s="101" t="s">
        <v>102</v>
      </c>
      <c r="E101" s="101" t="s">
        <v>1277</v>
      </c>
      <c r="F101" s="102" t="s">
        <v>191</v>
      </c>
      <c r="G101" s="101" t="s">
        <v>124</v>
      </c>
      <c r="H101" s="101" t="s">
        <v>106</v>
      </c>
      <c r="I101" s="101" t="s">
        <v>1243</v>
      </c>
      <c r="J101" s="101" t="s">
        <v>1278</v>
      </c>
      <c r="K101" s="101" t="s">
        <v>1085</v>
      </c>
      <c r="L101" s="101" t="s">
        <v>1086</v>
      </c>
      <c r="M101" s="101">
        <v>12</v>
      </c>
      <c r="N101" s="101" t="s">
        <v>1119</v>
      </c>
      <c r="O101" s="101" t="s">
        <v>4531</v>
      </c>
      <c r="P101" s="101" t="s">
        <v>421</v>
      </c>
      <c r="Q101" s="101" t="s">
        <v>4400</v>
      </c>
      <c r="R101" s="101" t="s">
        <v>423</v>
      </c>
      <c r="S101" s="101" t="s">
        <v>1279</v>
      </c>
      <c r="T101" s="101" t="s">
        <v>1280</v>
      </c>
      <c r="U101" s="101" t="s">
        <v>1281</v>
      </c>
      <c r="V101" s="101" t="s">
        <v>1282</v>
      </c>
      <c r="W101" s="101" t="s">
        <v>1283</v>
      </c>
      <c r="X101" s="101" t="s">
        <v>146</v>
      </c>
      <c r="Y101" s="101" t="s">
        <v>123</v>
      </c>
      <c r="Z101" s="101" t="s">
        <v>124</v>
      </c>
      <c r="AA101" s="103">
        <v>2000</v>
      </c>
      <c r="AB101" s="101" t="s">
        <v>125</v>
      </c>
      <c r="AC101" s="101" t="s">
        <v>1096</v>
      </c>
      <c r="AD101" s="103">
        <v>0</v>
      </c>
      <c r="AE101" s="103">
        <v>0</v>
      </c>
      <c r="AF101" s="103">
        <v>0</v>
      </c>
      <c r="AG101" s="103">
        <v>2000</v>
      </c>
      <c r="AH101" s="104"/>
      <c r="AI101" s="104"/>
      <c r="AJ101" s="104"/>
      <c r="AK101" s="101"/>
      <c r="AL101" s="101"/>
      <c r="AM101" s="101"/>
      <c r="AN101" s="102"/>
      <c r="AO101" s="105"/>
      <c r="AP101" s="106"/>
      <c r="AQ101" s="102"/>
      <c r="AR101" s="105"/>
      <c r="AS101" s="106"/>
      <c r="AT101" s="102"/>
      <c r="AU101" s="107"/>
      <c r="AV101" s="106"/>
      <c r="AW101" s="103">
        <v>0</v>
      </c>
      <c r="AX101" s="107">
        <v>0</v>
      </c>
      <c r="AY101" s="106" t="s">
        <v>171</v>
      </c>
      <c r="AZ101" s="108">
        <v>0</v>
      </c>
      <c r="BA101" s="108">
        <v>0</v>
      </c>
      <c r="BB101" s="108">
        <v>0</v>
      </c>
      <c r="BC101" s="108">
        <v>0</v>
      </c>
      <c r="BD101" s="108">
        <v>0</v>
      </c>
      <c r="BE101" s="108">
        <v>0</v>
      </c>
      <c r="BF101" s="108">
        <v>1092431398</v>
      </c>
      <c r="BG101" s="108">
        <v>0</v>
      </c>
      <c r="BH101" s="108">
        <v>0</v>
      </c>
      <c r="BI101" s="108">
        <v>0</v>
      </c>
      <c r="BJ101" s="108">
        <v>1092431398</v>
      </c>
      <c r="BK101" s="108">
        <v>0</v>
      </c>
      <c r="BL101" s="108">
        <v>0</v>
      </c>
      <c r="BM101" s="108">
        <v>0</v>
      </c>
      <c r="BN101" s="108">
        <v>0</v>
      </c>
      <c r="BO101" s="108">
        <v>0</v>
      </c>
      <c r="BP101" s="108">
        <v>0</v>
      </c>
      <c r="BQ101" s="108">
        <v>0</v>
      </c>
      <c r="BR101" s="108">
        <v>0</v>
      </c>
      <c r="BS101" s="108">
        <v>0</v>
      </c>
      <c r="BT101" s="108">
        <v>0</v>
      </c>
      <c r="BU101" s="108">
        <v>0</v>
      </c>
      <c r="BV101" s="108">
        <v>0</v>
      </c>
      <c r="BW101" s="108">
        <v>0</v>
      </c>
      <c r="BX101" s="108">
        <v>0</v>
      </c>
      <c r="BY101" s="108">
        <v>0</v>
      </c>
      <c r="BZ101" s="108">
        <v>0</v>
      </c>
      <c r="CA101" s="108">
        <v>0</v>
      </c>
      <c r="CB101" s="108">
        <v>0</v>
      </c>
      <c r="CC101" s="108">
        <v>0</v>
      </c>
      <c r="CD101" s="108">
        <v>0</v>
      </c>
      <c r="CE101" s="108">
        <v>0</v>
      </c>
      <c r="CF101" s="108">
        <v>0</v>
      </c>
      <c r="CG101" s="108">
        <v>0</v>
      </c>
      <c r="CH101" s="108">
        <v>0</v>
      </c>
      <c r="CI101" s="108">
        <v>0</v>
      </c>
      <c r="CJ101" s="108">
        <v>0</v>
      </c>
      <c r="CK101" s="108">
        <v>0</v>
      </c>
      <c r="CL101" s="108">
        <v>0</v>
      </c>
      <c r="CM101" s="108">
        <v>0</v>
      </c>
      <c r="CN101" s="108">
        <v>0</v>
      </c>
      <c r="CO101" s="108">
        <v>0</v>
      </c>
      <c r="CP101" s="108">
        <v>0</v>
      </c>
      <c r="CQ101" s="108">
        <v>0</v>
      </c>
      <c r="CR101" s="108">
        <v>1092431398</v>
      </c>
      <c r="CS101" s="101" t="s">
        <v>1284</v>
      </c>
      <c r="CT101" s="101" t="s">
        <v>1285</v>
      </c>
    </row>
    <row r="102" spans="1:98" ht="70.349999999999994" customHeight="1" x14ac:dyDescent="0.3">
      <c r="A102" s="100" t="s">
        <v>1288</v>
      </c>
      <c r="B102" s="101"/>
      <c r="C102" s="101" t="s">
        <v>1289</v>
      </c>
      <c r="D102" s="101" t="s">
        <v>102</v>
      </c>
      <c r="E102" s="101" t="s">
        <v>1213</v>
      </c>
      <c r="F102" s="102" t="s">
        <v>1214</v>
      </c>
      <c r="G102" s="101" t="s">
        <v>1215</v>
      </c>
      <c r="H102" s="101" t="s">
        <v>522</v>
      </c>
      <c r="I102" s="101" t="s">
        <v>1083</v>
      </c>
      <c r="J102" s="101" t="s">
        <v>1290</v>
      </c>
      <c r="K102" s="101" t="s">
        <v>1085</v>
      </c>
      <c r="L102" s="101" t="s">
        <v>1086</v>
      </c>
      <c r="M102" s="101">
        <v>12</v>
      </c>
      <c r="N102" s="101" t="s">
        <v>1119</v>
      </c>
      <c r="O102" s="101" t="s">
        <v>4531</v>
      </c>
      <c r="P102" s="101" t="s">
        <v>421</v>
      </c>
      <c r="Q102" s="101" t="s">
        <v>4400</v>
      </c>
      <c r="R102" s="101" t="s">
        <v>423</v>
      </c>
      <c r="S102" s="101" t="s">
        <v>1291</v>
      </c>
      <c r="T102" s="101" t="s">
        <v>1292</v>
      </c>
      <c r="U102" s="101" t="s">
        <v>1293</v>
      </c>
      <c r="V102" s="101" t="s">
        <v>1294</v>
      </c>
      <c r="W102" s="101" t="s">
        <v>1295</v>
      </c>
      <c r="X102" s="101" t="s">
        <v>429</v>
      </c>
      <c r="Y102" s="101" t="s">
        <v>123</v>
      </c>
      <c r="Z102" s="101" t="s">
        <v>124</v>
      </c>
      <c r="AA102" s="103">
        <v>4</v>
      </c>
      <c r="AB102" s="101" t="s">
        <v>125</v>
      </c>
      <c r="AC102" s="101" t="s">
        <v>1096</v>
      </c>
      <c r="AD102" s="103">
        <v>4</v>
      </c>
      <c r="AE102" s="103">
        <v>0</v>
      </c>
      <c r="AF102" s="103">
        <v>0</v>
      </c>
      <c r="AG102" s="103">
        <v>0</v>
      </c>
      <c r="AH102" s="104" t="s">
        <v>1296</v>
      </c>
      <c r="AI102" s="104"/>
      <c r="AJ102" s="104"/>
      <c r="AK102" s="101"/>
      <c r="AL102" s="101"/>
      <c r="AM102" s="101"/>
      <c r="AN102" s="102">
        <v>26</v>
      </c>
      <c r="AO102" s="105">
        <v>1</v>
      </c>
      <c r="AP102" s="106" t="s">
        <v>132</v>
      </c>
      <c r="AQ102" s="102"/>
      <c r="AR102" s="105"/>
      <c r="AS102" s="106"/>
      <c r="AT102" s="102"/>
      <c r="AU102" s="107"/>
      <c r="AV102" s="106"/>
      <c r="AW102" s="103">
        <v>26</v>
      </c>
      <c r="AX102" s="107">
        <v>1</v>
      </c>
      <c r="AY102" s="106" t="s">
        <v>132</v>
      </c>
      <c r="AZ102" s="108">
        <v>0</v>
      </c>
      <c r="BA102" s="108">
        <v>0</v>
      </c>
      <c r="BB102" s="108">
        <v>0</v>
      </c>
      <c r="BC102" s="108">
        <v>50000000</v>
      </c>
      <c r="BD102" s="108">
        <v>0</v>
      </c>
      <c r="BE102" s="108">
        <v>0</v>
      </c>
      <c r="BF102" s="108">
        <v>0</v>
      </c>
      <c r="BG102" s="108">
        <v>0</v>
      </c>
      <c r="BH102" s="108">
        <v>0</v>
      </c>
      <c r="BI102" s="108">
        <v>0</v>
      </c>
      <c r="BJ102" s="108">
        <v>50000000</v>
      </c>
      <c r="BK102" s="108">
        <v>0</v>
      </c>
      <c r="BL102" s="108">
        <v>0</v>
      </c>
      <c r="BM102" s="108">
        <v>0</v>
      </c>
      <c r="BN102" s="108">
        <v>51500000</v>
      </c>
      <c r="BO102" s="108">
        <v>0</v>
      </c>
      <c r="BP102" s="108">
        <v>0</v>
      </c>
      <c r="BQ102" s="108">
        <v>0</v>
      </c>
      <c r="BR102" s="108">
        <v>0</v>
      </c>
      <c r="BS102" s="108">
        <v>0</v>
      </c>
      <c r="BT102" s="108">
        <v>0</v>
      </c>
      <c r="BU102" s="108">
        <v>51500000</v>
      </c>
      <c r="BV102" s="108">
        <v>0</v>
      </c>
      <c r="BW102" s="108">
        <v>0</v>
      </c>
      <c r="BX102" s="108">
        <v>0</v>
      </c>
      <c r="BY102" s="108">
        <v>53045000</v>
      </c>
      <c r="BZ102" s="108">
        <v>0</v>
      </c>
      <c r="CA102" s="108">
        <v>0</v>
      </c>
      <c r="CB102" s="108">
        <v>0</v>
      </c>
      <c r="CC102" s="108">
        <v>0</v>
      </c>
      <c r="CD102" s="108">
        <v>0</v>
      </c>
      <c r="CE102" s="108">
        <v>0</v>
      </c>
      <c r="CF102" s="108">
        <v>53045000</v>
      </c>
      <c r="CG102" s="108">
        <v>0</v>
      </c>
      <c r="CH102" s="108">
        <v>0</v>
      </c>
      <c r="CI102" s="108">
        <v>0</v>
      </c>
      <c r="CJ102" s="108">
        <v>54636350</v>
      </c>
      <c r="CK102" s="108">
        <v>0</v>
      </c>
      <c r="CL102" s="108">
        <v>0</v>
      </c>
      <c r="CM102" s="108">
        <v>0</v>
      </c>
      <c r="CN102" s="108">
        <v>0</v>
      </c>
      <c r="CO102" s="108">
        <v>0</v>
      </c>
      <c r="CP102" s="108">
        <v>0</v>
      </c>
      <c r="CQ102" s="108">
        <v>54636350</v>
      </c>
      <c r="CR102" s="108">
        <v>209181350</v>
      </c>
      <c r="CS102" s="101"/>
      <c r="CT102" s="101" t="s">
        <v>1297</v>
      </c>
    </row>
    <row r="103" spans="1:98" ht="70.349999999999994" customHeight="1" x14ac:dyDescent="0.3">
      <c r="A103" s="100" t="s">
        <v>1298</v>
      </c>
      <c r="B103" s="101"/>
      <c r="C103" s="101" t="s">
        <v>438</v>
      </c>
      <c r="D103" s="101" t="s">
        <v>102</v>
      </c>
      <c r="E103" s="101" t="s">
        <v>1113</v>
      </c>
      <c r="F103" s="102" t="s">
        <v>1114</v>
      </c>
      <c r="G103" s="101" t="s">
        <v>1115</v>
      </c>
      <c r="H103" s="101" t="s">
        <v>1116</v>
      </c>
      <c r="I103" s="101" t="s">
        <v>1117</v>
      </c>
      <c r="J103" s="101" t="s">
        <v>1118</v>
      </c>
      <c r="K103" s="101" t="s">
        <v>1085</v>
      </c>
      <c r="L103" s="101" t="s">
        <v>1086</v>
      </c>
      <c r="M103" s="101">
        <v>12</v>
      </c>
      <c r="N103" s="101" t="s">
        <v>1119</v>
      </c>
      <c r="O103" s="101" t="s">
        <v>4531</v>
      </c>
      <c r="P103" s="101" t="s">
        <v>421</v>
      </c>
      <c r="Q103" s="101" t="s">
        <v>4400</v>
      </c>
      <c r="R103" s="101" t="s">
        <v>423</v>
      </c>
      <c r="S103" s="101" t="s">
        <v>1299</v>
      </c>
      <c r="T103" s="101" t="s">
        <v>1300</v>
      </c>
      <c r="U103" s="101" t="s">
        <v>1301</v>
      </c>
      <c r="V103" s="101" t="s">
        <v>1302</v>
      </c>
      <c r="W103" s="101" t="s">
        <v>1303</v>
      </c>
      <c r="X103" s="101" t="s">
        <v>1304</v>
      </c>
      <c r="Y103" s="101" t="s">
        <v>123</v>
      </c>
      <c r="Z103" s="101" t="s">
        <v>124</v>
      </c>
      <c r="AA103" s="103">
        <v>1</v>
      </c>
      <c r="AB103" s="101" t="s">
        <v>125</v>
      </c>
      <c r="AC103" s="101" t="s">
        <v>1096</v>
      </c>
      <c r="AD103" s="103">
        <v>0</v>
      </c>
      <c r="AE103" s="103">
        <v>0</v>
      </c>
      <c r="AF103" s="103">
        <v>0</v>
      </c>
      <c r="AG103" s="103">
        <v>1</v>
      </c>
      <c r="AH103" s="104"/>
      <c r="AI103" s="104"/>
      <c r="AJ103" s="104"/>
      <c r="AK103" s="101"/>
      <c r="AL103" s="101"/>
      <c r="AM103" s="101" t="s">
        <v>1305</v>
      </c>
      <c r="AN103" s="102">
        <v>0</v>
      </c>
      <c r="AO103" s="105"/>
      <c r="AP103" s="106"/>
      <c r="AQ103" s="102"/>
      <c r="AR103" s="105"/>
      <c r="AS103" s="106"/>
      <c r="AT103" s="102"/>
      <c r="AU103" s="107"/>
      <c r="AV103" s="106"/>
      <c r="AW103" s="103">
        <v>0</v>
      </c>
      <c r="AX103" s="107">
        <v>0</v>
      </c>
      <c r="AY103" s="106" t="s">
        <v>171</v>
      </c>
      <c r="AZ103" s="108">
        <v>0</v>
      </c>
      <c r="BA103" s="108">
        <v>0</v>
      </c>
      <c r="BB103" s="108">
        <v>0</v>
      </c>
      <c r="BC103" s="108">
        <v>0</v>
      </c>
      <c r="BD103" s="108">
        <v>0</v>
      </c>
      <c r="BE103" s="108">
        <v>0</v>
      </c>
      <c r="BF103" s="108">
        <v>0</v>
      </c>
      <c r="BG103" s="108">
        <v>0</v>
      </c>
      <c r="BH103" s="108">
        <v>7479060925.5</v>
      </c>
      <c r="BI103" s="108">
        <v>0</v>
      </c>
      <c r="BJ103" s="108">
        <v>7479060925.5</v>
      </c>
      <c r="BK103" s="108">
        <v>0</v>
      </c>
      <c r="BL103" s="108">
        <v>0</v>
      </c>
      <c r="BM103" s="108">
        <v>0</v>
      </c>
      <c r="BN103" s="108">
        <v>0</v>
      </c>
      <c r="BO103" s="108">
        <v>0</v>
      </c>
      <c r="BP103" s="108">
        <v>0</v>
      </c>
      <c r="BQ103" s="108">
        <v>0</v>
      </c>
      <c r="BR103" s="108">
        <v>0</v>
      </c>
      <c r="BS103" s="108">
        <v>17451142159.5</v>
      </c>
      <c r="BT103" s="108">
        <v>0</v>
      </c>
      <c r="BU103" s="108">
        <v>17451142159.5</v>
      </c>
      <c r="BV103" s="108">
        <v>0</v>
      </c>
      <c r="BW103" s="108">
        <v>0</v>
      </c>
      <c r="BX103" s="108">
        <v>0</v>
      </c>
      <c r="BY103" s="108">
        <v>0</v>
      </c>
      <c r="BZ103" s="108">
        <v>0</v>
      </c>
      <c r="CA103" s="108">
        <v>0</v>
      </c>
      <c r="CB103" s="108">
        <v>0</v>
      </c>
      <c r="CC103" s="108">
        <v>0</v>
      </c>
      <c r="CD103" s="108">
        <v>0</v>
      </c>
      <c r="CE103" s="108">
        <v>0</v>
      </c>
      <c r="CF103" s="108">
        <v>0</v>
      </c>
      <c r="CG103" s="108">
        <v>0</v>
      </c>
      <c r="CH103" s="108">
        <v>0</v>
      </c>
      <c r="CI103" s="108">
        <v>0</v>
      </c>
      <c r="CJ103" s="108">
        <v>0</v>
      </c>
      <c r="CK103" s="108">
        <v>0</v>
      </c>
      <c r="CL103" s="108">
        <v>0</v>
      </c>
      <c r="CM103" s="108">
        <v>0</v>
      </c>
      <c r="CN103" s="108">
        <v>0</v>
      </c>
      <c r="CO103" s="108">
        <v>0</v>
      </c>
      <c r="CP103" s="108">
        <v>0</v>
      </c>
      <c r="CQ103" s="108">
        <v>0</v>
      </c>
      <c r="CR103" s="108">
        <v>24930203085</v>
      </c>
      <c r="CS103" s="101" t="s">
        <v>1306</v>
      </c>
      <c r="CT103" s="101" t="s">
        <v>1307</v>
      </c>
    </row>
    <row r="104" spans="1:98" ht="70.349999999999994" customHeight="1" x14ac:dyDescent="0.3">
      <c r="A104" s="100" t="s">
        <v>5237</v>
      </c>
      <c r="B104" s="101" t="s">
        <v>5238</v>
      </c>
      <c r="C104" s="101" t="s">
        <v>5239</v>
      </c>
      <c r="D104" s="101" t="s">
        <v>102</v>
      </c>
      <c r="E104" s="101" t="s">
        <v>5240</v>
      </c>
      <c r="F104" s="102" t="s">
        <v>5241</v>
      </c>
      <c r="G104" s="101" t="s">
        <v>5242</v>
      </c>
      <c r="H104" s="101" t="s">
        <v>5160</v>
      </c>
      <c r="I104" s="101" t="s">
        <v>5243</v>
      </c>
      <c r="J104" s="101" t="s">
        <v>5244</v>
      </c>
      <c r="K104" s="101" t="s">
        <v>5245</v>
      </c>
      <c r="L104" s="101" t="s">
        <v>1086</v>
      </c>
      <c r="M104" s="101">
        <v>12</v>
      </c>
      <c r="N104" s="101" t="s">
        <v>1119</v>
      </c>
      <c r="O104" s="101" t="s">
        <v>4531</v>
      </c>
      <c r="P104" s="101" t="s">
        <v>421</v>
      </c>
      <c r="Q104" s="101" t="s">
        <v>4400</v>
      </c>
      <c r="R104" s="101" t="s">
        <v>423</v>
      </c>
      <c r="S104" s="101" t="s">
        <v>1311</v>
      </c>
      <c r="T104" s="101" t="s">
        <v>1312</v>
      </c>
      <c r="U104" s="101" t="s">
        <v>1313</v>
      </c>
      <c r="V104" s="101" t="s">
        <v>1314</v>
      </c>
      <c r="W104" s="101" t="s">
        <v>1315</v>
      </c>
      <c r="X104" s="101" t="s">
        <v>429</v>
      </c>
      <c r="Y104" s="101" t="s">
        <v>123</v>
      </c>
      <c r="Z104" s="101" t="s">
        <v>124</v>
      </c>
      <c r="AA104" s="103">
        <v>8</v>
      </c>
      <c r="AB104" s="101" t="s">
        <v>182</v>
      </c>
      <c r="AC104" s="101" t="s">
        <v>1096</v>
      </c>
      <c r="AD104" s="103">
        <v>8</v>
      </c>
      <c r="AE104" s="103">
        <v>8</v>
      </c>
      <c r="AF104" s="103">
        <v>8</v>
      </c>
      <c r="AG104" s="103">
        <v>8</v>
      </c>
      <c r="AH104" s="104" t="s">
        <v>5246</v>
      </c>
      <c r="AI104" s="104" t="s">
        <v>5247</v>
      </c>
      <c r="AJ104" s="104" t="s">
        <v>5248</v>
      </c>
      <c r="AK104" s="101" t="s">
        <v>6685</v>
      </c>
      <c r="AL104" s="101"/>
      <c r="AM104" s="101" t="s">
        <v>6401</v>
      </c>
      <c r="AN104" s="102">
        <v>50</v>
      </c>
      <c r="AO104" s="105">
        <v>1</v>
      </c>
      <c r="AP104" s="106" t="s">
        <v>132</v>
      </c>
      <c r="AQ104" s="102">
        <v>2</v>
      </c>
      <c r="AR104" s="105">
        <v>1</v>
      </c>
      <c r="AS104" s="106" t="s">
        <v>132</v>
      </c>
      <c r="AT104" s="102">
        <v>0</v>
      </c>
      <c r="AU104" s="107">
        <v>0</v>
      </c>
      <c r="AV104" s="106" t="s">
        <v>171</v>
      </c>
      <c r="AW104" s="103">
        <v>52</v>
      </c>
      <c r="AX104" s="107">
        <v>1</v>
      </c>
      <c r="AY104" s="106" t="s">
        <v>132</v>
      </c>
      <c r="AZ104" s="108">
        <v>0</v>
      </c>
      <c r="BA104" s="108">
        <v>0</v>
      </c>
      <c r="BB104" s="108">
        <v>0</v>
      </c>
      <c r="BC104" s="108">
        <v>0</v>
      </c>
      <c r="BD104" s="108">
        <v>0</v>
      </c>
      <c r="BE104" s="108">
        <v>0</v>
      </c>
      <c r="BF104" s="108">
        <v>0</v>
      </c>
      <c r="BG104" s="108">
        <v>0</v>
      </c>
      <c r="BH104" s="108">
        <v>0</v>
      </c>
      <c r="BI104" s="108">
        <v>0</v>
      </c>
      <c r="BJ104" s="108">
        <v>0</v>
      </c>
      <c r="BK104" s="108">
        <v>0</v>
      </c>
      <c r="BL104" s="108">
        <v>0</v>
      </c>
      <c r="BM104" s="108">
        <v>0</v>
      </c>
      <c r="BN104" s="108">
        <v>0</v>
      </c>
      <c r="BO104" s="108">
        <v>0</v>
      </c>
      <c r="BP104" s="108">
        <v>0</v>
      </c>
      <c r="BQ104" s="108">
        <v>0</v>
      </c>
      <c r="BR104" s="108">
        <v>0</v>
      </c>
      <c r="BS104" s="108">
        <v>0</v>
      </c>
      <c r="BT104" s="108">
        <v>0</v>
      </c>
      <c r="BU104" s="108">
        <v>0</v>
      </c>
      <c r="BV104" s="108">
        <v>0</v>
      </c>
      <c r="BW104" s="108">
        <v>0</v>
      </c>
      <c r="BX104" s="108">
        <v>0</v>
      </c>
      <c r="BY104" s="108">
        <v>0</v>
      </c>
      <c r="BZ104" s="108">
        <v>0</v>
      </c>
      <c r="CA104" s="108">
        <v>0</v>
      </c>
      <c r="CB104" s="108">
        <v>0</v>
      </c>
      <c r="CC104" s="108">
        <v>0</v>
      </c>
      <c r="CD104" s="108">
        <v>0</v>
      </c>
      <c r="CE104" s="108">
        <v>0</v>
      </c>
      <c r="CF104" s="108">
        <v>0</v>
      </c>
      <c r="CG104" s="108">
        <v>0</v>
      </c>
      <c r="CH104" s="108">
        <v>0</v>
      </c>
      <c r="CI104" s="108">
        <v>0</v>
      </c>
      <c r="CJ104" s="108">
        <v>0</v>
      </c>
      <c r="CK104" s="108">
        <v>0</v>
      </c>
      <c r="CL104" s="108">
        <v>0</v>
      </c>
      <c r="CM104" s="108">
        <v>0</v>
      </c>
      <c r="CN104" s="108">
        <v>0</v>
      </c>
      <c r="CO104" s="108">
        <v>0</v>
      </c>
      <c r="CP104" s="108">
        <v>0</v>
      </c>
      <c r="CQ104" s="108">
        <v>0</v>
      </c>
      <c r="CR104" s="108">
        <v>0</v>
      </c>
      <c r="CS104" s="101" t="s">
        <v>5252</v>
      </c>
      <c r="CT104" s="101"/>
    </row>
    <row r="105" spans="1:98" ht="70.349999999999994" customHeight="1" x14ac:dyDescent="0.3">
      <c r="A105" s="100" t="s">
        <v>1318</v>
      </c>
      <c r="B105" s="101"/>
      <c r="C105" s="101" t="s">
        <v>111</v>
      </c>
      <c r="D105" s="101" t="s">
        <v>102</v>
      </c>
      <c r="E105" s="101" t="s">
        <v>1113</v>
      </c>
      <c r="F105" s="102" t="s">
        <v>1114</v>
      </c>
      <c r="G105" s="101" t="s">
        <v>1115</v>
      </c>
      <c r="H105" s="101" t="s">
        <v>1116</v>
      </c>
      <c r="I105" s="101" t="s">
        <v>1117</v>
      </c>
      <c r="J105" s="101" t="s">
        <v>1118</v>
      </c>
      <c r="K105" s="101" t="s">
        <v>1085</v>
      </c>
      <c r="L105" s="101" t="s">
        <v>1086</v>
      </c>
      <c r="M105" s="101">
        <v>13</v>
      </c>
      <c r="N105" s="101" t="s">
        <v>1319</v>
      </c>
      <c r="O105" s="101" t="s">
        <v>4531</v>
      </c>
      <c r="P105" s="101" t="s">
        <v>421</v>
      </c>
      <c r="Q105" s="101" t="s">
        <v>1320</v>
      </c>
      <c r="R105" s="101" t="s">
        <v>1321</v>
      </c>
      <c r="S105" s="101" t="s">
        <v>233</v>
      </c>
      <c r="T105" s="101" t="s">
        <v>1322</v>
      </c>
      <c r="U105" s="101" t="s">
        <v>1323</v>
      </c>
      <c r="V105" s="101" t="s">
        <v>1324</v>
      </c>
      <c r="W105" s="101" t="s">
        <v>1325</v>
      </c>
      <c r="X105" s="101" t="s">
        <v>1326</v>
      </c>
      <c r="Y105" s="101" t="s">
        <v>239</v>
      </c>
      <c r="Z105" s="101" t="s">
        <v>124</v>
      </c>
      <c r="AA105" s="103">
        <v>1</v>
      </c>
      <c r="AB105" s="101" t="s">
        <v>125</v>
      </c>
      <c r="AC105" s="101" t="s">
        <v>1096</v>
      </c>
      <c r="AD105" s="103">
        <v>0</v>
      </c>
      <c r="AE105" s="103">
        <v>0</v>
      </c>
      <c r="AF105" s="103">
        <v>1</v>
      </c>
      <c r="AG105" s="103">
        <v>0</v>
      </c>
      <c r="AH105" s="104"/>
      <c r="AI105" s="104"/>
      <c r="AJ105" s="104"/>
      <c r="AK105" s="101" t="s">
        <v>1327</v>
      </c>
      <c r="AL105" s="101"/>
      <c r="AM105" s="101"/>
      <c r="AN105" s="102"/>
      <c r="AO105" s="105"/>
      <c r="AP105" s="106"/>
      <c r="AQ105" s="102"/>
      <c r="AR105" s="105"/>
      <c r="AS105" s="106"/>
      <c r="AT105" s="102"/>
      <c r="AU105" s="107">
        <v>0</v>
      </c>
      <c r="AV105" s="106" t="s">
        <v>171</v>
      </c>
      <c r="AW105" s="103">
        <v>0</v>
      </c>
      <c r="AX105" s="107">
        <v>0</v>
      </c>
      <c r="AY105" s="106" t="s">
        <v>171</v>
      </c>
      <c r="AZ105" s="108">
        <v>0</v>
      </c>
      <c r="BA105" s="108">
        <v>0</v>
      </c>
      <c r="BB105" s="108">
        <v>0</v>
      </c>
      <c r="BC105" s="108">
        <v>0</v>
      </c>
      <c r="BD105" s="108">
        <v>0</v>
      </c>
      <c r="BE105" s="108">
        <v>0</v>
      </c>
      <c r="BF105" s="108">
        <v>0</v>
      </c>
      <c r="BG105" s="108">
        <v>0</v>
      </c>
      <c r="BH105" s="108">
        <v>0</v>
      </c>
      <c r="BI105" s="108">
        <v>0</v>
      </c>
      <c r="BJ105" s="108">
        <v>0</v>
      </c>
      <c r="BK105" s="108">
        <v>0</v>
      </c>
      <c r="BL105" s="108">
        <v>972000000</v>
      </c>
      <c r="BM105" s="108">
        <v>0</v>
      </c>
      <c r="BN105" s="108">
        <v>0</v>
      </c>
      <c r="BO105" s="108">
        <v>0</v>
      </c>
      <c r="BP105" s="108">
        <v>0</v>
      </c>
      <c r="BQ105" s="108">
        <v>0</v>
      </c>
      <c r="BR105" s="108">
        <v>0</v>
      </c>
      <c r="BS105" s="108">
        <v>0</v>
      </c>
      <c r="BT105" s="108">
        <v>0</v>
      </c>
      <c r="BU105" s="108">
        <v>972000000</v>
      </c>
      <c r="BV105" s="108">
        <v>0</v>
      </c>
      <c r="BW105" s="108">
        <v>1040040000</v>
      </c>
      <c r="BX105" s="108">
        <v>0</v>
      </c>
      <c r="BY105" s="108">
        <v>0</v>
      </c>
      <c r="BZ105" s="108">
        <v>0</v>
      </c>
      <c r="CA105" s="108">
        <v>0</v>
      </c>
      <c r="CB105" s="108">
        <v>0</v>
      </c>
      <c r="CC105" s="108">
        <v>0</v>
      </c>
      <c r="CD105" s="108">
        <v>0</v>
      </c>
      <c r="CE105" s="108">
        <v>0</v>
      </c>
      <c r="CF105" s="108">
        <v>1040040000</v>
      </c>
      <c r="CG105" s="108">
        <v>0</v>
      </c>
      <c r="CH105" s="108">
        <v>1112842800</v>
      </c>
      <c r="CI105" s="108">
        <v>0</v>
      </c>
      <c r="CJ105" s="108">
        <v>0</v>
      </c>
      <c r="CK105" s="108">
        <v>0</v>
      </c>
      <c r="CL105" s="108">
        <v>0</v>
      </c>
      <c r="CM105" s="108">
        <v>0</v>
      </c>
      <c r="CN105" s="108">
        <v>0</v>
      </c>
      <c r="CO105" s="108">
        <v>0</v>
      </c>
      <c r="CP105" s="108">
        <v>0</v>
      </c>
      <c r="CQ105" s="108">
        <v>1112842800</v>
      </c>
      <c r="CR105" s="108">
        <v>3124882800</v>
      </c>
      <c r="CS105" s="101" t="s">
        <v>1328</v>
      </c>
      <c r="CT105" s="101" t="s">
        <v>1329</v>
      </c>
    </row>
    <row r="106" spans="1:98" ht="70.349999999999994" customHeight="1" x14ac:dyDescent="0.3">
      <c r="A106" s="100" t="s">
        <v>1330</v>
      </c>
      <c r="B106" s="101"/>
      <c r="C106" s="101" t="s">
        <v>101</v>
      </c>
      <c r="D106" s="101" t="s">
        <v>102</v>
      </c>
      <c r="E106" s="101" t="s">
        <v>1331</v>
      </c>
      <c r="F106" s="102" t="s">
        <v>1332</v>
      </c>
      <c r="G106" s="101" t="s">
        <v>1115</v>
      </c>
      <c r="H106" s="101" t="s">
        <v>1116</v>
      </c>
      <c r="I106" s="101" t="s">
        <v>1117</v>
      </c>
      <c r="J106" s="101" t="s">
        <v>1333</v>
      </c>
      <c r="K106" s="101" t="s">
        <v>1085</v>
      </c>
      <c r="L106" s="101" t="s">
        <v>1086</v>
      </c>
      <c r="M106" s="101">
        <v>13</v>
      </c>
      <c r="N106" s="101" t="s">
        <v>1319</v>
      </c>
      <c r="O106" s="101" t="s">
        <v>4531</v>
      </c>
      <c r="P106" s="101" t="s">
        <v>421</v>
      </c>
      <c r="Q106" s="101" t="s">
        <v>1320</v>
      </c>
      <c r="R106" s="101" t="s">
        <v>1321</v>
      </c>
      <c r="S106" s="101" t="s">
        <v>1334</v>
      </c>
      <c r="T106" s="101" t="s">
        <v>1335</v>
      </c>
      <c r="U106" s="101" t="s">
        <v>1336</v>
      </c>
      <c r="V106" s="101" t="s">
        <v>1337</v>
      </c>
      <c r="W106" s="101" t="s">
        <v>1338</v>
      </c>
      <c r="X106" s="101" t="s">
        <v>146</v>
      </c>
      <c r="Y106" s="101" t="s">
        <v>123</v>
      </c>
      <c r="Z106" s="101" t="s">
        <v>124</v>
      </c>
      <c r="AA106" s="103">
        <v>793760</v>
      </c>
      <c r="AB106" s="101" t="s">
        <v>125</v>
      </c>
      <c r="AC106" s="101" t="s">
        <v>1096</v>
      </c>
      <c r="AD106" s="103">
        <v>0</v>
      </c>
      <c r="AE106" s="103">
        <v>0</v>
      </c>
      <c r="AF106" s="103">
        <v>0</v>
      </c>
      <c r="AG106" s="103">
        <v>793760</v>
      </c>
      <c r="AH106" s="104"/>
      <c r="AI106" s="104"/>
      <c r="AJ106" s="104"/>
      <c r="AK106" s="101"/>
      <c r="AL106" s="101"/>
      <c r="AM106" s="101"/>
      <c r="AN106" s="102"/>
      <c r="AO106" s="105"/>
      <c r="AP106" s="106"/>
      <c r="AQ106" s="102"/>
      <c r="AR106" s="105"/>
      <c r="AS106" s="106"/>
      <c r="AT106" s="102"/>
      <c r="AU106" s="107"/>
      <c r="AV106" s="106"/>
      <c r="AW106" s="103">
        <v>0</v>
      </c>
      <c r="AX106" s="107">
        <v>0</v>
      </c>
      <c r="AY106" s="106" t="s">
        <v>171</v>
      </c>
      <c r="AZ106" s="108">
        <v>0</v>
      </c>
      <c r="BA106" s="108">
        <v>0</v>
      </c>
      <c r="BB106" s="108">
        <v>0</v>
      </c>
      <c r="BC106" s="108">
        <v>0</v>
      </c>
      <c r="BD106" s="108">
        <v>0</v>
      </c>
      <c r="BE106" s="108">
        <v>0</v>
      </c>
      <c r="BF106" s="108">
        <v>400000000</v>
      </c>
      <c r="BG106" s="108">
        <v>0</v>
      </c>
      <c r="BH106" s="108">
        <v>0</v>
      </c>
      <c r="BI106" s="108">
        <v>89441840</v>
      </c>
      <c r="BJ106" s="108">
        <v>489441840</v>
      </c>
      <c r="BK106" s="108">
        <v>0</v>
      </c>
      <c r="BL106" s="108">
        <v>0</v>
      </c>
      <c r="BM106" s="108">
        <v>0</v>
      </c>
      <c r="BN106" s="108">
        <v>0</v>
      </c>
      <c r="BO106" s="108">
        <v>0</v>
      </c>
      <c r="BP106" s="108">
        <v>0</v>
      </c>
      <c r="BQ106" s="108">
        <v>432000000</v>
      </c>
      <c r="BR106" s="108">
        <v>0</v>
      </c>
      <c r="BS106" s="108">
        <v>0</v>
      </c>
      <c r="BT106" s="108">
        <v>89441840</v>
      </c>
      <c r="BU106" s="108">
        <v>521441840</v>
      </c>
      <c r="BV106" s="108">
        <v>0</v>
      </c>
      <c r="BW106" s="108">
        <v>0</v>
      </c>
      <c r="BX106" s="108">
        <v>0</v>
      </c>
      <c r="BY106" s="108">
        <v>0</v>
      </c>
      <c r="BZ106" s="108">
        <v>0</v>
      </c>
      <c r="CA106" s="108">
        <v>0</v>
      </c>
      <c r="CB106" s="108">
        <v>462240000</v>
      </c>
      <c r="CC106" s="108">
        <v>0</v>
      </c>
      <c r="CD106" s="108">
        <v>0</v>
      </c>
      <c r="CE106" s="108">
        <v>89441840</v>
      </c>
      <c r="CF106" s="108">
        <v>551681840</v>
      </c>
      <c r="CG106" s="108">
        <v>0</v>
      </c>
      <c r="CH106" s="108">
        <v>0</v>
      </c>
      <c r="CI106" s="108">
        <v>0</v>
      </c>
      <c r="CJ106" s="108">
        <v>0</v>
      </c>
      <c r="CK106" s="108">
        <v>0</v>
      </c>
      <c r="CL106" s="108">
        <v>0</v>
      </c>
      <c r="CM106" s="108">
        <v>494596800</v>
      </c>
      <c r="CN106" s="108">
        <v>0</v>
      </c>
      <c r="CO106" s="108">
        <v>0</v>
      </c>
      <c r="CP106" s="108">
        <v>89441840</v>
      </c>
      <c r="CQ106" s="108">
        <v>584038640</v>
      </c>
      <c r="CR106" s="108">
        <v>2146604160</v>
      </c>
      <c r="CS106" s="101" t="s">
        <v>1339</v>
      </c>
      <c r="CT106" s="101" t="s">
        <v>1340</v>
      </c>
    </row>
    <row r="107" spans="1:98" ht="70.349999999999994" customHeight="1" x14ac:dyDescent="0.3">
      <c r="A107" s="100" t="s">
        <v>1341</v>
      </c>
      <c r="B107" s="101"/>
      <c r="C107" s="101" t="s">
        <v>136</v>
      </c>
      <c r="D107" s="101" t="s">
        <v>102</v>
      </c>
      <c r="E107" s="101" t="s">
        <v>1342</v>
      </c>
      <c r="F107" s="102" t="s">
        <v>1343</v>
      </c>
      <c r="G107" s="101" t="s">
        <v>521</v>
      </c>
      <c r="H107" s="101" t="s">
        <v>106</v>
      </c>
      <c r="I107" s="101" t="s">
        <v>1083</v>
      </c>
      <c r="J107" s="101" t="s">
        <v>1344</v>
      </c>
      <c r="K107" s="101" t="s">
        <v>1085</v>
      </c>
      <c r="L107" s="101" t="s">
        <v>1086</v>
      </c>
      <c r="M107" s="101">
        <v>13</v>
      </c>
      <c r="N107" s="101" t="s">
        <v>1319</v>
      </c>
      <c r="O107" s="101" t="s">
        <v>4531</v>
      </c>
      <c r="P107" s="101" t="s">
        <v>421</v>
      </c>
      <c r="Q107" s="101" t="s">
        <v>1320</v>
      </c>
      <c r="R107" s="101" t="s">
        <v>1321</v>
      </c>
      <c r="S107" s="101" t="s">
        <v>1345</v>
      </c>
      <c r="T107" s="101" t="s">
        <v>1346</v>
      </c>
      <c r="U107" s="101" t="s">
        <v>1347</v>
      </c>
      <c r="V107" s="101" t="s">
        <v>1348</v>
      </c>
      <c r="W107" s="101" t="s">
        <v>1349</v>
      </c>
      <c r="X107" s="101" t="s">
        <v>146</v>
      </c>
      <c r="Y107" s="101" t="s">
        <v>123</v>
      </c>
      <c r="Z107" s="101" t="s">
        <v>124</v>
      </c>
      <c r="AA107" s="103">
        <v>793760</v>
      </c>
      <c r="AB107" s="101" t="s">
        <v>125</v>
      </c>
      <c r="AC107" s="101" t="s">
        <v>1096</v>
      </c>
      <c r="AD107" s="103">
        <v>0</v>
      </c>
      <c r="AE107" s="103">
        <v>0</v>
      </c>
      <c r="AF107" s="103">
        <v>0</v>
      </c>
      <c r="AG107" s="103">
        <v>793760</v>
      </c>
      <c r="AH107" s="104"/>
      <c r="AI107" s="104"/>
      <c r="AJ107" s="104"/>
      <c r="AK107" s="101"/>
      <c r="AL107" s="101"/>
      <c r="AM107" s="101"/>
      <c r="AN107" s="102"/>
      <c r="AO107" s="105"/>
      <c r="AP107" s="106"/>
      <c r="AQ107" s="102"/>
      <c r="AR107" s="105"/>
      <c r="AS107" s="106"/>
      <c r="AT107" s="102"/>
      <c r="AU107" s="107"/>
      <c r="AV107" s="106"/>
      <c r="AW107" s="103">
        <v>0</v>
      </c>
      <c r="AX107" s="107">
        <v>0</v>
      </c>
      <c r="AY107" s="106" t="s">
        <v>171</v>
      </c>
      <c r="AZ107" s="108">
        <v>0</v>
      </c>
      <c r="BA107" s="108">
        <v>23958558755</v>
      </c>
      <c r="BB107" s="108">
        <v>0</v>
      </c>
      <c r="BC107" s="108">
        <v>0</v>
      </c>
      <c r="BD107" s="108">
        <v>0</v>
      </c>
      <c r="BE107" s="108">
        <v>0</v>
      </c>
      <c r="BF107" s="108">
        <v>0</v>
      </c>
      <c r="BG107" s="108">
        <v>0</v>
      </c>
      <c r="BH107" s="108">
        <v>0</v>
      </c>
      <c r="BI107" s="108">
        <v>0</v>
      </c>
      <c r="BJ107" s="108">
        <v>23958558755</v>
      </c>
      <c r="BK107" s="108">
        <v>0</v>
      </c>
      <c r="BL107" s="108">
        <v>25875243455.400002</v>
      </c>
      <c r="BM107" s="108">
        <v>0</v>
      </c>
      <c r="BN107" s="108">
        <v>0</v>
      </c>
      <c r="BO107" s="108">
        <v>0</v>
      </c>
      <c r="BP107" s="108">
        <v>0</v>
      </c>
      <c r="BQ107" s="108">
        <v>0</v>
      </c>
      <c r="BR107" s="108">
        <v>0</v>
      </c>
      <c r="BS107" s="108">
        <v>0</v>
      </c>
      <c r="BT107" s="108">
        <v>0</v>
      </c>
      <c r="BU107" s="108">
        <v>25875243455.400002</v>
      </c>
      <c r="BV107" s="108">
        <v>0</v>
      </c>
      <c r="BW107" s="108">
        <v>27686510497.278</v>
      </c>
      <c r="BX107" s="108">
        <v>0</v>
      </c>
      <c r="BY107" s="108">
        <v>0</v>
      </c>
      <c r="BZ107" s="108">
        <v>0</v>
      </c>
      <c r="CA107" s="108">
        <v>0</v>
      </c>
      <c r="CB107" s="108">
        <v>0</v>
      </c>
      <c r="CC107" s="108">
        <v>0</v>
      </c>
      <c r="CD107" s="108">
        <v>0</v>
      </c>
      <c r="CE107" s="108">
        <v>0</v>
      </c>
      <c r="CF107" s="108">
        <v>27686510497.278</v>
      </c>
      <c r="CG107" s="108">
        <v>0</v>
      </c>
      <c r="CH107" s="108">
        <v>29624566232.087502</v>
      </c>
      <c r="CI107" s="108">
        <v>0</v>
      </c>
      <c r="CJ107" s="108">
        <v>0</v>
      </c>
      <c r="CK107" s="108">
        <v>0</v>
      </c>
      <c r="CL107" s="108">
        <v>0</v>
      </c>
      <c r="CM107" s="108">
        <v>0</v>
      </c>
      <c r="CN107" s="108">
        <v>0</v>
      </c>
      <c r="CO107" s="108">
        <v>0</v>
      </c>
      <c r="CP107" s="108">
        <v>0</v>
      </c>
      <c r="CQ107" s="108">
        <v>29624566232.087502</v>
      </c>
      <c r="CR107" s="108">
        <v>107144878939.7655</v>
      </c>
      <c r="CS107" s="101" t="s">
        <v>1350</v>
      </c>
      <c r="CT107" s="101" t="s">
        <v>1351</v>
      </c>
    </row>
    <row r="108" spans="1:98" ht="70.349999999999994" customHeight="1" x14ac:dyDescent="0.3">
      <c r="A108" s="100" t="s">
        <v>1352</v>
      </c>
      <c r="B108" s="101"/>
      <c r="C108" s="101" t="s">
        <v>175</v>
      </c>
      <c r="D108" s="101" t="s">
        <v>102</v>
      </c>
      <c r="E108" s="101" t="s">
        <v>1113</v>
      </c>
      <c r="F108" s="102" t="s">
        <v>1114</v>
      </c>
      <c r="G108" s="101" t="s">
        <v>1115</v>
      </c>
      <c r="H108" s="101" t="s">
        <v>1116</v>
      </c>
      <c r="I108" s="101" t="s">
        <v>1117</v>
      </c>
      <c r="J108" s="101" t="s">
        <v>1118</v>
      </c>
      <c r="K108" s="101" t="s">
        <v>1085</v>
      </c>
      <c r="L108" s="101" t="s">
        <v>1086</v>
      </c>
      <c r="M108" s="101">
        <v>13</v>
      </c>
      <c r="N108" s="101" t="s">
        <v>1319</v>
      </c>
      <c r="O108" s="101" t="s">
        <v>4531</v>
      </c>
      <c r="P108" s="101" t="s">
        <v>421</v>
      </c>
      <c r="Q108" s="101" t="s">
        <v>1320</v>
      </c>
      <c r="R108" s="101" t="s">
        <v>1321</v>
      </c>
      <c r="S108" s="101" t="s">
        <v>1353</v>
      </c>
      <c r="T108" s="101" t="s">
        <v>1354</v>
      </c>
      <c r="U108" s="101" t="s">
        <v>6402</v>
      </c>
      <c r="V108" s="101" t="s">
        <v>1355</v>
      </c>
      <c r="W108" s="101" t="s">
        <v>1356</v>
      </c>
      <c r="X108" s="101" t="s">
        <v>1059</v>
      </c>
      <c r="Y108" s="101" t="s">
        <v>123</v>
      </c>
      <c r="Z108" s="101" t="s">
        <v>124</v>
      </c>
      <c r="AA108" s="103">
        <v>16</v>
      </c>
      <c r="AB108" s="101" t="s">
        <v>182</v>
      </c>
      <c r="AC108" s="101" t="s">
        <v>1096</v>
      </c>
      <c r="AD108" s="103">
        <v>16</v>
      </c>
      <c r="AE108" s="103">
        <v>16</v>
      </c>
      <c r="AF108" s="103">
        <v>16</v>
      </c>
      <c r="AG108" s="103">
        <v>16</v>
      </c>
      <c r="AH108" s="104"/>
      <c r="AI108" s="104" t="s">
        <v>1357</v>
      </c>
      <c r="AJ108" s="104" t="s">
        <v>1358</v>
      </c>
      <c r="AK108" s="101" t="s">
        <v>1359</v>
      </c>
      <c r="AL108" s="101"/>
      <c r="AM108" s="101" t="s">
        <v>6403</v>
      </c>
      <c r="AN108" s="102">
        <v>0</v>
      </c>
      <c r="AO108" s="105">
        <v>0</v>
      </c>
      <c r="AP108" s="106" t="s">
        <v>171</v>
      </c>
      <c r="AQ108" s="102">
        <v>16</v>
      </c>
      <c r="AR108" s="105">
        <v>1</v>
      </c>
      <c r="AS108" s="106" t="s">
        <v>132</v>
      </c>
      <c r="AT108" s="102">
        <v>0</v>
      </c>
      <c r="AU108" s="107">
        <v>0</v>
      </c>
      <c r="AV108" s="106" t="s">
        <v>171</v>
      </c>
      <c r="AW108" s="103">
        <v>16</v>
      </c>
      <c r="AX108" s="107">
        <v>1</v>
      </c>
      <c r="AY108" s="106" t="s">
        <v>132</v>
      </c>
      <c r="AZ108" s="108">
        <v>0</v>
      </c>
      <c r="BA108" s="108">
        <v>13076408877.6647</v>
      </c>
      <c r="BB108" s="108">
        <v>0</v>
      </c>
      <c r="BC108" s="108">
        <v>6285698226</v>
      </c>
      <c r="BD108" s="108">
        <v>0</v>
      </c>
      <c r="BE108" s="108">
        <v>0</v>
      </c>
      <c r="BF108" s="108">
        <v>0</v>
      </c>
      <c r="BG108" s="108">
        <v>0</v>
      </c>
      <c r="BH108" s="108">
        <v>0</v>
      </c>
      <c r="BI108" s="108">
        <v>0</v>
      </c>
      <c r="BJ108" s="108">
        <v>19362107103.6647</v>
      </c>
      <c r="BK108" s="108">
        <v>0</v>
      </c>
      <c r="BL108" s="108">
        <v>13876351680.7096</v>
      </c>
      <c r="BM108" s="108">
        <v>0</v>
      </c>
      <c r="BN108" s="108">
        <v>6725697101.8199997</v>
      </c>
      <c r="BO108" s="108">
        <v>0</v>
      </c>
      <c r="BP108" s="108">
        <v>0</v>
      </c>
      <c r="BQ108" s="108">
        <v>0</v>
      </c>
      <c r="BR108" s="108">
        <v>0</v>
      </c>
      <c r="BS108" s="108">
        <v>0</v>
      </c>
      <c r="BT108" s="108">
        <v>0</v>
      </c>
      <c r="BU108" s="108">
        <v>20602048782.529598</v>
      </c>
      <c r="BV108" s="108">
        <v>0</v>
      </c>
      <c r="BW108" s="108">
        <v>14702111161.467899</v>
      </c>
      <c r="BX108" s="108">
        <v>0</v>
      </c>
      <c r="BY108" s="108">
        <v>7196495898.9474001</v>
      </c>
      <c r="BZ108" s="108">
        <v>0</v>
      </c>
      <c r="CA108" s="108">
        <v>0</v>
      </c>
      <c r="CB108" s="108">
        <v>0</v>
      </c>
      <c r="CC108" s="108">
        <v>0</v>
      </c>
      <c r="CD108" s="108">
        <v>0</v>
      </c>
      <c r="CE108" s="108">
        <v>0</v>
      </c>
      <c r="CF108" s="108">
        <v>21898607060.415298</v>
      </c>
      <c r="CG108" s="108">
        <v>0</v>
      </c>
      <c r="CH108" s="108">
        <v>15576938697.6658</v>
      </c>
      <c r="CI108" s="108">
        <v>0</v>
      </c>
      <c r="CJ108" s="108">
        <v>7628285652.8842001</v>
      </c>
      <c r="CK108" s="108">
        <v>0</v>
      </c>
      <c r="CL108" s="108">
        <v>0</v>
      </c>
      <c r="CM108" s="108">
        <v>0</v>
      </c>
      <c r="CN108" s="108">
        <v>0</v>
      </c>
      <c r="CO108" s="108">
        <v>0</v>
      </c>
      <c r="CP108" s="108">
        <v>0</v>
      </c>
      <c r="CQ108" s="108">
        <v>23205224350.549999</v>
      </c>
      <c r="CR108" s="108">
        <v>85067987297.159592</v>
      </c>
      <c r="CS108" s="101" t="s">
        <v>1360</v>
      </c>
      <c r="CT108" s="101" t="s">
        <v>1361</v>
      </c>
    </row>
    <row r="109" spans="1:98" ht="70.349999999999994" customHeight="1" x14ac:dyDescent="0.3">
      <c r="A109" s="100" t="s">
        <v>1362</v>
      </c>
      <c r="B109" s="101"/>
      <c r="C109" s="101" t="s">
        <v>246</v>
      </c>
      <c r="D109" s="101" t="s">
        <v>102</v>
      </c>
      <c r="E109" s="101" t="s">
        <v>1113</v>
      </c>
      <c r="F109" s="102" t="s">
        <v>1114</v>
      </c>
      <c r="G109" s="101" t="s">
        <v>1115</v>
      </c>
      <c r="H109" s="101" t="s">
        <v>1116</v>
      </c>
      <c r="I109" s="101" t="s">
        <v>1117</v>
      </c>
      <c r="J109" s="101" t="s">
        <v>1118</v>
      </c>
      <c r="K109" s="101" t="s">
        <v>1085</v>
      </c>
      <c r="L109" s="101" t="s">
        <v>1086</v>
      </c>
      <c r="M109" s="101">
        <v>13</v>
      </c>
      <c r="N109" s="101" t="s">
        <v>1319</v>
      </c>
      <c r="O109" s="101" t="s">
        <v>4531</v>
      </c>
      <c r="P109" s="101" t="s">
        <v>421</v>
      </c>
      <c r="Q109" s="101" t="s">
        <v>1320</v>
      </c>
      <c r="R109" s="101" t="s">
        <v>1321</v>
      </c>
      <c r="S109" s="101" t="s">
        <v>1363</v>
      </c>
      <c r="T109" s="101" t="s">
        <v>1364</v>
      </c>
      <c r="U109" s="101" t="s">
        <v>1365</v>
      </c>
      <c r="V109" s="101" t="s">
        <v>1366</v>
      </c>
      <c r="W109" s="101" t="s">
        <v>1367</v>
      </c>
      <c r="X109" s="101" t="s">
        <v>1368</v>
      </c>
      <c r="Y109" s="101" t="s">
        <v>123</v>
      </c>
      <c r="Z109" s="101" t="s">
        <v>124</v>
      </c>
      <c r="AA109" s="103">
        <v>10</v>
      </c>
      <c r="AB109" s="101" t="s">
        <v>125</v>
      </c>
      <c r="AC109" s="101" t="s">
        <v>1096</v>
      </c>
      <c r="AD109" s="103">
        <v>0</v>
      </c>
      <c r="AE109" s="103">
        <v>10</v>
      </c>
      <c r="AF109" s="103">
        <v>0</v>
      </c>
      <c r="AG109" s="103">
        <v>0</v>
      </c>
      <c r="AH109" s="104"/>
      <c r="AI109" s="104" t="s">
        <v>1369</v>
      </c>
      <c r="AJ109" s="104" t="s">
        <v>1370</v>
      </c>
      <c r="AK109" s="101"/>
      <c r="AL109" s="101"/>
      <c r="AM109" s="101"/>
      <c r="AN109" s="102"/>
      <c r="AO109" s="105"/>
      <c r="AP109" s="106"/>
      <c r="AQ109" s="102">
        <v>17</v>
      </c>
      <c r="AR109" s="105">
        <v>1</v>
      </c>
      <c r="AS109" s="106" t="s">
        <v>132</v>
      </c>
      <c r="AT109" s="102"/>
      <c r="AU109" s="107"/>
      <c r="AV109" s="106"/>
      <c r="AW109" s="103">
        <v>17</v>
      </c>
      <c r="AX109" s="107">
        <v>1</v>
      </c>
      <c r="AY109" s="106" t="s">
        <v>132</v>
      </c>
      <c r="AZ109" s="108">
        <v>0</v>
      </c>
      <c r="BA109" s="108">
        <v>0</v>
      </c>
      <c r="BB109" s="108">
        <v>0</v>
      </c>
      <c r="BC109" s="108">
        <v>0</v>
      </c>
      <c r="BD109" s="108">
        <v>0</v>
      </c>
      <c r="BE109" s="108">
        <v>0</v>
      </c>
      <c r="BF109" s="108">
        <v>0</v>
      </c>
      <c r="BG109" s="108">
        <v>0</v>
      </c>
      <c r="BH109" s="108">
        <v>0</v>
      </c>
      <c r="BI109" s="108">
        <v>0</v>
      </c>
      <c r="BJ109" s="108">
        <v>0</v>
      </c>
      <c r="BK109" s="108">
        <v>0</v>
      </c>
      <c r="BL109" s="108">
        <v>0</v>
      </c>
      <c r="BM109" s="108">
        <v>0</v>
      </c>
      <c r="BN109" s="108">
        <v>0</v>
      </c>
      <c r="BO109" s="108">
        <v>0</v>
      </c>
      <c r="BP109" s="108">
        <v>0</v>
      </c>
      <c r="BQ109" s="108">
        <v>15000000000</v>
      </c>
      <c r="BR109" s="108">
        <v>0</v>
      </c>
      <c r="BS109" s="108">
        <v>0</v>
      </c>
      <c r="BT109" s="108">
        <v>0</v>
      </c>
      <c r="BU109" s="108">
        <v>15000000000</v>
      </c>
      <c r="BV109" s="108">
        <v>0</v>
      </c>
      <c r="BW109" s="108">
        <v>0</v>
      </c>
      <c r="BX109" s="108">
        <v>0</v>
      </c>
      <c r="BY109" s="108">
        <v>0</v>
      </c>
      <c r="BZ109" s="108">
        <v>0</v>
      </c>
      <c r="CA109" s="108">
        <v>0</v>
      </c>
      <c r="CB109" s="108">
        <v>0</v>
      </c>
      <c r="CC109" s="108">
        <v>0</v>
      </c>
      <c r="CD109" s="108">
        <v>0</v>
      </c>
      <c r="CE109" s="108">
        <v>0</v>
      </c>
      <c r="CF109" s="108">
        <v>0</v>
      </c>
      <c r="CG109" s="108">
        <v>0</v>
      </c>
      <c r="CH109" s="108">
        <v>0</v>
      </c>
      <c r="CI109" s="108">
        <v>0</v>
      </c>
      <c r="CJ109" s="108">
        <v>0</v>
      </c>
      <c r="CK109" s="108">
        <v>0</v>
      </c>
      <c r="CL109" s="108">
        <v>0</v>
      </c>
      <c r="CM109" s="108">
        <v>0</v>
      </c>
      <c r="CN109" s="108">
        <v>0</v>
      </c>
      <c r="CO109" s="108">
        <v>0</v>
      </c>
      <c r="CP109" s="108">
        <v>0</v>
      </c>
      <c r="CQ109" s="108">
        <v>0</v>
      </c>
      <c r="CR109" s="108">
        <v>15000000000</v>
      </c>
      <c r="CS109" s="101" t="s">
        <v>1371</v>
      </c>
      <c r="CT109" s="101" t="s">
        <v>1372</v>
      </c>
    </row>
    <row r="110" spans="1:98" ht="70.349999999999994" customHeight="1" x14ac:dyDescent="0.3">
      <c r="A110" s="100" t="s">
        <v>1373</v>
      </c>
      <c r="B110" s="101"/>
      <c r="C110" s="101" t="s">
        <v>357</v>
      </c>
      <c r="D110" s="101" t="s">
        <v>102</v>
      </c>
      <c r="E110" s="101" t="s">
        <v>1374</v>
      </c>
      <c r="F110" s="102" t="s">
        <v>1375</v>
      </c>
      <c r="G110" s="101" t="s">
        <v>1376</v>
      </c>
      <c r="H110" s="101" t="s">
        <v>106</v>
      </c>
      <c r="I110" s="101" t="s">
        <v>1377</v>
      </c>
      <c r="J110" s="101" t="s">
        <v>1378</v>
      </c>
      <c r="K110" s="101" t="s">
        <v>1085</v>
      </c>
      <c r="L110" s="101" t="s">
        <v>1086</v>
      </c>
      <c r="M110" s="101">
        <v>13</v>
      </c>
      <c r="N110" s="101" t="s">
        <v>1319</v>
      </c>
      <c r="O110" s="101" t="s">
        <v>4531</v>
      </c>
      <c r="P110" s="101" t="s">
        <v>421</v>
      </c>
      <c r="Q110" s="101" t="s">
        <v>1320</v>
      </c>
      <c r="R110" s="101" t="s">
        <v>1321</v>
      </c>
      <c r="S110" s="101" t="s">
        <v>1379</v>
      </c>
      <c r="T110" s="101" t="s">
        <v>1380</v>
      </c>
      <c r="U110" s="101" t="s">
        <v>1381</v>
      </c>
      <c r="V110" s="101" t="s">
        <v>1382</v>
      </c>
      <c r="W110" s="101" t="s">
        <v>1383</v>
      </c>
      <c r="X110" s="101" t="s">
        <v>638</v>
      </c>
      <c r="Y110" s="101" t="s">
        <v>123</v>
      </c>
      <c r="Z110" s="101" t="s">
        <v>124</v>
      </c>
      <c r="AA110" s="103">
        <v>4</v>
      </c>
      <c r="AB110" s="101" t="s">
        <v>125</v>
      </c>
      <c r="AC110" s="101" t="s">
        <v>1096</v>
      </c>
      <c r="AD110" s="103">
        <v>0</v>
      </c>
      <c r="AE110" s="103">
        <v>4</v>
      </c>
      <c r="AF110" s="103">
        <v>0</v>
      </c>
      <c r="AG110" s="103">
        <v>0</v>
      </c>
      <c r="AH110" s="104"/>
      <c r="AI110" s="104" t="s">
        <v>1384</v>
      </c>
      <c r="AJ110" s="104" t="s">
        <v>1385</v>
      </c>
      <c r="AK110" s="101"/>
      <c r="AL110" s="101"/>
      <c r="AM110" s="101"/>
      <c r="AN110" s="102"/>
      <c r="AO110" s="105"/>
      <c r="AP110" s="106"/>
      <c r="AQ110" s="102">
        <v>6</v>
      </c>
      <c r="AR110" s="105">
        <v>1</v>
      </c>
      <c r="AS110" s="106" t="s">
        <v>132</v>
      </c>
      <c r="AT110" s="102"/>
      <c r="AU110" s="107"/>
      <c r="AV110" s="106"/>
      <c r="AW110" s="103">
        <v>6</v>
      </c>
      <c r="AX110" s="107">
        <v>1</v>
      </c>
      <c r="AY110" s="106" t="s">
        <v>132</v>
      </c>
      <c r="AZ110" s="108">
        <v>0</v>
      </c>
      <c r="BA110" s="108">
        <v>0</v>
      </c>
      <c r="BB110" s="108">
        <v>0</v>
      </c>
      <c r="BC110" s="108">
        <v>0</v>
      </c>
      <c r="BD110" s="108">
        <v>0</v>
      </c>
      <c r="BE110" s="108">
        <v>0</v>
      </c>
      <c r="BF110" s="108">
        <v>2500000000</v>
      </c>
      <c r="BG110" s="108">
        <v>0</v>
      </c>
      <c r="BH110" s="108">
        <v>0</v>
      </c>
      <c r="BI110" s="108">
        <v>0</v>
      </c>
      <c r="BJ110" s="108">
        <v>2500000000</v>
      </c>
      <c r="BK110" s="108">
        <v>0</v>
      </c>
      <c r="BL110" s="108">
        <v>0</v>
      </c>
      <c r="BM110" s="108">
        <v>0</v>
      </c>
      <c r="BN110" s="108">
        <v>0</v>
      </c>
      <c r="BO110" s="108">
        <v>0</v>
      </c>
      <c r="BP110" s="108">
        <v>0</v>
      </c>
      <c r="BQ110" s="108">
        <v>0</v>
      </c>
      <c r="BR110" s="108">
        <v>0</v>
      </c>
      <c r="BS110" s="108">
        <v>0</v>
      </c>
      <c r="BT110" s="108">
        <v>0</v>
      </c>
      <c r="BU110" s="108">
        <v>0</v>
      </c>
      <c r="BV110" s="108">
        <v>0</v>
      </c>
      <c r="BW110" s="108">
        <v>0</v>
      </c>
      <c r="BX110" s="108">
        <v>0</v>
      </c>
      <c r="BY110" s="108">
        <v>0</v>
      </c>
      <c r="BZ110" s="108">
        <v>0</v>
      </c>
      <c r="CA110" s="108">
        <v>0</v>
      </c>
      <c r="CB110" s="108">
        <v>0</v>
      </c>
      <c r="CC110" s="108">
        <v>0</v>
      </c>
      <c r="CD110" s="108">
        <v>0</v>
      </c>
      <c r="CE110" s="108">
        <v>0</v>
      </c>
      <c r="CF110" s="108">
        <v>0</v>
      </c>
      <c r="CG110" s="108">
        <v>0</v>
      </c>
      <c r="CH110" s="108">
        <v>0</v>
      </c>
      <c r="CI110" s="108">
        <v>0</v>
      </c>
      <c r="CJ110" s="108">
        <v>0</v>
      </c>
      <c r="CK110" s="108">
        <v>0</v>
      </c>
      <c r="CL110" s="108">
        <v>0</v>
      </c>
      <c r="CM110" s="108">
        <v>0</v>
      </c>
      <c r="CN110" s="108">
        <v>0</v>
      </c>
      <c r="CO110" s="108">
        <v>0</v>
      </c>
      <c r="CP110" s="108">
        <v>0</v>
      </c>
      <c r="CQ110" s="108">
        <v>0</v>
      </c>
      <c r="CR110" s="108">
        <v>2500000000</v>
      </c>
      <c r="CS110" s="101" t="s">
        <v>1386</v>
      </c>
      <c r="CT110" s="101" t="s">
        <v>1387</v>
      </c>
    </row>
    <row r="111" spans="1:98" ht="70.349999999999994" customHeight="1" x14ac:dyDescent="0.3">
      <c r="A111" s="100" t="s">
        <v>1388</v>
      </c>
      <c r="B111" s="101"/>
      <c r="C111" s="101" t="s">
        <v>419</v>
      </c>
      <c r="D111" s="101" t="s">
        <v>102</v>
      </c>
      <c r="E111" s="101" t="s">
        <v>1113</v>
      </c>
      <c r="F111" s="102" t="s">
        <v>1114</v>
      </c>
      <c r="G111" s="101" t="s">
        <v>1115</v>
      </c>
      <c r="H111" s="101" t="s">
        <v>1116</v>
      </c>
      <c r="I111" s="101" t="s">
        <v>1117</v>
      </c>
      <c r="J111" s="101" t="s">
        <v>1118</v>
      </c>
      <c r="K111" s="101" t="s">
        <v>1085</v>
      </c>
      <c r="L111" s="101" t="s">
        <v>1086</v>
      </c>
      <c r="M111" s="101">
        <v>13</v>
      </c>
      <c r="N111" s="101" t="s">
        <v>1319</v>
      </c>
      <c r="O111" s="101" t="s">
        <v>4531</v>
      </c>
      <c r="P111" s="101" t="s">
        <v>421</v>
      </c>
      <c r="Q111" s="101" t="s">
        <v>1320</v>
      </c>
      <c r="R111" s="101" t="s">
        <v>1321</v>
      </c>
      <c r="S111" s="101" t="s">
        <v>1389</v>
      </c>
      <c r="T111" s="101" t="s">
        <v>1390</v>
      </c>
      <c r="U111" s="101" t="s">
        <v>1389</v>
      </c>
      <c r="V111" s="101" t="s">
        <v>1391</v>
      </c>
      <c r="W111" s="101" t="s">
        <v>1392</v>
      </c>
      <c r="X111" s="101" t="s">
        <v>1393</v>
      </c>
      <c r="Y111" s="101" t="s">
        <v>123</v>
      </c>
      <c r="Z111" s="101" t="s">
        <v>124</v>
      </c>
      <c r="AA111" s="103">
        <v>5</v>
      </c>
      <c r="AB111" s="101" t="s">
        <v>125</v>
      </c>
      <c r="AC111" s="101" t="s">
        <v>1096</v>
      </c>
      <c r="AD111" s="103">
        <v>5</v>
      </c>
      <c r="AE111" s="103">
        <v>0</v>
      </c>
      <c r="AF111" s="103">
        <v>0</v>
      </c>
      <c r="AG111" s="103">
        <v>0</v>
      </c>
      <c r="AH111" s="104" t="s">
        <v>1394</v>
      </c>
      <c r="AI111" s="104"/>
      <c r="AJ111" s="104"/>
      <c r="AK111" s="101"/>
      <c r="AL111" s="101"/>
      <c r="AM111" s="101"/>
      <c r="AN111" s="102">
        <v>5</v>
      </c>
      <c r="AO111" s="105">
        <v>1</v>
      </c>
      <c r="AP111" s="106" t="s">
        <v>132</v>
      </c>
      <c r="AQ111" s="102"/>
      <c r="AR111" s="105"/>
      <c r="AS111" s="106"/>
      <c r="AT111" s="102"/>
      <c r="AU111" s="107"/>
      <c r="AV111" s="106"/>
      <c r="AW111" s="103">
        <v>5</v>
      </c>
      <c r="AX111" s="107">
        <v>1</v>
      </c>
      <c r="AY111" s="106" t="s">
        <v>132</v>
      </c>
      <c r="AZ111" s="108">
        <v>0</v>
      </c>
      <c r="BA111" s="108">
        <v>0</v>
      </c>
      <c r="BB111" s="108">
        <v>0</v>
      </c>
      <c r="BC111" s="108">
        <v>0</v>
      </c>
      <c r="BD111" s="108">
        <v>0</v>
      </c>
      <c r="BE111" s="108">
        <v>0</v>
      </c>
      <c r="BF111" s="108">
        <v>5000000000</v>
      </c>
      <c r="BG111" s="108">
        <v>0</v>
      </c>
      <c r="BH111" s="108">
        <v>0</v>
      </c>
      <c r="BI111" s="108">
        <v>0</v>
      </c>
      <c r="BJ111" s="108">
        <v>5000000000</v>
      </c>
      <c r="BK111" s="108">
        <v>0</v>
      </c>
      <c r="BL111" s="108">
        <v>0</v>
      </c>
      <c r="BM111" s="108">
        <v>0</v>
      </c>
      <c r="BN111" s="108">
        <v>0</v>
      </c>
      <c r="BO111" s="108">
        <v>0</v>
      </c>
      <c r="BP111" s="108">
        <v>0</v>
      </c>
      <c r="BQ111" s="108">
        <v>0</v>
      </c>
      <c r="BR111" s="108">
        <v>0</v>
      </c>
      <c r="BS111" s="108">
        <v>0</v>
      </c>
      <c r="BT111" s="108">
        <v>0</v>
      </c>
      <c r="BU111" s="108">
        <v>0</v>
      </c>
      <c r="BV111" s="108">
        <v>0</v>
      </c>
      <c r="BW111" s="108">
        <v>0</v>
      </c>
      <c r="BX111" s="108">
        <v>0</v>
      </c>
      <c r="BY111" s="108">
        <v>0</v>
      </c>
      <c r="BZ111" s="108">
        <v>0</v>
      </c>
      <c r="CA111" s="108">
        <v>0</v>
      </c>
      <c r="CB111" s="108">
        <v>0</v>
      </c>
      <c r="CC111" s="108">
        <v>0</v>
      </c>
      <c r="CD111" s="108">
        <v>0</v>
      </c>
      <c r="CE111" s="108">
        <v>0</v>
      </c>
      <c r="CF111" s="108">
        <v>0</v>
      </c>
      <c r="CG111" s="108">
        <v>0</v>
      </c>
      <c r="CH111" s="108">
        <v>0</v>
      </c>
      <c r="CI111" s="108">
        <v>0</v>
      </c>
      <c r="CJ111" s="108">
        <v>0</v>
      </c>
      <c r="CK111" s="108">
        <v>0</v>
      </c>
      <c r="CL111" s="108">
        <v>0</v>
      </c>
      <c r="CM111" s="108">
        <v>0</v>
      </c>
      <c r="CN111" s="108">
        <v>0</v>
      </c>
      <c r="CO111" s="108">
        <v>0</v>
      </c>
      <c r="CP111" s="108">
        <v>0</v>
      </c>
      <c r="CQ111" s="108">
        <v>0</v>
      </c>
      <c r="CR111" s="108">
        <v>5000000000</v>
      </c>
      <c r="CS111" s="101" t="s">
        <v>1386</v>
      </c>
      <c r="CT111" s="101" t="s">
        <v>1395</v>
      </c>
    </row>
    <row r="112" spans="1:98" ht="70.349999999999994" customHeight="1" x14ac:dyDescent="0.3">
      <c r="A112" s="100" t="s">
        <v>1396</v>
      </c>
      <c r="B112" s="101"/>
      <c r="C112" s="101" t="s">
        <v>436</v>
      </c>
      <c r="D112" s="101" t="s">
        <v>102</v>
      </c>
      <c r="E112" s="101" t="s">
        <v>1113</v>
      </c>
      <c r="F112" s="102" t="s">
        <v>1114</v>
      </c>
      <c r="G112" s="101" t="s">
        <v>1115</v>
      </c>
      <c r="H112" s="101" t="s">
        <v>1116</v>
      </c>
      <c r="I112" s="101" t="s">
        <v>1117</v>
      </c>
      <c r="J112" s="101" t="s">
        <v>1118</v>
      </c>
      <c r="K112" s="101" t="s">
        <v>1085</v>
      </c>
      <c r="L112" s="101" t="s">
        <v>1086</v>
      </c>
      <c r="M112" s="101">
        <v>13</v>
      </c>
      <c r="N112" s="101" t="s">
        <v>1319</v>
      </c>
      <c r="O112" s="101" t="s">
        <v>4531</v>
      </c>
      <c r="P112" s="101" t="s">
        <v>421</v>
      </c>
      <c r="Q112" s="101" t="s">
        <v>1320</v>
      </c>
      <c r="R112" s="101" t="s">
        <v>1321</v>
      </c>
      <c r="S112" s="101" t="s">
        <v>1397</v>
      </c>
      <c r="T112" s="101" t="s">
        <v>1398</v>
      </c>
      <c r="U112" s="101" t="s">
        <v>1399</v>
      </c>
      <c r="V112" s="101" t="s">
        <v>1400</v>
      </c>
      <c r="W112" s="101" t="s">
        <v>1401</v>
      </c>
      <c r="X112" s="101" t="s">
        <v>1059</v>
      </c>
      <c r="Y112" s="101" t="s">
        <v>123</v>
      </c>
      <c r="Z112" s="101" t="s">
        <v>124</v>
      </c>
      <c r="AA112" s="103">
        <v>26</v>
      </c>
      <c r="AB112" s="101" t="s">
        <v>182</v>
      </c>
      <c r="AC112" s="101" t="s">
        <v>1096</v>
      </c>
      <c r="AD112" s="103">
        <v>26</v>
      </c>
      <c r="AE112" s="103">
        <v>26</v>
      </c>
      <c r="AF112" s="103">
        <v>26</v>
      </c>
      <c r="AG112" s="103">
        <v>26</v>
      </c>
      <c r="AH112" s="104"/>
      <c r="AI112" s="104" t="s">
        <v>1402</v>
      </c>
      <c r="AJ112" s="104" t="s">
        <v>1403</v>
      </c>
      <c r="AK112" s="101" t="s">
        <v>1404</v>
      </c>
      <c r="AL112" s="101" t="s">
        <v>6642</v>
      </c>
      <c r="AM112" s="101" t="s">
        <v>6404</v>
      </c>
      <c r="AN112" s="102">
        <v>0</v>
      </c>
      <c r="AO112" s="105">
        <v>0</v>
      </c>
      <c r="AP112" s="106" t="s">
        <v>171</v>
      </c>
      <c r="AQ112" s="102">
        <v>52</v>
      </c>
      <c r="AR112" s="105">
        <v>1</v>
      </c>
      <c r="AS112" s="106" t="s">
        <v>132</v>
      </c>
      <c r="AT112" s="102">
        <v>33</v>
      </c>
      <c r="AU112" s="107">
        <v>1</v>
      </c>
      <c r="AV112" s="106" t="s">
        <v>132</v>
      </c>
      <c r="AW112" s="103">
        <v>85</v>
      </c>
      <c r="AX112" s="107">
        <v>1</v>
      </c>
      <c r="AY112" s="106" t="s">
        <v>132</v>
      </c>
      <c r="AZ112" s="108">
        <v>0</v>
      </c>
      <c r="BA112" s="108">
        <v>300000000</v>
      </c>
      <c r="BB112" s="108">
        <v>0</v>
      </c>
      <c r="BC112" s="108">
        <v>0</v>
      </c>
      <c r="BD112" s="108">
        <v>0</v>
      </c>
      <c r="BE112" s="108">
        <v>0</v>
      </c>
      <c r="BF112" s="108">
        <v>0</v>
      </c>
      <c r="BG112" s="108">
        <v>0</v>
      </c>
      <c r="BH112" s="108">
        <v>0</v>
      </c>
      <c r="BI112" s="108">
        <v>0</v>
      </c>
      <c r="BJ112" s="108">
        <v>300000000</v>
      </c>
      <c r="BK112" s="108">
        <v>0</v>
      </c>
      <c r="BL112" s="108">
        <v>324000000</v>
      </c>
      <c r="BM112" s="108">
        <v>0</v>
      </c>
      <c r="BN112" s="108">
        <v>0</v>
      </c>
      <c r="BO112" s="108">
        <v>0</v>
      </c>
      <c r="BP112" s="108">
        <v>0</v>
      </c>
      <c r="BQ112" s="108">
        <v>0</v>
      </c>
      <c r="BR112" s="108">
        <v>0</v>
      </c>
      <c r="BS112" s="108">
        <v>0</v>
      </c>
      <c r="BT112" s="108">
        <v>0</v>
      </c>
      <c r="BU112" s="108">
        <v>324000000</v>
      </c>
      <c r="BV112" s="108">
        <v>0</v>
      </c>
      <c r="BW112" s="108">
        <v>346680000</v>
      </c>
      <c r="BX112" s="108">
        <v>0</v>
      </c>
      <c r="BY112" s="108">
        <v>0</v>
      </c>
      <c r="BZ112" s="108">
        <v>0</v>
      </c>
      <c r="CA112" s="108">
        <v>0</v>
      </c>
      <c r="CB112" s="108">
        <v>0</v>
      </c>
      <c r="CC112" s="108">
        <v>0</v>
      </c>
      <c r="CD112" s="108">
        <v>0</v>
      </c>
      <c r="CE112" s="108">
        <v>0</v>
      </c>
      <c r="CF112" s="108">
        <v>346680000</v>
      </c>
      <c r="CG112" s="108">
        <v>0</v>
      </c>
      <c r="CH112" s="108">
        <v>370947600</v>
      </c>
      <c r="CI112" s="108">
        <v>0</v>
      </c>
      <c r="CJ112" s="108">
        <v>0</v>
      </c>
      <c r="CK112" s="108">
        <v>0</v>
      </c>
      <c r="CL112" s="108">
        <v>0</v>
      </c>
      <c r="CM112" s="108">
        <v>0</v>
      </c>
      <c r="CN112" s="108">
        <v>0</v>
      </c>
      <c r="CO112" s="108">
        <v>0</v>
      </c>
      <c r="CP112" s="108">
        <v>0</v>
      </c>
      <c r="CQ112" s="108">
        <v>370947600</v>
      </c>
      <c r="CR112" s="108">
        <v>1341627600</v>
      </c>
      <c r="CS112" s="101"/>
      <c r="CT112" s="101" t="s">
        <v>1405</v>
      </c>
    </row>
    <row r="113" spans="1:98" ht="70.349999999999994" customHeight="1" x14ac:dyDescent="0.3">
      <c r="A113" s="100" t="s">
        <v>1406</v>
      </c>
      <c r="B113" s="101"/>
      <c r="C113" s="101" t="s">
        <v>450</v>
      </c>
      <c r="D113" s="101" t="s">
        <v>102</v>
      </c>
      <c r="E113" s="101" t="s">
        <v>1407</v>
      </c>
      <c r="F113" s="102" t="s">
        <v>1408</v>
      </c>
      <c r="G113" s="101" t="s">
        <v>521</v>
      </c>
      <c r="H113" s="101" t="s">
        <v>1116</v>
      </c>
      <c r="I113" s="101" t="s">
        <v>1243</v>
      </c>
      <c r="J113" s="101" t="s">
        <v>983</v>
      </c>
      <c r="K113" s="101" t="s">
        <v>1085</v>
      </c>
      <c r="L113" s="101" t="s">
        <v>1086</v>
      </c>
      <c r="M113" s="101">
        <v>13</v>
      </c>
      <c r="N113" s="101" t="s">
        <v>1319</v>
      </c>
      <c r="O113" s="101" t="s">
        <v>4531</v>
      </c>
      <c r="P113" s="101" t="s">
        <v>421</v>
      </c>
      <c r="Q113" s="101" t="s">
        <v>1320</v>
      </c>
      <c r="R113" s="101" t="s">
        <v>1321</v>
      </c>
      <c r="S113" s="101" t="s">
        <v>1409</v>
      </c>
      <c r="T113" s="101" t="s">
        <v>1410</v>
      </c>
      <c r="U113" s="101" t="s">
        <v>1409</v>
      </c>
      <c r="V113" s="101" t="s">
        <v>1411</v>
      </c>
      <c r="W113" s="101" t="s">
        <v>1412</v>
      </c>
      <c r="X113" s="101" t="s">
        <v>1413</v>
      </c>
      <c r="Y113" s="101" t="s">
        <v>123</v>
      </c>
      <c r="Z113" s="101" t="s">
        <v>124</v>
      </c>
      <c r="AA113" s="103">
        <v>1</v>
      </c>
      <c r="AB113" s="101" t="s">
        <v>125</v>
      </c>
      <c r="AC113" s="101" t="s">
        <v>1096</v>
      </c>
      <c r="AD113" s="103">
        <v>0</v>
      </c>
      <c r="AE113" s="103">
        <v>0</v>
      </c>
      <c r="AF113" s="103">
        <v>0</v>
      </c>
      <c r="AG113" s="103">
        <v>1</v>
      </c>
      <c r="AH113" s="104"/>
      <c r="AI113" s="104"/>
      <c r="AJ113" s="104"/>
      <c r="AK113" s="101"/>
      <c r="AL113" s="101"/>
      <c r="AM113" s="101" t="s">
        <v>6405</v>
      </c>
      <c r="AN113" s="102"/>
      <c r="AO113" s="105"/>
      <c r="AP113" s="106"/>
      <c r="AQ113" s="102"/>
      <c r="AR113" s="105"/>
      <c r="AS113" s="106"/>
      <c r="AT113" s="102"/>
      <c r="AU113" s="107"/>
      <c r="AV113" s="106"/>
      <c r="AW113" s="103">
        <v>0</v>
      </c>
      <c r="AX113" s="107">
        <v>0</v>
      </c>
      <c r="AY113" s="106" t="s">
        <v>171</v>
      </c>
      <c r="AZ113" s="108">
        <v>0</v>
      </c>
      <c r="BA113" s="108">
        <v>0</v>
      </c>
      <c r="BB113" s="108">
        <v>0</v>
      </c>
      <c r="BC113" s="108">
        <v>0</v>
      </c>
      <c r="BD113" s="108">
        <v>0</v>
      </c>
      <c r="BE113" s="108">
        <v>0</v>
      </c>
      <c r="BF113" s="108">
        <v>0</v>
      </c>
      <c r="BG113" s="108">
        <v>0</v>
      </c>
      <c r="BH113" s="108">
        <v>0</v>
      </c>
      <c r="BI113" s="108">
        <v>0</v>
      </c>
      <c r="BJ113" s="108">
        <v>0</v>
      </c>
      <c r="BK113" s="108">
        <v>0</v>
      </c>
      <c r="BL113" s="108">
        <v>0</v>
      </c>
      <c r="BM113" s="108">
        <v>0</v>
      </c>
      <c r="BN113" s="108">
        <v>0</v>
      </c>
      <c r="BO113" s="108">
        <v>0</v>
      </c>
      <c r="BP113" s="108">
        <v>0</v>
      </c>
      <c r="BQ113" s="108">
        <v>0</v>
      </c>
      <c r="BR113" s="108">
        <v>0</v>
      </c>
      <c r="BS113" s="108">
        <v>0</v>
      </c>
      <c r="BT113" s="108">
        <v>0</v>
      </c>
      <c r="BU113" s="108">
        <v>0</v>
      </c>
      <c r="BV113" s="108">
        <v>0</v>
      </c>
      <c r="BW113" s="108">
        <v>0</v>
      </c>
      <c r="BX113" s="108">
        <v>0</v>
      </c>
      <c r="BY113" s="108">
        <v>0</v>
      </c>
      <c r="BZ113" s="108">
        <v>0</v>
      </c>
      <c r="CA113" s="108">
        <v>0</v>
      </c>
      <c r="CB113" s="108">
        <v>0</v>
      </c>
      <c r="CC113" s="108">
        <v>0</v>
      </c>
      <c r="CD113" s="108">
        <v>0</v>
      </c>
      <c r="CE113" s="108">
        <v>0</v>
      </c>
      <c r="CF113" s="108">
        <v>0</v>
      </c>
      <c r="CG113" s="108">
        <v>0</v>
      </c>
      <c r="CH113" s="108">
        <v>0</v>
      </c>
      <c r="CI113" s="108">
        <v>0</v>
      </c>
      <c r="CJ113" s="108">
        <v>0</v>
      </c>
      <c r="CK113" s="108">
        <v>0</v>
      </c>
      <c r="CL113" s="108">
        <v>0</v>
      </c>
      <c r="CM113" s="108">
        <v>0</v>
      </c>
      <c r="CN113" s="108">
        <v>0</v>
      </c>
      <c r="CO113" s="108">
        <v>0</v>
      </c>
      <c r="CP113" s="108">
        <v>0</v>
      </c>
      <c r="CQ113" s="108">
        <v>0</v>
      </c>
      <c r="CR113" s="108">
        <v>0</v>
      </c>
      <c r="CS113" s="101"/>
      <c r="CT113" s="101" t="s">
        <v>1414</v>
      </c>
    </row>
    <row r="114" spans="1:98" ht="70.349999999999994" customHeight="1" x14ac:dyDescent="0.3">
      <c r="A114" s="100" t="s">
        <v>1415</v>
      </c>
      <c r="B114" s="101"/>
      <c r="C114" s="101" t="s">
        <v>632</v>
      </c>
      <c r="D114" s="101" t="s">
        <v>102</v>
      </c>
      <c r="E114" s="101" t="s">
        <v>1407</v>
      </c>
      <c r="F114" s="102" t="s">
        <v>1408</v>
      </c>
      <c r="G114" s="101" t="s">
        <v>521</v>
      </c>
      <c r="H114" s="101" t="s">
        <v>1116</v>
      </c>
      <c r="I114" s="101" t="s">
        <v>1243</v>
      </c>
      <c r="J114" s="101" t="s">
        <v>983</v>
      </c>
      <c r="K114" s="101" t="s">
        <v>1085</v>
      </c>
      <c r="L114" s="101" t="s">
        <v>1086</v>
      </c>
      <c r="M114" s="101">
        <v>13</v>
      </c>
      <c r="N114" s="101" t="s">
        <v>1319</v>
      </c>
      <c r="O114" s="101" t="s">
        <v>4531</v>
      </c>
      <c r="P114" s="101" t="s">
        <v>421</v>
      </c>
      <c r="Q114" s="101" t="s">
        <v>1320</v>
      </c>
      <c r="R114" s="101" t="s">
        <v>1321</v>
      </c>
      <c r="S114" s="101" t="s">
        <v>1416</v>
      </c>
      <c r="T114" s="101" t="s">
        <v>1417</v>
      </c>
      <c r="U114" s="101" t="s">
        <v>1416</v>
      </c>
      <c r="V114" s="101" t="s">
        <v>1418</v>
      </c>
      <c r="W114" s="101" t="s">
        <v>1419</v>
      </c>
      <c r="X114" s="101" t="s">
        <v>1413</v>
      </c>
      <c r="Y114" s="101" t="s">
        <v>123</v>
      </c>
      <c r="Z114" s="101" t="s">
        <v>124</v>
      </c>
      <c r="AA114" s="103">
        <v>3</v>
      </c>
      <c r="AB114" s="101" t="s">
        <v>125</v>
      </c>
      <c r="AC114" s="101" t="s">
        <v>1096</v>
      </c>
      <c r="AD114" s="103">
        <v>0</v>
      </c>
      <c r="AE114" s="103">
        <v>1</v>
      </c>
      <c r="AF114" s="103">
        <v>2</v>
      </c>
      <c r="AG114" s="103">
        <v>0</v>
      </c>
      <c r="AH114" s="104"/>
      <c r="AI114" s="104" t="s">
        <v>1420</v>
      </c>
      <c r="AJ114" s="104" t="s">
        <v>1421</v>
      </c>
      <c r="AK114" s="101"/>
      <c r="AL114" s="101"/>
      <c r="AM114" s="101"/>
      <c r="AN114" s="102"/>
      <c r="AO114" s="105"/>
      <c r="AP114" s="106"/>
      <c r="AQ114" s="102">
        <v>1</v>
      </c>
      <c r="AR114" s="105">
        <v>1</v>
      </c>
      <c r="AS114" s="106" t="s">
        <v>132</v>
      </c>
      <c r="AT114" s="102"/>
      <c r="AU114" s="107">
        <v>0</v>
      </c>
      <c r="AV114" s="106" t="s">
        <v>171</v>
      </c>
      <c r="AW114" s="103">
        <v>1</v>
      </c>
      <c r="AX114" s="107">
        <v>0.33333333333333331</v>
      </c>
      <c r="AY114" s="106" t="s">
        <v>227</v>
      </c>
      <c r="AZ114" s="108">
        <v>0</v>
      </c>
      <c r="BA114" s="108">
        <v>0</v>
      </c>
      <c r="BB114" s="108">
        <v>0</v>
      </c>
      <c r="BC114" s="108">
        <v>0</v>
      </c>
      <c r="BD114" s="108">
        <v>0</v>
      </c>
      <c r="BE114" s="108">
        <v>0</v>
      </c>
      <c r="BF114" s="108">
        <v>6101850000</v>
      </c>
      <c r="BG114" s="108">
        <v>0</v>
      </c>
      <c r="BH114" s="108">
        <v>7700000000</v>
      </c>
      <c r="BI114" s="108">
        <v>0</v>
      </c>
      <c r="BJ114" s="108">
        <v>13801850000</v>
      </c>
      <c r="BK114" s="108">
        <v>0</v>
      </c>
      <c r="BL114" s="108">
        <v>0</v>
      </c>
      <c r="BM114" s="108">
        <v>0</v>
      </c>
      <c r="BN114" s="108">
        <v>0</v>
      </c>
      <c r="BO114" s="108">
        <v>0</v>
      </c>
      <c r="BP114" s="108">
        <v>0</v>
      </c>
      <c r="BQ114" s="108">
        <v>14407400000</v>
      </c>
      <c r="BR114" s="108">
        <v>0</v>
      </c>
      <c r="BS114" s="108">
        <v>0</v>
      </c>
      <c r="BT114" s="108">
        <v>0</v>
      </c>
      <c r="BU114" s="108">
        <v>14407400000</v>
      </c>
      <c r="BV114" s="108">
        <v>0</v>
      </c>
      <c r="BW114" s="108">
        <v>0</v>
      </c>
      <c r="BX114" s="108">
        <v>0</v>
      </c>
      <c r="BY114" s="108">
        <v>0</v>
      </c>
      <c r="BZ114" s="108">
        <v>0</v>
      </c>
      <c r="CA114" s="108">
        <v>0</v>
      </c>
      <c r="CB114" s="108">
        <v>20509250000</v>
      </c>
      <c r="CC114" s="108">
        <v>0</v>
      </c>
      <c r="CD114" s="108">
        <v>0</v>
      </c>
      <c r="CE114" s="108">
        <v>0</v>
      </c>
      <c r="CF114" s="108">
        <v>20509250000</v>
      </c>
      <c r="CG114" s="108">
        <v>0</v>
      </c>
      <c r="CH114" s="108">
        <v>0</v>
      </c>
      <c r="CI114" s="108">
        <v>0</v>
      </c>
      <c r="CJ114" s="108">
        <v>0</v>
      </c>
      <c r="CK114" s="108">
        <v>0</v>
      </c>
      <c r="CL114" s="108">
        <v>0</v>
      </c>
      <c r="CM114" s="108">
        <v>0</v>
      </c>
      <c r="CN114" s="108">
        <v>0</v>
      </c>
      <c r="CO114" s="108">
        <v>0</v>
      </c>
      <c r="CP114" s="108">
        <v>0</v>
      </c>
      <c r="CQ114" s="108">
        <v>0</v>
      </c>
      <c r="CR114" s="108">
        <v>48718500000</v>
      </c>
      <c r="CS114" s="101" t="s">
        <v>1350</v>
      </c>
      <c r="CT114" s="101" t="s">
        <v>1422</v>
      </c>
    </row>
    <row r="115" spans="1:98" ht="70.349999999999994" customHeight="1" x14ac:dyDescent="0.3">
      <c r="A115" s="100" t="s">
        <v>1423</v>
      </c>
      <c r="B115" s="101"/>
      <c r="C115" s="101" t="s">
        <v>645</v>
      </c>
      <c r="D115" s="101" t="s">
        <v>102</v>
      </c>
      <c r="E115" s="101" t="s">
        <v>1113</v>
      </c>
      <c r="F115" s="102" t="s">
        <v>1114</v>
      </c>
      <c r="G115" s="101" t="s">
        <v>1115</v>
      </c>
      <c r="H115" s="101" t="s">
        <v>1116</v>
      </c>
      <c r="I115" s="101" t="s">
        <v>1117</v>
      </c>
      <c r="J115" s="101" t="s">
        <v>1118</v>
      </c>
      <c r="K115" s="101" t="s">
        <v>1085</v>
      </c>
      <c r="L115" s="101" t="s">
        <v>1086</v>
      </c>
      <c r="M115" s="101">
        <v>13</v>
      </c>
      <c r="N115" s="101" t="s">
        <v>1319</v>
      </c>
      <c r="O115" s="101" t="s">
        <v>4531</v>
      </c>
      <c r="P115" s="101" t="s">
        <v>421</v>
      </c>
      <c r="Q115" s="101" t="s">
        <v>1320</v>
      </c>
      <c r="R115" s="101" t="s">
        <v>1321</v>
      </c>
      <c r="S115" s="101" t="s">
        <v>738</v>
      </c>
      <c r="T115" s="101" t="s">
        <v>1424</v>
      </c>
      <c r="U115" s="101" t="s">
        <v>1183</v>
      </c>
      <c r="V115" s="101" t="s">
        <v>1425</v>
      </c>
      <c r="W115" s="101" t="s">
        <v>1185</v>
      </c>
      <c r="X115" s="101" t="s">
        <v>1186</v>
      </c>
      <c r="Y115" s="101" t="s">
        <v>123</v>
      </c>
      <c r="Z115" s="101" t="s">
        <v>124</v>
      </c>
      <c r="AA115" s="103">
        <v>1</v>
      </c>
      <c r="AB115" s="101" t="s">
        <v>125</v>
      </c>
      <c r="AC115" s="101" t="s">
        <v>1096</v>
      </c>
      <c r="AD115" s="103">
        <v>0</v>
      </c>
      <c r="AE115" s="103">
        <v>0</v>
      </c>
      <c r="AF115" s="103">
        <v>1</v>
      </c>
      <c r="AG115" s="103">
        <v>0</v>
      </c>
      <c r="AH115" s="104"/>
      <c r="AI115" s="104"/>
      <c r="AJ115" s="104"/>
      <c r="AK115" s="101" t="s">
        <v>1426</v>
      </c>
      <c r="AL115" s="101"/>
      <c r="AM115" s="101"/>
      <c r="AN115" s="102"/>
      <c r="AO115" s="105"/>
      <c r="AP115" s="106"/>
      <c r="AQ115" s="102"/>
      <c r="AR115" s="105"/>
      <c r="AS115" s="106"/>
      <c r="AT115" s="102"/>
      <c r="AU115" s="107">
        <v>0</v>
      </c>
      <c r="AV115" s="106" t="s">
        <v>171</v>
      </c>
      <c r="AW115" s="103">
        <v>0</v>
      </c>
      <c r="AX115" s="107">
        <v>0</v>
      </c>
      <c r="AY115" s="106" t="s">
        <v>171</v>
      </c>
      <c r="AZ115" s="108">
        <v>0</v>
      </c>
      <c r="BA115" s="108">
        <v>0</v>
      </c>
      <c r="BB115" s="108">
        <v>0</v>
      </c>
      <c r="BC115" s="108">
        <v>0</v>
      </c>
      <c r="BD115" s="108">
        <v>0</v>
      </c>
      <c r="BE115" s="108">
        <v>0</v>
      </c>
      <c r="BF115" s="108">
        <v>0</v>
      </c>
      <c r="BG115" s="108">
        <v>0</v>
      </c>
      <c r="BH115" s="108">
        <v>2950000000</v>
      </c>
      <c r="BI115" s="108">
        <v>0</v>
      </c>
      <c r="BJ115" s="108">
        <v>2950000000</v>
      </c>
      <c r="BK115" s="108">
        <v>0</v>
      </c>
      <c r="BL115" s="108">
        <v>0</v>
      </c>
      <c r="BM115" s="108">
        <v>0</v>
      </c>
      <c r="BN115" s="108">
        <v>0</v>
      </c>
      <c r="BO115" s="108">
        <v>0</v>
      </c>
      <c r="BP115" s="108">
        <v>0</v>
      </c>
      <c r="BQ115" s="108">
        <v>0</v>
      </c>
      <c r="BR115" s="108">
        <v>0</v>
      </c>
      <c r="BS115" s="108">
        <v>0</v>
      </c>
      <c r="BT115" s="108">
        <v>0</v>
      </c>
      <c r="BU115" s="108">
        <v>0</v>
      </c>
      <c r="BV115" s="108">
        <v>0</v>
      </c>
      <c r="BW115" s="108">
        <v>0</v>
      </c>
      <c r="BX115" s="108">
        <v>0</v>
      </c>
      <c r="BY115" s="108">
        <v>0</v>
      </c>
      <c r="BZ115" s="108">
        <v>0</v>
      </c>
      <c r="CA115" s="108">
        <v>0</v>
      </c>
      <c r="CB115" s="108">
        <v>0</v>
      </c>
      <c r="CC115" s="108">
        <v>0</v>
      </c>
      <c r="CD115" s="108">
        <v>0</v>
      </c>
      <c r="CE115" s="108">
        <v>0</v>
      </c>
      <c r="CF115" s="108">
        <v>0</v>
      </c>
      <c r="CG115" s="108">
        <v>0</v>
      </c>
      <c r="CH115" s="108">
        <v>0</v>
      </c>
      <c r="CI115" s="108">
        <v>0</v>
      </c>
      <c r="CJ115" s="108">
        <v>0</v>
      </c>
      <c r="CK115" s="108">
        <v>0</v>
      </c>
      <c r="CL115" s="108">
        <v>0</v>
      </c>
      <c r="CM115" s="108">
        <v>0</v>
      </c>
      <c r="CN115" s="108">
        <v>0</v>
      </c>
      <c r="CO115" s="108">
        <v>0</v>
      </c>
      <c r="CP115" s="108">
        <v>0</v>
      </c>
      <c r="CQ115" s="108">
        <v>0</v>
      </c>
      <c r="CR115" s="108">
        <v>2950000000</v>
      </c>
      <c r="CS115" s="101"/>
      <c r="CT115" s="101" t="s">
        <v>1427</v>
      </c>
    </row>
    <row r="116" spans="1:98" ht="70.349999999999994" customHeight="1" x14ac:dyDescent="0.3">
      <c r="A116" s="100" t="s">
        <v>1428</v>
      </c>
      <c r="B116" s="101"/>
      <c r="C116" s="101" t="s">
        <v>659</v>
      </c>
      <c r="D116" s="101" t="s">
        <v>102</v>
      </c>
      <c r="E116" s="101" t="s">
        <v>1429</v>
      </c>
      <c r="F116" s="102" t="s">
        <v>868</v>
      </c>
      <c r="G116" s="101" t="s">
        <v>521</v>
      </c>
      <c r="H116" s="101" t="s">
        <v>106</v>
      </c>
      <c r="I116" s="101" t="s">
        <v>1430</v>
      </c>
      <c r="J116" s="101" t="s">
        <v>1431</v>
      </c>
      <c r="K116" s="101" t="s">
        <v>1085</v>
      </c>
      <c r="L116" s="101" t="s">
        <v>1086</v>
      </c>
      <c r="M116" s="101">
        <v>13</v>
      </c>
      <c r="N116" s="101" t="s">
        <v>1319</v>
      </c>
      <c r="O116" s="101" t="s">
        <v>4531</v>
      </c>
      <c r="P116" s="101" t="s">
        <v>421</v>
      </c>
      <c r="Q116" s="101" t="s">
        <v>1320</v>
      </c>
      <c r="R116" s="101" t="s">
        <v>1321</v>
      </c>
      <c r="S116" s="101" t="s">
        <v>1432</v>
      </c>
      <c r="T116" s="101" t="s">
        <v>1433</v>
      </c>
      <c r="U116" s="101" t="s">
        <v>1432</v>
      </c>
      <c r="V116" s="101" t="s">
        <v>1434</v>
      </c>
      <c r="W116" s="101" t="s">
        <v>1435</v>
      </c>
      <c r="X116" s="101" t="s">
        <v>1413</v>
      </c>
      <c r="Y116" s="101" t="s">
        <v>123</v>
      </c>
      <c r="Z116" s="101" t="s">
        <v>124</v>
      </c>
      <c r="AA116" s="103">
        <v>2</v>
      </c>
      <c r="AB116" s="101" t="s">
        <v>125</v>
      </c>
      <c r="AC116" s="101" t="s">
        <v>1096</v>
      </c>
      <c r="AD116" s="103">
        <v>0</v>
      </c>
      <c r="AE116" s="103">
        <v>1</v>
      </c>
      <c r="AF116" s="103">
        <v>1</v>
      </c>
      <c r="AG116" s="103">
        <v>0</v>
      </c>
      <c r="AH116" s="104"/>
      <c r="AI116" s="104" t="s">
        <v>1436</v>
      </c>
      <c r="AJ116" s="104" t="s">
        <v>1437</v>
      </c>
      <c r="AK116" s="101" t="s">
        <v>1438</v>
      </c>
      <c r="AL116" s="101"/>
      <c r="AM116" s="101"/>
      <c r="AN116" s="102"/>
      <c r="AO116" s="105"/>
      <c r="AP116" s="106"/>
      <c r="AQ116" s="102">
        <v>1</v>
      </c>
      <c r="AR116" s="105">
        <v>1</v>
      </c>
      <c r="AS116" s="106" t="s">
        <v>132</v>
      </c>
      <c r="AT116" s="102"/>
      <c r="AU116" s="107">
        <v>0</v>
      </c>
      <c r="AV116" s="106" t="s">
        <v>171</v>
      </c>
      <c r="AW116" s="103">
        <v>1</v>
      </c>
      <c r="AX116" s="107">
        <v>0.5</v>
      </c>
      <c r="AY116" s="106" t="s">
        <v>227</v>
      </c>
      <c r="AZ116" s="108">
        <v>0</v>
      </c>
      <c r="BA116" s="108">
        <v>0</v>
      </c>
      <c r="BB116" s="108">
        <v>0</v>
      </c>
      <c r="BC116" s="108">
        <v>0</v>
      </c>
      <c r="BD116" s="108">
        <v>0</v>
      </c>
      <c r="BE116" s="108">
        <v>0</v>
      </c>
      <c r="BF116" s="108">
        <v>5000000000</v>
      </c>
      <c r="BG116" s="108">
        <v>0</v>
      </c>
      <c r="BH116" s="108">
        <v>1200000000</v>
      </c>
      <c r="BI116" s="108">
        <v>0</v>
      </c>
      <c r="BJ116" s="108">
        <v>6200000000</v>
      </c>
      <c r="BK116" s="108">
        <v>0</v>
      </c>
      <c r="BL116" s="108">
        <v>0</v>
      </c>
      <c r="BM116" s="108">
        <v>0</v>
      </c>
      <c r="BN116" s="108">
        <v>0</v>
      </c>
      <c r="BO116" s="108">
        <v>0</v>
      </c>
      <c r="BP116" s="108">
        <v>0</v>
      </c>
      <c r="BQ116" s="108">
        <v>5000000000</v>
      </c>
      <c r="BR116" s="108">
        <v>0</v>
      </c>
      <c r="BS116" s="108">
        <v>1296000000</v>
      </c>
      <c r="BT116" s="108">
        <v>0</v>
      </c>
      <c r="BU116" s="108">
        <v>6296000000</v>
      </c>
      <c r="BV116" s="108">
        <v>0</v>
      </c>
      <c r="BW116" s="108">
        <v>0</v>
      </c>
      <c r="BX116" s="108">
        <v>0</v>
      </c>
      <c r="BY116" s="108">
        <v>0</v>
      </c>
      <c r="BZ116" s="108">
        <v>0</v>
      </c>
      <c r="CA116" s="108">
        <v>0</v>
      </c>
      <c r="CB116" s="108">
        <v>5000000000</v>
      </c>
      <c r="CC116" s="108">
        <v>0</v>
      </c>
      <c r="CD116" s="108">
        <v>1386720000</v>
      </c>
      <c r="CE116" s="108">
        <v>0</v>
      </c>
      <c r="CF116" s="108">
        <v>6386720000</v>
      </c>
      <c r="CG116" s="108">
        <v>0</v>
      </c>
      <c r="CH116" s="108">
        <v>0</v>
      </c>
      <c r="CI116" s="108">
        <v>0</v>
      </c>
      <c r="CJ116" s="108">
        <v>0</v>
      </c>
      <c r="CK116" s="108">
        <v>0</v>
      </c>
      <c r="CL116" s="108">
        <v>0</v>
      </c>
      <c r="CM116" s="108">
        <v>5000000000</v>
      </c>
      <c r="CN116" s="108">
        <v>0</v>
      </c>
      <c r="CO116" s="108">
        <v>1483790400</v>
      </c>
      <c r="CP116" s="108">
        <v>0</v>
      </c>
      <c r="CQ116" s="108">
        <v>6483790400</v>
      </c>
      <c r="CR116" s="108">
        <v>25366510400</v>
      </c>
      <c r="CS116" s="101" t="s">
        <v>1386</v>
      </c>
      <c r="CT116" s="101" t="s">
        <v>1439</v>
      </c>
    </row>
    <row r="117" spans="1:98" ht="70.349999999999994" customHeight="1" x14ac:dyDescent="0.3">
      <c r="A117" s="100" t="s">
        <v>1440</v>
      </c>
      <c r="B117" s="101"/>
      <c r="C117" s="101" t="s">
        <v>670</v>
      </c>
      <c r="D117" s="101" t="s">
        <v>102</v>
      </c>
      <c r="E117" s="101" t="s">
        <v>1441</v>
      </c>
      <c r="F117" s="102" t="s">
        <v>834</v>
      </c>
      <c r="G117" s="101" t="s">
        <v>1442</v>
      </c>
      <c r="H117" s="101" t="s">
        <v>1443</v>
      </c>
      <c r="I117" s="101" t="s">
        <v>1444</v>
      </c>
      <c r="J117" s="101" t="s">
        <v>844</v>
      </c>
      <c r="K117" s="101" t="s">
        <v>1085</v>
      </c>
      <c r="L117" s="101" t="s">
        <v>1086</v>
      </c>
      <c r="M117" s="101">
        <v>13</v>
      </c>
      <c r="N117" s="101" t="s">
        <v>1319</v>
      </c>
      <c r="O117" s="101" t="s">
        <v>4531</v>
      </c>
      <c r="P117" s="101" t="s">
        <v>421</v>
      </c>
      <c r="Q117" s="101" t="s">
        <v>1320</v>
      </c>
      <c r="R117" s="101" t="s">
        <v>1321</v>
      </c>
      <c r="S117" s="101" t="s">
        <v>1445</v>
      </c>
      <c r="T117" s="101" t="s">
        <v>1446</v>
      </c>
      <c r="U117" s="101" t="s">
        <v>1445</v>
      </c>
      <c r="V117" s="101" t="s">
        <v>1447</v>
      </c>
      <c r="W117" s="101" t="s">
        <v>1448</v>
      </c>
      <c r="X117" s="101" t="s">
        <v>1413</v>
      </c>
      <c r="Y117" s="101" t="s">
        <v>123</v>
      </c>
      <c r="Z117" s="101" t="s">
        <v>124</v>
      </c>
      <c r="AA117" s="103">
        <v>1</v>
      </c>
      <c r="AB117" s="101" t="s">
        <v>125</v>
      </c>
      <c r="AC117" s="101" t="s">
        <v>1096</v>
      </c>
      <c r="AD117" s="103">
        <v>0</v>
      </c>
      <c r="AE117" s="103">
        <v>0</v>
      </c>
      <c r="AF117" s="103">
        <v>0</v>
      </c>
      <c r="AG117" s="103">
        <v>1</v>
      </c>
      <c r="AH117" s="104"/>
      <c r="AI117" s="104"/>
      <c r="AJ117" s="104"/>
      <c r="AK117" s="101" t="s">
        <v>1449</v>
      </c>
      <c r="AL117" s="101"/>
      <c r="AM117" s="101" t="s">
        <v>1450</v>
      </c>
      <c r="AN117" s="102"/>
      <c r="AO117" s="105"/>
      <c r="AP117" s="106"/>
      <c r="AQ117" s="102"/>
      <c r="AR117" s="105"/>
      <c r="AS117" s="106"/>
      <c r="AT117" s="102">
        <v>0</v>
      </c>
      <c r="AU117" s="107"/>
      <c r="AV117" s="106"/>
      <c r="AW117" s="103">
        <v>0</v>
      </c>
      <c r="AX117" s="107">
        <v>0</v>
      </c>
      <c r="AY117" s="106" t="s">
        <v>171</v>
      </c>
      <c r="AZ117" s="108">
        <v>0</v>
      </c>
      <c r="BA117" s="108">
        <v>0</v>
      </c>
      <c r="BB117" s="108">
        <v>0</v>
      </c>
      <c r="BC117" s="108">
        <v>0</v>
      </c>
      <c r="BD117" s="108">
        <v>0</v>
      </c>
      <c r="BE117" s="108">
        <v>0</v>
      </c>
      <c r="BF117" s="108">
        <v>3200000000</v>
      </c>
      <c r="BG117" s="108">
        <v>0</v>
      </c>
      <c r="BH117" s="108">
        <v>0</v>
      </c>
      <c r="BI117" s="108">
        <v>6000000000</v>
      </c>
      <c r="BJ117" s="108">
        <v>9200000000</v>
      </c>
      <c r="BK117" s="108">
        <v>0</v>
      </c>
      <c r="BL117" s="108">
        <v>0</v>
      </c>
      <c r="BM117" s="108">
        <v>0</v>
      </c>
      <c r="BN117" s="108">
        <v>0</v>
      </c>
      <c r="BO117" s="108">
        <v>0</v>
      </c>
      <c r="BP117" s="108">
        <v>0</v>
      </c>
      <c r="BQ117" s="108">
        <v>12800000000</v>
      </c>
      <c r="BR117" s="108">
        <v>0</v>
      </c>
      <c r="BS117" s="108">
        <v>0</v>
      </c>
      <c r="BT117" s="108">
        <v>0</v>
      </c>
      <c r="BU117" s="108">
        <v>12800000000</v>
      </c>
      <c r="BV117" s="108">
        <v>0</v>
      </c>
      <c r="BW117" s="108">
        <v>0</v>
      </c>
      <c r="BX117" s="108">
        <v>0</v>
      </c>
      <c r="BY117" s="108">
        <v>0</v>
      </c>
      <c r="BZ117" s="108">
        <v>0</v>
      </c>
      <c r="CA117" s="108">
        <v>0</v>
      </c>
      <c r="CB117" s="108">
        <v>16000000000</v>
      </c>
      <c r="CC117" s="108">
        <v>0</v>
      </c>
      <c r="CD117" s="108">
        <v>0</v>
      </c>
      <c r="CE117" s="108">
        <v>6000000000</v>
      </c>
      <c r="CF117" s="108">
        <v>22000000000</v>
      </c>
      <c r="CG117" s="108">
        <v>0</v>
      </c>
      <c r="CH117" s="108">
        <v>0</v>
      </c>
      <c r="CI117" s="108">
        <v>0</v>
      </c>
      <c r="CJ117" s="108">
        <v>0</v>
      </c>
      <c r="CK117" s="108">
        <v>0</v>
      </c>
      <c r="CL117" s="108">
        <v>0</v>
      </c>
      <c r="CM117" s="108">
        <v>0</v>
      </c>
      <c r="CN117" s="108">
        <v>0</v>
      </c>
      <c r="CO117" s="108">
        <v>0</v>
      </c>
      <c r="CP117" s="108">
        <v>0</v>
      </c>
      <c r="CQ117" s="108">
        <v>0</v>
      </c>
      <c r="CR117" s="108">
        <v>44000000000</v>
      </c>
      <c r="CS117" s="101"/>
      <c r="CT117" s="101" t="s">
        <v>1451</v>
      </c>
    </row>
    <row r="118" spans="1:98" ht="70.349999999999994" customHeight="1" x14ac:dyDescent="0.3">
      <c r="A118" s="100" t="s">
        <v>1452</v>
      </c>
      <c r="B118" s="101"/>
      <c r="C118" s="101" t="s">
        <v>683</v>
      </c>
      <c r="D118" s="101" t="s">
        <v>102</v>
      </c>
      <c r="E118" s="101" t="s">
        <v>1113</v>
      </c>
      <c r="F118" s="102" t="s">
        <v>1114</v>
      </c>
      <c r="G118" s="101" t="s">
        <v>1115</v>
      </c>
      <c r="H118" s="101" t="s">
        <v>1116</v>
      </c>
      <c r="I118" s="101" t="s">
        <v>1117</v>
      </c>
      <c r="J118" s="101" t="s">
        <v>1118</v>
      </c>
      <c r="K118" s="101" t="s">
        <v>1085</v>
      </c>
      <c r="L118" s="101" t="s">
        <v>1086</v>
      </c>
      <c r="M118" s="101">
        <v>13</v>
      </c>
      <c r="N118" s="101" t="s">
        <v>1319</v>
      </c>
      <c r="O118" s="101" t="s">
        <v>4531</v>
      </c>
      <c r="P118" s="101" t="s">
        <v>421</v>
      </c>
      <c r="Q118" s="101" t="s">
        <v>1320</v>
      </c>
      <c r="R118" s="101" t="s">
        <v>1321</v>
      </c>
      <c r="S118" s="101" t="s">
        <v>1453</v>
      </c>
      <c r="T118" s="101" t="s">
        <v>1454</v>
      </c>
      <c r="U118" s="101" t="s">
        <v>1455</v>
      </c>
      <c r="V118" s="101" t="s">
        <v>1456</v>
      </c>
      <c r="W118" s="101" t="s">
        <v>1457</v>
      </c>
      <c r="X118" s="101" t="s">
        <v>1458</v>
      </c>
      <c r="Y118" s="101" t="s">
        <v>123</v>
      </c>
      <c r="Z118" s="101" t="s">
        <v>1458</v>
      </c>
      <c r="AA118" s="103">
        <v>1</v>
      </c>
      <c r="AB118" s="101" t="s">
        <v>125</v>
      </c>
      <c r="AC118" s="101" t="s">
        <v>1096</v>
      </c>
      <c r="AD118" s="103">
        <v>0</v>
      </c>
      <c r="AE118" s="103">
        <v>1</v>
      </c>
      <c r="AF118" s="103">
        <v>0</v>
      </c>
      <c r="AG118" s="103">
        <v>0</v>
      </c>
      <c r="AH118" s="104"/>
      <c r="AI118" s="104" t="s">
        <v>1459</v>
      </c>
      <c r="AJ118" s="104" t="s">
        <v>1460</v>
      </c>
      <c r="AK118" s="101"/>
      <c r="AL118" s="101"/>
      <c r="AM118" s="101"/>
      <c r="AN118" s="102"/>
      <c r="AO118" s="105"/>
      <c r="AP118" s="106"/>
      <c r="AQ118" s="102">
        <v>1</v>
      </c>
      <c r="AR118" s="105">
        <v>1</v>
      </c>
      <c r="AS118" s="106" t="s">
        <v>132</v>
      </c>
      <c r="AT118" s="102"/>
      <c r="AU118" s="107"/>
      <c r="AV118" s="106"/>
      <c r="AW118" s="103">
        <v>1</v>
      </c>
      <c r="AX118" s="107">
        <v>1</v>
      </c>
      <c r="AY118" s="106" t="s">
        <v>132</v>
      </c>
      <c r="AZ118" s="108">
        <v>0</v>
      </c>
      <c r="BA118" s="108">
        <v>5281000000</v>
      </c>
      <c r="BB118" s="108">
        <v>0</v>
      </c>
      <c r="BC118" s="108">
        <v>0</v>
      </c>
      <c r="BD118" s="108">
        <v>0</v>
      </c>
      <c r="BE118" s="108">
        <v>0</v>
      </c>
      <c r="BF118" s="108">
        <v>0</v>
      </c>
      <c r="BG118" s="108">
        <v>0</v>
      </c>
      <c r="BH118" s="108">
        <v>0</v>
      </c>
      <c r="BI118" s="108">
        <v>0</v>
      </c>
      <c r="BJ118" s="108">
        <v>5281000000</v>
      </c>
      <c r="BK118" s="108">
        <v>0</v>
      </c>
      <c r="BL118" s="108">
        <v>0</v>
      </c>
      <c r="BM118" s="108">
        <v>0</v>
      </c>
      <c r="BN118" s="108">
        <v>0</v>
      </c>
      <c r="BO118" s="108">
        <v>0</v>
      </c>
      <c r="BP118" s="108">
        <v>0</v>
      </c>
      <c r="BQ118" s="108">
        <v>0</v>
      </c>
      <c r="BR118" s="108">
        <v>0</v>
      </c>
      <c r="BS118" s="108">
        <v>0</v>
      </c>
      <c r="BT118" s="108">
        <v>0</v>
      </c>
      <c r="BU118" s="108">
        <v>0</v>
      </c>
      <c r="BV118" s="108">
        <v>0</v>
      </c>
      <c r="BW118" s="108">
        <v>0</v>
      </c>
      <c r="BX118" s="108">
        <v>0</v>
      </c>
      <c r="BY118" s="108">
        <v>0</v>
      </c>
      <c r="BZ118" s="108">
        <v>0</v>
      </c>
      <c r="CA118" s="108">
        <v>0</v>
      </c>
      <c r="CB118" s="108">
        <v>0</v>
      </c>
      <c r="CC118" s="108">
        <v>0</v>
      </c>
      <c r="CD118" s="108">
        <v>0</v>
      </c>
      <c r="CE118" s="108">
        <v>0</v>
      </c>
      <c r="CF118" s="108">
        <v>0</v>
      </c>
      <c r="CG118" s="108">
        <v>0</v>
      </c>
      <c r="CH118" s="108">
        <v>0</v>
      </c>
      <c r="CI118" s="108">
        <v>0</v>
      </c>
      <c r="CJ118" s="108">
        <v>0</v>
      </c>
      <c r="CK118" s="108">
        <v>0</v>
      </c>
      <c r="CL118" s="108">
        <v>0</v>
      </c>
      <c r="CM118" s="108">
        <v>0</v>
      </c>
      <c r="CN118" s="108">
        <v>0</v>
      </c>
      <c r="CO118" s="108">
        <v>0</v>
      </c>
      <c r="CP118" s="108">
        <v>0</v>
      </c>
      <c r="CQ118" s="108">
        <v>0</v>
      </c>
      <c r="CR118" s="108">
        <v>5281000000</v>
      </c>
      <c r="CS118" s="101" t="s">
        <v>1461</v>
      </c>
      <c r="CT118" s="101" t="s">
        <v>1462</v>
      </c>
    </row>
    <row r="119" spans="1:98" ht="70.349999999999994" customHeight="1" x14ac:dyDescent="0.3">
      <c r="A119" s="100" t="s">
        <v>1463</v>
      </c>
      <c r="B119" s="101"/>
      <c r="C119" s="101" t="s">
        <v>111</v>
      </c>
      <c r="D119" s="101" t="s">
        <v>102</v>
      </c>
      <c r="E119" s="101" t="s">
        <v>1464</v>
      </c>
      <c r="F119" s="102" t="s">
        <v>1465</v>
      </c>
      <c r="G119" s="101"/>
      <c r="H119" s="101" t="s">
        <v>106</v>
      </c>
      <c r="I119" s="101" t="s">
        <v>1466</v>
      </c>
      <c r="J119" s="101" t="s">
        <v>1467</v>
      </c>
      <c r="K119" s="101" t="s">
        <v>1468</v>
      </c>
      <c r="L119" s="101" t="s">
        <v>1469</v>
      </c>
      <c r="M119" s="101">
        <v>14</v>
      </c>
      <c r="N119" s="101" t="s">
        <v>1470</v>
      </c>
      <c r="O119" s="101" t="s">
        <v>437</v>
      </c>
      <c r="P119" s="101" t="s">
        <v>438</v>
      </c>
      <c r="Q119" s="101" t="s">
        <v>6328</v>
      </c>
      <c r="R119" s="101" t="s">
        <v>440</v>
      </c>
      <c r="S119" s="101" t="s">
        <v>1471</v>
      </c>
      <c r="T119" s="101" t="s">
        <v>1472</v>
      </c>
      <c r="U119" s="101" t="s">
        <v>1473</v>
      </c>
      <c r="V119" s="101" t="s">
        <v>1474</v>
      </c>
      <c r="W119" s="101" t="s">
        <v>1475</v>
      </c>
      <c r="X119" s="101" t="s">
        <v>146</v>
      </c>
      <c r="Y119" s="101" t="s">
        <v>123</v>
      </c>
      <c r="Z119" s="101" t="s">
        <v>124</v>
      </c>
      <c r="AA119" s="103">
        <v>70000</v>
      </c>
      <c r="AB119" s="101" t="s">
        <v>125</v>
      </c>
      <c r="AC119" s="101" t="s">
        <v>1466</v>
      </c>
      <c r="AD119" s="103">
        <v>17500</v>
      </c>
      <c r="AE119" s="103">
        <v>17500</v>
      </c>
      <c r="AF119" s="103">
        <v>17500</v>
      </c>
      <c r="AG119" s="103">
        <v>17500</v>
      </c>
      <c r="AH119" s="104" t="s">
        <v>1476</v>
      </c>
      <c r="AI119" s="104" t="s">
        <v>1477</v>
      </c>
      <c r="AJ119" s="104" t="s">
        <v>1478</v>
      </c>
      <c r="AK119" s="101" t="s">
        <v>1479</v>
      </c>
      <c r="AL119" s="101" t="s">
        <v>6716</v>
      </c>
      <c r="AM119" s="101" t="s">
        <v>6406</v>
      </c>
      <c r="AN119" s="102">
        <v>17500</v>
      </c>
      <c r="AO119" s="105">
        <v>1</v>
      </c>
      <c r="AP119" s="106" t="s">
        <v>132</v>
      </c>
      <c r="AQ119" s="102">
        <v>17795</v>
      </c>
      <c r="AR119" s="105">
        <v>1</v>
      </c>
      <c r="AS119" s="106" t="s">
        <v>132</v>
      </c>
      <c r="AT119" s="102">
        <v>594436</v>
      </c>
      <c r="AU119" s="107">
        <v>1</v>
      </c>
      <c r="AV119" s="106" t="s">
        <v>132</v>
      </c>
      <c r="AW119" s="103">
        <v>629731</v>
      </c>
      <c r="AX119" s="107">
        <v>1</v>
      </c>
      <c r="AY119" s="106" t="s">
        <v>132</v>
      </c>
      <c r="AZ119" s="108">
        <v>0</v>
      </c>
      <c r="BA119" s="108">
        <v>1350000000</v>
      </c>
      <c r="BB119" s="108">
        <v>0</v>
      </c>
      <c r="BC119" s="108">
        <v>0</v>
      </c>
      <c r="BD119" s="108">
        <v>0</v>
      </c>
      <c r="BE119" s="108">
        <v>0</v>
      </c>
      <c r="BF119" s="108">
        <v>3150000000</v>
      </c>
      <c r="BG119" s="108">
        <v>0</v>
      </c>
      <c r="BH119" s="108">
        <v>0</v>
      </c>
      <c r="BI119" s="108">
        <v>0</v>
      </c>
      <c r="BJ119" s="108">
        <v>4500000000</v>
      </c>
      <c r="BK119" s="108">
        <v>0</v>
      </c>
      <c r="BL119" s="108">
        <v>1350000000</v>
      </c>
      <c r="BM119" s="108">
        <v>0</v>
      </c>
      <c r="BN119" s="108">
        <v>0</v>
      </c>
      <c r="BO119" s="108">
        <v>0</v>
      </c>
      <c r="BP119" s="108">
        <v>0</v>
      </c>
      <c r="BQ119" s="108">
        <v>3150000000</v>
      </c>
      <c r="BR119" s="108">
        <v>0</v>
      </c>
      <c r="BS119" s="108">
        <v>0</v>
      </c>
      <c r="BT119" s="108">
        <v>0</v>
      </c>
      <c r="BU119" s="108">
        <v>4500000000</v>
      </c>
      <c r="BV119" s="108">
        <v>0</v>
      </c>
      <c r="BW119" s="108">
        <v>1350000000</v>
      </c>
      <c r="BX119" s="108">
        <v>0</v>
      </c>
      <c r="BY119" s="108">
        <v>0</v>
      </c>
      <c r="BZ119" s="108">
        <v>0</v>
      </c>
      <c r="CA119" s="108">
        <v>0</v>
      </c>
      <c r="CB119" s="108">
        <v>3150000000</v>
      </c>
      <c r="CC119" s="108">
        <v>0</v>
      </c>
      <c r="CD119" s="108">
        <v>0</v>
      </c>
      <c r="CE119" s="108">
        <v>0</v>
      </c>
      <c r="CF119" s="108">
        <v>4500000000</v>
      </c>
      <c r="CG119" s="108">
        <v>0</v>
      </c>
      <c r="CH119" s="108">
        <v>1350000000</v>
      </c>
      <c r="CI119" s="108">
        <v>0</v>
      </c>
      <c r="CJ119" s="108">
        <v>0</v>
      </c>
      <c r="CK119" s="108">
        <v>0</v>
      </c>
      <c r="CL119" s="108">
        <v>0</v>
      </c>
      <c r="CM119" s="108">
        <v>3150000000</v>
      </c>
      <c r="CN119" s="108">
        <v>0</v>
      </c>
      <c r="CO119" s="108">
        <v>0</v>
      </c>
      <c r="CP119" s="108">
        <v>0</v>
      </c>
      <c r="CQ119" s="108">
        <v>4500000000</v>
      </c>
      <c r="CR119" s="108">
        <v>18000000000</v>
      </c>
      <c r="CS119" s="101"/>
      <c r="CT119" s="101" t="s">
        <v>1480</v>
      </c>
    </row>
    <row r="120" spans="1:98" ht="70.349999999999994" customHeight="1" x14ac:dyDescent="0.3">
      <c r="A120" s="100" t="s">
        <v>1481</v>
      </c>
      <c r="B120" s="101"/>
      <c r="C120" s="101" t="s">
        <v>101</v>
      </c>
      <c r="D120" s="101" t="s">
        <v>102</v>
      </c>
      <c r="E120" s="101" t="s">
        <v>1464</v>
      </c>
      <c r="F120" s="102" t="s">
        <v>1465</v>
      </c>
      <c r="G120" s="101"/>
      <c r="H120" s="101" t="s">
        <v>106</v>
      </c>
      <c r="I120" s="101" t="s">
        <v>1466</v>
      </c>
      <c r="J120" s="101" t="s">
        <v>1467</v>
      </c>
      <c r="K120" s="101" t="s">
        <v>1468</v>
      </c>
      <c r="L120" s="101" t="s">
        <v>1469</v>
      </c>
      <c r="M120" s="101">
        <v>14</v>
      </c>
      <c r="N120" s="101" t="s">
        <v>1470</v>
      </c>
      <c r="O120" s="101" t="s">
        <v>437</v>
      </c>
      <c r="P120" s="101" t="s">
        <v>438</v>
      </c>
      <c r="Q120" s="101" t="s">
        <v>6328</v>
      </c>
      <c r="R120" s="101" t="s">
        <v>440</v>
      </c>
      <c r="S120" s="101" t="s">
        <v>554</v>
      </c>
      <c r="T120" s="101" t="s">
        <v>1482</v>
      </c>
      <c r="U120" s="101" t="s">
        <v>1483</v>
      </c>
      <c r="V120" s="101" t="s">
        <v>1484</v>
      </c>
      <c r="W120" s="101" t="s">
        <v>1485</v>
      </c>
      <c r="X120" s="101" t="s">
        <v>500</v>
      </c>
      <c r="Y120" s="101" t="s">
        <v>123</v>
      </c>
      <c r="Z120" s="101" t="s">
        <v>124</v>
      </c>
      <c r="AA120" s="103">
        <v>2</v>
      </c>
      <c r="AB120" s="101" t="s">
        <v>125</v>
      </c>
      <c r="AC120" s="101" t="s">
        <v>1466</v>
      </c>
      <c r="AD120" s="103">
        <v>0</v>
      </c>
      <c r="AE120" s="103">
        <v>2</v>
      </c>
      <c r="AF120" s="103">
        <v>0</v>
      </c>
      <c r="AG120" s="103">
        <v>0</v>
      </c>
      <c r="AH120" s="104"/>
      <c r="AI120" s="104" t="s">
        <v>1486</v>
      </c>
      <c r="AJ120" s="104" t="s">
        <v>1487</v>
      </c>
      <c r="AK120" s="101" t="s">
        <v>1488</v>
      </c>
      <c r="AL120" s="101"/>
      <c r="AM120" s="101"/>
      <c r="AN120" s="102"/>
      <c r="AO120" s="105"/>
      <c r="AP120" s="106"/>
      <c r="AQ120" s="102">
        <v>2</v>
      </c>
      <c r="AR120" s="105">
        <v>1</v>
      </c>
      <c r="AS120" s="106" t="s">
        <v>132</v>
      </c>
      <c r="AT120" s="102"/>
      <c r="AU120" s="107"/>
      <c r="AV120" s="106"/>
      <c r="AW120" s="103">
        <v>2</v>
      </c>
      <c r="AX120" s="107">
        <v>1</v>
      </c>
      <c r="AY120" s="106" t="s">
        <v>132</v>
      </c>
      <c r="AZ120" s="108">
        <v>0</v>
      </c>
      <c r="BA120" s="108">
        <v>0</v>
      </c>
      <c r="BB120" s="108">
        <v>0</v>
      </c>
      <c r="BC120" s="108">
        <v>0</v>
      </c>
      <c r="BD120" s="108">
        <v>0</v>
      </c>
      <c r="BE120" s="108">
        <v>0</v>
      </c>
      <c r="BF120" s="108">
        <v>0</v>
      </c>
      <c r="BG120" s="108">
        <v>0</v>
      </c>
      <c r="BH120" s="108">
        <v>0</v>
      </c>
      <c r="BI120" s="108">
        <v>0</v>
      </c>
      <c r="BJ120" s="108">
        <v>0</v>
      </c>
      <c r="BK120" s="108">
        <v>0</v>
      </c>
      <c r="BL120" s="108">
        <v>0</v>
      </c>
      <c r="BM120" s="108">
        <v>0</v>
      </c>
      <c r="BN120" s="108">
        <v>0</v>
      </c>
      <c r="BO120" s="108">
        <v>0</v>
      </c>
      <c r="BP120" s="108">
        <v>0</v>
      </c>
      <c r="BQ120" s="108">
        <v>0</v>
      </c>
      <c r="BR120" s="108">
        <v>0</v>
      </c>
      <c r="BS120" s="108">
        <v>0</v>
      </c>
      <c r="BT120" s="108">
        <v>0</v>
      </c>
      <c r="BU120" s="108">
        <v>0</v>
      </c>
      <c r="BV120" s="108">
        <v>0</v>
      </c>
      <c r="BW120" s="108">
        <v>0</v>
      </c>
      <c r="BX120" s="108">
        <v>0</v>
      </c>
      <c r="BY120" s="108">
        <v>0</v>
      </c>
      <c r="BZ120" s="108">
        <v>0</v>
      </c>
      <c r="CA120" s="108">
        <v>0</v>
      </c>
      <c r="CB120" s="108">
        <v>0</v>
      </c>
      <c r="CC120" s="108">
        <v>0</v>
      </c>
      <c r="CD120" s="108">
        <v>0</v>
      </c>
      <c r="CE120" s="108">
        <v>0</v>
      </c>
      <c r="CF120" s="108">
        <v>0</v>
      </c>
      <c r="CG120" s="108">
        <v>0</v>
      </c>
      <c r="CH120" s="108">
        <v>0</v>
      </c>
      <c r="CI120" s="108">
        <v>0</v>
      </c>
      <c r="CJ120" s="108">
        <v>0</v>
      </c>
      <c r="CK120" s="108">
        <v>0</v>
      </c>
      <c r="CL120" s="108">
        <v>0</v>
      </c>
      <c r="CM120" s="108">
        <v>0</v>
      </c>
      <c r="CN120" s="108">
        <v>0</v>
      </c>
      <c r="CO120" s="108">
        <v>0</v>
      </c>
      <c r="CP120" s="108">
        <v>0</v>
      </c>
      <c r="CQ120" s="108">
        <v>0</v>
      </c>
      <c r="CR120" s="108">
        <v>0</v>
      </c>
      <c r="CS120" s="101"/>
      <c r="CT120" s="101" t="s">
        <v>1489</v>
      </c>
    </row>
    <row r="121" spans="1:98" ht="70.349999999999994" customHeight="1" x14ac:dyDescent="0.3">
      <c r="A121" s="100" t="s">
        <v>1490</v>
      </c>
      <c r="B121" s="101"/>
      <c r="C121" s="101" t="s">
        <v>136</v>
      </c>
      <c r="D121" s="101" t="s">
        <v>102</v>
      </c>
      <c r="E121" s="101" t="s">
        <v>1464</v>
      </c>
      <c r="F121" s="102" t="s">
        <v>1465</v>
      </c>
      <c r="G121" s="101"/>
      <c r="H121" s="101" t="s">
        <v>106</v>
      </c>
      <c r="I121" s="101" t="s">
        <v>1466</v>
      </c>
      <c r="J121" s="101" t="s">
        <v>1467</v>
      </c>
      <c r="K121" s="101" t="s">
        <v>1468</v>
      </c>
      <c r="L121" s="101" t="s">
        <v>1469</v>
      </c>
      <c r="M121" s="101">
        <v>14</v>
      </c>
      <c r="N121" s="101" t="s">
        <v>1470</v>
      </c>
      <c r="O121" s="101" t="s">
        <v>437</v>
      </c>
      <c r="P121" s="101" t="s">
        <v>438</v>
      </c>
      <c r="Q121" s="101" t="s">
        <v>6328</v>
      </c>
      <c r="R121" s="101" t="s">
        <v>440</v>
      </c>
      <c r="S121" s="101" t="s">
        <v>1491</v>
      </c>
      <c r="T121" s="101" t="s">
        <v>1492</v>
      </c>
      <c r="U121" s="101" t="s">
        <v>1493</v>
      </c>
      <c r="V121" s="101" t="s">
        <v>1494</v>
      </c>
      <c r="W121" s="101" t="s">
        <v>1495</v>
      </c>
      <c r="X121" s="101" t="s">
        <v>122</v>
      </c>
      <c r="Y121" s="101" t="s">
        <v>123</v>
      </c>
      <c r="Z121" s="101" t="s">
        <v>124</v>
      </c>
      <c r="AA121" s="103">
        <v>1700</v>
      </c>
      <c r="AB121" s="101" t="s">
        <v>125</v>
      </c>
      <c r="AC121" s="101" t="s">
        <v>1466</v>
      </c>
      <c r="AD121" s="103">
        <v>425</v>
      </c>
      <c r="AE121" s="103">
        <v>425</v>
      </c>
      <c r="AF121" s="103">
        <v>425</v>
      </c>
      <c r="AG121" s="103">
        <v>425</v>
      </c>
      <c r="AH121" s="104" t="s">
        <v>1496</v>
      </c>
      <c r="AI121" s="104" t="s">
        <v>1497</v>
      </c>
      <c r="AJ121" s="104" t="s">
        <v>1498</v>
      </c>
      <c r="AK121" s="101"/>
      <c r="AL121" s="101"/>
      <c r="AM121" s="101" t="s">
        <v>6407</v>
      </c>
      <c r="AN121" s="102">
        <v>425</v>
      </c>
      <c r="AO121" s="105">
        <v>1</v>
      </c>
      <c r="AP121" s="106" t="s">
        <v>132</v>
      </c>
      <c r="AQ121" s="102">
        <v>5500</v>
      </c>
      <c r="AR121" s="105">
        <v>1</v>
      </c>
      <c r="AS121" s="106" t="s">
        <v>132</v>
      </c>
      <c r="AT121" s="102"/>
      <c r="AU121" s="107">
        <v>1</v>
      </c>
      <c r="AV121" s="106" t="s">
        <v>132</v>
      </c>
      <c r="AW121" s="103">
        <v>5925</v>
      </c>
      <c r="AX121" s="107">
        <v>1</v>
      </c>
      <c r="AY121" s="106" t="s">
        <v>132</v>
      </c>
      <c r="AZ121" s="108">
        <v>48000000</v>
      </c>
      <c r="BA121" s="108">
        <v>0</v>
      </c>
      <c r="BB121" s="108">
        <v>0</v>
      </c>
      <c r="BC121" s="108">
        <v>0</v>
      </c>
      <c r="BD121" s="108">
        <v>0</v>
      </c>
      <c r="BE121" s="108">
        <v>0</v>
      </c>
      <c r="BF121" s="108">
        <v>72000000</v>
      </c>
      <c r="BG121" s="108">
        <v>0</v>
      </c>
      <c r="BH121" s="108">
        <v>0</v>
      </c>
      <c r="BI121" s="108">
        <v>0</v>
      </c>
      <c r="BJ121" s="108">
        <v>120000000</v>
      </c>
      <c r="BK121" s="108">
        <v>48000000</v>
      </c>
      <c r="BL121" s="108">
        <v>0</v>
      </c>
      <c r="BM121" s="108">
        <v>0</v>
      </c>
      <c r="BN121" s="108">
        <v>0</v>
      </c>
      <c r="BO121" s="108">
        <v>0</v>
      </c>
      <c r="BP121" s="108">
        <v>0</v>
      </c>
      <c r="BQ121" s="108">
        <v>72000000</v>
      </c>
      <c r="BR121" s="108">
        <v>0</v>
      </c>
      <c r="BS121" s="108">
        <v>0</v>
      </c>
      <c r="BT121" s="108">
        <v>0</v>
      </c>
      <c r="BU121" s="108">
        <v>120000000</v>
      </c>
      <c r="BV121" s="108">
        <v>48000000</v>
      </c>
      <c r="BW121" s="108">
        <v>0</v>
      </c>
      <c r="BX121" s="108">
        <v>0</v>
      </c>
      <c r="BY121" s="108">
        <v>0</v>
      </c>
      <c r="BZ121" s="108">
        <v>0</v>
      </c>
      <c r="CA121" s="108">
        <v>0</v>
      </c>
      <c r="CB121" s="108">
        <v>72000000</v>
      </c>
      <c r="CC121" s="108">
        <v>0</v>
      </c>
      <c r="CD121" s="108">
        <v>0</v>
      </c>
      <c r="CE121" s="108">
        <v>0</v>
      </c>
      <c r="CF121" s="108">
        <v>120000000</v>
      </c>
      <c r="CG121" s="108">
        <v>48000000</v>
      </c>
      <c r="CH121" s="108">
        <v>0</v>
      </c>
      <c r="CI121" s="108">
        <v>0</v>
      </c>
      <c r="CJ121" s="108">
        <v>0</v>
      </c>
      <c r="CK121" s="108">
        <v>0</v>
      </c>
      <c r="CL121" s="108">
        <v>0</v>
      </c>
      <c r="CM121" s="108">
        <v>72000000</v>
      </c>
      <c r="CN121" s="108">
        <v>0</v>
      </c>
      <c r="CO121" s="108">
        <v>0</v>
      </c>
      <c r="CP121" s="108">
        <v>0</v>
      </c>
      <c r="CQ121" s="108">
        <v>120000000</v>
      </c>
      <c r="CR121" s="108">
        <v>480000000</v>
      </c>
      <c r="CS121" s="101"/>
      <c r="CT121" s="101" t="s">
        <v>1499</v>
      </c>
    </row>
    <row r="122" spans="1:98" ht="70.349999999999994" customHeight="1" x14ac:dyDescent="0.3">
      <c r="A122" s="100" t="s">
        <v>1500</v>
      </c>
      <c r="B122" s="101"/>
      <c r="C122" s="101" t="s">
        <v>175</v>
      </c>
      <c r="D122" s="101" t="s">
        <v>102</v>
      </c>
      <c r="E122" s="101" t="s">
        <v>1464</v>
      </c>
      <c r="F122" s="102" t="s">
        <v>1465</v>
      </c>
      <c r="G122" s="101"/>
      <c r="H122" s="101" t="s">
        <v>106</v>
      </c>
      <c r="I122" s="101" t="s">
        <v>1466</v>
      </c>
      <c r="J122" s="101" t="s">
        <v>1467</v>
      </c>
      <c r="K122" s="101" t="s">
        <v>1468</v>
      </c>
      <c r="L122" s="101" t="s">
        <v>1469</v>
      </c>
      <c r="M122" s="101">
        <v>14</v>
      </c>
      <c r="N122" s="101" t="s">
        <v>1470</v>
      </c>
      <c r="O122" s="101" t="s">
        <v>437</v>
      </c>
      <c r="P122" s="101" t="s">
        <v>438</v>
      </c>
      <c r="Q122" s="101" t="s">
        <v>6328</v>
      </c>
      <c r="R122" s="101" t="s">
        <v>440</v>
      </c>
      <c r="S122" s="101" t="s">
        <v>441</v>
      </c>
      <c r="T122" s="101" t="s">
        <v>442</v>
      </c>
      <c r="U122" s="101" t="s">
        <v>249</v>
      </c>
      <c r="V122" s="101" t="s">
        <v>443</v>
      </c>
      <c r="W122" s="101" t="s">
        <v>444</v>
      </c>
      <c r="X122" s="101" t="s">
        <v>146</v>
      </c>
      <c r="Y122" s="101" t="s">
        <v>123</v>
      </c>
      <c r="Z122" s="101" t="s">
        <v>124</v>
      </c>
      <c r="AA122" s="103">
        <v>400</v>
      </c>
      <c r="AB122" s="101" t="s">
        <v>125</v>
      </c>
      <c r="AC122" s="101" t="s">
        <v>1466</v>
      </c>
      <c r="AD122" s="103">
        <v>100</v>
      </c>
      <c r="AE122" s="103">
        <v>100</v>
      </c>
      <c r="AF122" s="103">
        <v>100</v>
      </c>
      <c r="AG122" s="103">
        <v>100</v>
      </c>
      <c r="AH122" s="104" t="s">
        <v>1501</v>
      </c>
      <c r="AI122" s="104" t="s">
        <v>1502</v>
      </c>
      <c r="AJ122" s="104" t="s">
        <v>1503</v>
      </c>
      <c r="AK122" s="101" t="s">
        <v>1504</v>
      </c>
      <c r="AL122" s="101"/>
      <c r="AM122" s="101" t="s">
        <v>6408</v>
      </c>
      <c r="AN122" s="102">
        <v>215</v>
      </c>
      <c r="AO122" s="105">
        <v>1</v>
      </c>
      <c r="AP122" s="106" t="s">
        <v>132</v>
      </c>
      <c r="AQ122" s="102">
        <v>674</v>
      </c>
      <c r="AR122" s="105">
        <v>1</v>
      </c>
      <c r="AS122" s="106" t="s">
        <v>132</v>
      </c>
      <c r="AT122" s="102"/>
      <c r="AU122" s="107">
        <v>1</v>
      </c>
      <c r="AV122" s="106" t="s">
        <v>132</v>
      </c>
      <c r="AW122" s="103">
        <v>889</v>
      </c>
      <c r="AX122" s="107">
        <v>1</v>
      </c>
      <c r="AY122" s="106" t="s">
        <v>132</v>
      </c>
      <c r="AZ122" s="108">
        <v>30000000</v>
      </c>
      <c r="BA122" s="108">
        <v>0</v>
      </c>
      <c r="BB122" s="108">
        <v>0</v>
      </c>
      <c r="BC122" s="108">
        <v>0</v>
      </c>
      <c r="BD122" s="108">
        <v>0</v>
      </c>
      <c r="BE122" s="108">
        <v>0</v>
      </c>
      <c r="BF122" s="108">
        <v>0</v>
      </c>
      <c r="BG122" s="108">
        <v>0</v>
      </c>
      <c r="BH122" s="108">
        <v>0</v>
      </c>
      <c r="BI122" s="108">
        <v>0</v>
      </c>
      <c r="BJ122" s="108">
        <v>30000000</v>
      </c>
      <c r="BK122" s="108">
        <v>35000000</v>
      </c>
      <c r="BL122" s="108">
        <v>0</v>
      </c>
      <c r="BM122" s="108">
        <v>0</v>
      </c>
      <c r="BN122" s="108">
        <v>0</v>
      </c>
      <c r="BO122" s="108">
        <v>0</v>
      </c>
      <c r="BP122" s="108">
        <v>0</v>
      </c>
      <c r="BQ122" s="108">
        <v>0</v>
      </c>
      <c r="BR122" s="108">
        <v>0</v>
      </c>
      <c r="BS122" s="108">
        <v>0</v>
      </c>
      <c r="BT122" s="108">
        <v>0</v>
      </c>
      <c r="BU122" s="108">
        <v>35000000</v>
      </c>
      <c r="BV122" s="108">
        <v>35000000</v>
      </c>
      <c r="BW122" s="108">
        <v>0</v>
      </c>
      <c r="BX122" s="108">
        <v>0</v>
      </c>
      <c r="BY122" s="108">
        <v>0</v>
      </c>
      <c r="BZ122" s="108">
        <v>0</v>
      </c>
      <c r="CA122" s="108">
        <v>0</v>
      </c>
      <c r="CB122" s="108">
        <v>0</v>
      </c>
      <c r="CC122" s="108">
        <v>0</v>
      </c>
      <c r="CD122" s="108">
        <v>0</v>
      </c>
      <c r="CE122" s="108">
        <v>0</v>
      </c>
      <c r="CF122" s="108">
        <v>35000000</v>
      </c>
      <c r="CG122" s="108">
        <v>38000000</v>
      </c>
      <c r="CH122" s="108">
        <v>0</v>
      </c>
      <c r="CI122" s="108">
        <v>0</v>
      </c>
      <c r="CJ122" s="108">
        <v>0</v>
      </c>
      <c r="CK122" s="108">
        <v>0</v>
      </c>
      <c r="CL122" s="108">
        <v>0</v>
      </c>
      <c r="CM122" s="108">
        <v>0</v>
      </c>
      <c r="CN122" s="108">
        <v>0</v>
      </c>
      <c r="CO122" s="108">
        <v>0</v>
      </c>
      <c r="CP122" s="108">
        <v>0</v>
      </c>
      <c r="CQ122" s="108">
        <v>38000000</v>
      </c>
      <c r="CR122" s="108">
        <v>138000000</v>
      </c>
      <c r="CS122" s="101" t="s">
        <v>1505</v>
      </c>
      <c r="CT122" s="101" t="s">
        <v>1506</v>
      </c>
    </row>
    <row r="123" spans="1:98" ht="70.349999999999994" customHeight="1" x14ac:dyDescent="0.3">
      <c r="A123" s="100" t="s">
        <v>1507</v>
      </c>
      <c r="B123" s="101"/>
      <c r="C123" s="101" t="s">
        <v>246</v>
      </c>
      <c r="D123" s="101" t="s">
        <v>102</v>
      </c>
      <c r="E123" s="101" t="s">
        <v>1464</v>
      </c>
      <c r="F123" s="102" t="s">
        <v>1465</v>
      </c>
      <c r="G123" s="101"/>
      <c r="H123" s="101" t="s">
        <v>106</v>
      </c>
      <c r="I123" s="101" t="s">
        <v>1466</v>
      </c>
      <c r="J123" s="101" t="s">
        <v>1467</v>
      </c>
      <c r="K123" s="101" t="s">
        <v>1468</v>
      </c>
      <c r="L123" s="101" t="s">
        <v>1469</v>
      </c>
      <c r="M123" s="101">
        <v>14</v>
      </c>
      <c r="N123" s="101" t="s">
        <v>1470</v>
      </c>
      <c r="O123" s="101" t="s">
        <v>437</v>
      </c>
      <c r="P123" s="101" t="s">
        <v>438</v>
      </c>
      <c r="Q123" s="101" t="s">
        <v>6328</v>
      </c>
      <c r="R123" s="101" t="s">
        <v>440</v>
      </c>
      <c r="S123" s="101" t="s">
        <v>1508</v>
      </c>
      <c r="T123" s="101" t="s">
        <v>1509</v>
      </c>
      <c r="U123" s="101" t="s">
        <v>1510</v>
      </c>
      <c r="V123" s="101" t="s">
        <v>1511</v>
      </c>
      <c r="W123" s="101" t="s">
        <v>1512</v>
      </c>
      <c r="X123" s="101" t="s">
        <v>146</v>
      </c>
      <c r="Y123" s="101" t="s">
        <v>123</v>
      </c>
      <c r="Z123" s="101" t="s">
        <v>124</v>
      </c>
      <c r="AA123" s="103">
        <v>48000</v>
      </c>
      <c r="AB123" s="101" t="s">
        <v>125</v>
      </c>
      <c r="AC123" s="101" t="s">
        <v>1466</v>
      </c>
      <c r="AD123" s="103">
        <v>12000</v>
      </c>
      <c r="AE123" s="103">
        <v>12000</v>
      </c>
      <c r="AF123" s="103">
        <v>12000</v>
      </c>
      <c r="AG123" s="103">
        <v>12000</v>
      </c>
      <c r="AH123" s="104" t="s">
        <v>1513</v>
      </c>
      <c r="AI123" s="104" t="s">
        <v>1514</v>
      </c>
      <c r="AJ123" s="104" t="s">
        <v>1515</v>
      </c>
      <c r="AK123" s="101" t="s">
        <v>1516</v>
      </c>
      <c r="AL123" s="101" t="s">
        <v>6643</v>
      </c>
      <c r="AM123" s="101" t="s">
        <v>6409</v>
      </c>
      <c r="AN123" s="102">
        <v>12000</v>
      </c>
      <c r="AO123" s="105">
        <v>1</v>
      </c>
      <c r="AP123" s="106" t="s">
        <v>132</v>
      </c>
      <c r="AQ123" s="102">
        <v>48984</v>
      </c>
      <c r="AR123" s="105">
        <v>1</v>
      </c>
      <c r="AS123" s="106" t="s">
        <v>132</v>
      </c>
      <c r="AT123" s="102">
        <v>578342</v>
      </c>
      <c r="AU123" s="107">
        <v>1</v>
      </c>
      <c r="AV123" s="106" t="s">
        <v>132</v>
      </c>
      <c r="AW123" s="103">
        <v>639326</v>
      </c>
      <c r="AX123" s="107">
        <v>1</v>
      </c>
      <c r="AY123" s="106" t="s">
        <v>132</v>
      </c>
      <c r="AZ123" s="108">
        <v>0</v>
      </c>
      <c r="BA123" s="108">
        <v>0</v>
      </c>
      <c r="BB123" s="108">
        <v>0</v>
      </c>
      <c r="BC123" s="108">
        <v>0</v>
      </c>
      <c r="BD123" s="108">
        <v>0</v>
      </c>
      <c r="BE123" s="108">
        <v>0</v>
      </c>
      <c r="BF123" s="108">
        <v>0</v>
      </c>
      <c r="BG123" s="108">
        <v>0</v>
      </c>
      <c r="BH123" s="108">
        <v>0</v>
      </c>
      <c r="BI123" s="108">
        <v>0</v>
      </c>
      <c r="BJ123" s="108">
        <v>0</v>
      </c>
      <c r="BK123" s="108">
        <v>0</v>
      </c>
      <c r="BL123" s="108">
        <v>0</v>
      </c>
      <c r="BM123" s="108">
        <v>0</v>
      </c>
      <c r="BN123" s="108">
        <v>0</v>
      </c>
      <c r="BO123" s="108">
        <v>0</v>
      </c>
      <c r="BP123" s="108">
        <v>0</v>
      </c>
      <c r="BQ123" s="108">
        <v>0</v>
      </c>
      <c r="BR123" s="108">
        <v>0</v>
      </c>
      <c r="BS123" s="108">
        <v>0</v>
      </c>
      <c r="BT123" s="108">
        <v>0</v>
      </c>
      <c r="BU123" s="108">
        <v>0</v>
      </c>
      <c r="BV123" s="108">
        <v>0</v>
      </c>
      <c r="BW123" s="108">
        <v>0</v>
      </c>
      <c r="BX123" s="108">
        <v>0</v>
      </c>
      <c r="BY123" s="108">
        <v>0</v>
      </c>
      <c r="BZ123" s="108">
        <v>0</v>
      </c>
      <c r="CA123" s="108">
        <v>0</v>
      </c>
      <c r="CB123" s="108">
        <v>0</v>
      </c>
      <c r="CC123" s="108">
        <v>0</v>
      </c>
      <c r="CD123" s="108">
        <v>0</v>
      </c>
      <c r="CE123" s="108">
        <v>0</v>
      </c>
      <c r="CF123" s="108">
        <v>0</v>
      </c>
      <c r="CG123" s="108">
        <v>0</v>
      </c>
      <c r="CH123" s="108">
        <v>0</v>
      </c>
      <c r="CI123" s="108">
        <v>0</v>
      </c>
      <c r="CJ123" s="108">
        <v>0</v>
      </c>
      <c r="CK123" s="108">
        <v>0</v>
      </c>
      <c r="CL123" s="108">
        <v>0</v>
      </c>
      <c r="CM123" s="108">
        <v>0</v>
      </c>
      <c r="CN123" s="108">
        <v>0</v>
      </c>
      <c r="CO123" s="108">
        <v>0</v>
      </c>
      <c r="CP123" s="108">
        <v>0</v>
      </c>
      <c r="CQ123" s="108">
        <v>0</v>
      </c>
      <c r="CR123" s="108">
        <v>0</v>
      </c>
      <c r="CS123" s="101" t="s">
        <v>1517</v>
      </c>
      <c r="CT123" s="101" t="s">
        <v>1518</v>
      </c>
    </row>
    <row r="124" spans="1:98" ht="70.349999999999994" customHeight="1" x14ac:dyDescent="0.3">
      <c r="A124" s="100" t="s">
        <v>1519</v>
      </c>
      <c r="B124" s="101"/>
      <c r="C124" s="101" t="s">
        <v>357</v>
      </c>
      <c r="D124" s="101" t="s">
        <v>102</v>
      </c>
      <c r="E124" s="101" t="s">
        <v>1520</v>
      </c>
      <c r="F124" s="102" t="s">
        <v>1521</v>
      </c>
      <c r="G124" s="101"/>
      <c r="H124" s="101" t="s">
        <v>1522</v>
      </c>
      <c r="I124" s="101" t="s">
        <v>1523</v>
      </c>
      <c r="J124" s="101" t="s">
        <v>1524</v>
      </c>
      <c r="K124" s="101" t="s">
        <v>1525</v>
      </c>
      <c r="L124" s="101" t="s">
        <v>1469</v>
      </c>
      <c r="M124" s="101">
        <v>14</v>
      </c>
      <c r="N124" s="101" t="s">
        <v>1470</v>
      </c>
      <c r="O124" s="101" t="s">
        <v>437</v>
      </c>
      <c r="P124" s="101" t="s">
        <v>438</v>
      </c>
      <c r="Q124" s="101" t="s">
        <v>6328</v>
      </c>
      <c r="R124" s="101" t="s">
        <v>440</v>
      </c>
      <c r="S124" s="101" t="s">
        <v>1526</v>
      </c>
      <c r="T124" s="101" t="s">
        <v>1527</v>
      </c>
      <c r="U124" s="101" t="s">
        <v>1528</v>
      </c>
      <c r="V124" s="101" t="s">
        <v>1529</v>
      </c>
      <c r="W124" s="101" t="s">
        <v>1530</v>
      </c>
      <c r="X124" s="101" t="s">
        <v>1531</v>
      </c>
      <c r="Y124" s="101" t="s">
        <v>123</v>
      </c>
      <c r="Z124" s="101" t="s">
        <v>124</v>
      </c>
      <c r="AA124" s="103">
        <v>10</v>
      </c>
      <c r="AB124" s="101" t="s">
        <v>125</v>
      </c>
      <c r="AC124" s="101" t="s">
        <v>1466</v>
      </c>
      <c r="AD124" s="103">
        <v>1</v>
      </c>
      <c r="AE124" s="103">
        <v>3</v>
      </c>
      <c r="AF124" s="103">
        <v>3</v>
      </c>
      <c r="AG124" s="103">
        <v>3</v>
      </c>
      <c r="AH124" s="104" t="s">
        <v>1532</v>
      </c>
      <c r="AI124" s="104" t="s">
        <v>1533</v>
      </c>
      <c r="AJ124" s="104" t="s">
        <v>1534</v>
      </c>
      <c r="AK124" s="101" t="s">
        <v>1535</v>
      </c>
      <c r="AL124" s="101"/>
      <c r="AM124" s="101" t="s">
        <v>6410</v>
      </c>
      <c r="AN124" s="102">
        <v>2</v>
      </c>
      <c r="AO124" s="105">
        <v>1</v>
      </c>
      <c r="AP124" s="106" t="s">
        <v>132</v>
      </c>
      <c r="AQ124" s="102">
        <v>16</v>
      </c>
      <c r="AR124" s="105">
        <v>1</v>
      </c>
      <c r="AS124" s="106" t="s">
        <v>132</v>
      </c>
      <c r="AT124" s="102"/>
      <c r="AU124" s="107">
        <v>1</v>
      </c>
      <c r="AV124" s="106" t="s">
        <v>132</v>
      </c>
      <c r="AW124" s="103">
        <v>18</v>
      </c>
      <c r="AX124" s="107">
        <v>1</v>
      </c>
      <c r="AY124" s="106" t="s">
        <v>132</v>
      </c>
      <c r="AZ124" s="108">
        <v>0</v>
      </c>
      <c r="BA124" s="108">
        <v>850000000</v>
      </c>
      <c r="BB124" s="108">
        <v>0</v>
      </c>
      <c r="BC124" s="108">
        <v>0</v>
      </c>
      <c r="BD124" s="108">
        <v>0</v>
      </c>
      <c r="BE124" s="108">
        <v>0</v>
      </c>
      <c r="BF124" s="108">
        <v>0</v>
      </c>
      <c r="BG124" s="108">
        <v>0</v>
      </c>
      <c r="BH124" s="108">
        <v>0</v>
      </c>
      <c r="BI124" s="108">
        <v>0</v>
      </c>
      <c r="BJ124" s="108">
        <v>850000000</v>
      </c>
      <c r="BK124" s="108">
        <v>0</v>
      </c>
      <c r="BL124" s="108">
        <v>850000000</v>
      </c>
      <c r="BM124" s="108">
        <v>0</v>
      </c>
      <c r="BN124" s="108">
        <v>0</v>
      </c>
      <c r="BO124" s="108">
        <v>0</v>
      </c>
      <c r="BP124" s="108">
        <v>0</v>
      </c>
      <c r="BQ124" s="108">
        <v>0</v>
      </c>
      <c r="BR124" s="108">
        <v>0</v>
      </c>
      <c r="BS124" s="108">
        <v>0</v>
      </c>
      <c r="BT124" s="108">
        <v>0</v>
      </c>
      <c r="BU124" s="108">
        <v>850000000</v>
      </c>
      <c r="BV124" s="108">
        <v>0</v>
      </c>
      <c r="BW124" s="108">
        <v>850000000</v>
      </c>
      <c r="BX124" s="108">
        <v>0</v>
      </c>
      <c r="BY124" s="108">
        <v>0</v>
      </c>
      <c r="BZ124" s="108">
        <v>0</v>
      </c>
      <c r="CA124" s="108">
        <v>0</v>
      </c>
      <c r="CB124" s="108">
        <v>0</v>
      </c>
      <c r="CC124" s="108">
        <v>0</v>
      </c>
      <c r="CD124" s="108">
        <v>0</v>
      </c>
      <c r="CE124" s="108">
        <v>0</v>
      </c>
      <c r="CF124" s="108">
        <v>850000000</v>
      </c>
      <c r="CG124" s="108">
        <v>0</v>
      </c>
      <c r="CH124" s="108">
        <v>850000000</v>
      </c>
      <c r="CI124" s="108">
        <v>0</v>
      </c>
      <c r="CJ124" s="108">
        <v>0</v>
      </c>
      <c r="CK124" s="108">
        <v>0</v>
      </c>
      <c r="CL124" s="108">
        <v>0</v>
      </c>
      <c r="CM124" s="108">
        <v>0</v>
      </c>
      <c r="CN124" s="108">
        <v>0</v>
      </c>
      <c r="CO124" s="108">
        <v>0</v>
      </c>
      <c r="CP124" s="108">
        <v>0</v>
      </c>
      <c r="CQ124" s="108">
        <v>850000000</v>
      </c>
      <c r="CR124" s="108">
        <v>3400000000</v>
      </c>
      <c r="CS124" s="101" t="s">
        <v>1536</v>
      </c>
      <c r="CT124" s="101" t="s">
        <v>1537</v>
      </c>
    </row>
    <row r="125" spans="1:98" ht="70.349999999999994" customHeight="1" x14ac:dyDescent="0.3">
      <c r="A125" s="100" t="s">
        <v>1538</v>
      </c>
      <c r="B125" s="101"/>
      <c r="C125" s="101" t="s">
        <v>419</v>
      </c>
      <c r="D125" s="101" t="s">
        <v>102</v>
      </c>
      <c r="E125" s="101" t="s">
        <v>1520</v>
      </c>
      <c r="F125" s="102" t="s">
        <v>1521</v>
      </c>
      <c r="G125" s="101"/>
      <c r="H125" s="101" t="s">
        <v>1522</v>
      </c>
      <c r="I125" s="101" t="s">
        <v>1523</v>
      </c>
      <c r="J125" s="101" t="s">
        <v>1524</v>
      </c>
      <c r="K125" s="101" t="s">
        <v>1525</v>
      </c>
      <c r="L125" s="101" t="s">
        <v>1469</v>
      </c>
      <c r="M125" s="101">
        <v>14</v>
      </c>
      <c r="N125" s="101" t="s">
        <v>1470</v>
      </c>
      <c r="O125" s="101" t="s">
        <v>437</v>
      </c>
      <c r="P125" s="101" t="s">
        <v>438</v>
      </c>
      <c r="Q125" s="101" t="s">
        <v>6328</v>
      </c>
      <c r="R125" s="101" t="s">
        <v>440</v>
      </c>
      <c r="S125" s="101" t="s">
        <v>1539</v>
      </c>
      <c r="T125" s="101" t="s">
        <v>1540</v>
      </c>
      <c r="U125" s="101" t="s">
        <v>6411</v>
      </c>
      <c r="V125" s="101" t="s">
        <v>1542</v>
      </c>
      <c r="W125" s="101" t="s">
        <v>1543</v>
      </c>
      <c r="X125" s="101" t="s">
        <v>1544</v>
      </c>
      <c r="Y125" s="101" t="s">
        <v>123</v>
      </c>
      <c r="Z125" s="101" t="s">
        <v>124</v>
      </c>
      <c r="AA125" s="103">
        <v>4</v>
      </c>
      <c r="AB125" s="101" t="s">
        <v>125</v>
      </c>
      <c r="AC125" s="101" t="s">
        <v>1466</v>
      </c>
      <c r="AD125" s="103">
        <v>1</v>
      </c>
      <c r="AE125" s="103">
        <v>0</v>
      </c>
      <c r="AF125" s="103">
        <v>2</v>
      </c>
      <c r="AG125" s="103">
        <v>1</v>
      </c>
      <c r="AH125" s="104" t="s">
        <v>1545</v>
      </c>
      <c r="AI125" s="104" t="s">
        <v>1546</v>
      </c>
      <c r="AJ125" s="104"/>
      <c r="AK125" s="101" t="s">
        <v>6717</v>
      </c>
      <c r="AL125" s="101"/>
      <c r="AM125" s="101" t="s">
        <v>6412</v>
      </c>
      <c r="AN125" s="102">
        <v>1</v>
      </c>
      <c r="AO125" s="105">
        <v>1</v>
      </c>
      <c r="AP125" s="106" t="s">
        <v>132</v>
      </c>
      <c r="AQ125" s="102"/>
      <c r="AR125" s="105"/>
      <c r="AS125" s="106"/>
      <c r="AT125" s="102"/>
      <c r="AU125" s="107">
        <v>0</v>
      </c>
      <c r="AV125" s="106" t="s">
        <v>171</v>
      </c>
      <c r="AW125" s="103">
        <v>1</v>
      </c>
      <c r="AX125" s="107">
        <v>0.25</v>
      </c>
      <c r="AY125" s="106" t="s">
        <v>171</v>
      </c>
      <c r="AZ125" s="108">
        <v>0</v>
      </c>
      <c r="BA125" s="108">
        <v>100000000</v>
      </c>
      <c r="BB125" s="108">
        <v>0</v>
      </c>
      <c r="BC125" s="108">
        <v>0</v>
      </c>
      <c r="BD125" s="108">
        <v>0</v>
      </c>
      <c r="BE125" s="108">
        <v>0</v>
      </c>
      <c r="BF125" s="108">
        <v>0</v>
      </c>
      <c r="BG125" s="108">
        <v>0</v>
      </c>
      <c r="BH125" s="108">
        <v>0</v>
      </c>
      <c r="BI125" s="108">
        <v>0</v>
      </c>
      <c r="BJ125" s="108">
        <v>100000000</v>
      </c>
      <c r="BK125" s="108">
        <v>0</v>
      </c>
      <c r="BL125" s="108">
        <v>100000000</v>
      </c>
      <c r="BM125" s="108">
        <v>0</v>
      </c>
      <c r="BN125" s="108">
        <v>0</v>
      </c>
      <c r="BO125" s="108">
        <v>0</v>
      </c>
      <c r="BP125" s="108">
        <v>0</v>
      </c>
      <c r="BQ125" s="108">
        <v>0</v>
      </c>
      <c r="BR125" s="108">
        <v>0</v>
      </c>
      <c r="BS125" s="108">
        <v>0</v>
      </c>
      <c r="BT125" s="108">
        <v>0</v>
      </c>
      <c r="BU125" s="108">
        <v>100000000</v>
      </c>
      <c r="BV125" s="108">
        <v>0</v>
      </c>
      <c r="BW125" s="108">
        <v>100000000</v>
      </c>
      <c r="BX125" s="108">
        <v>0</v>
      </c>
      <c r="BY125" s="108">
        <v>0</v>
      </c>
      <c r="BZ125" s="108">
        <v>0</v>
      </c>
      <c r="CA125" s="108">
        <v>0</v>
      </c>
      <c r="CB125" s="108">
        <v>0</v>
      </c>
      <c r="CC125" s="108">
        <v>0</v>
      </c>
      <c r="CD125" s="108">
        <v>0</v>
      </c>
      <c r="CE125" s="108">
        <v>0</v>
      </c>
      <c r="CF125" s="108">
        <v>100000000</v>
      </c>
      <c r="CG125" s="108">
        <v>0</v>
      </c>
      <c r="CH125" s="108">
        <v>100000000</v>
      </c>
      <c r="CI125" s="108">
        <v>0</v>
      </c>
      <c r="CJ125" s="108">
        <v>0</v>
      </c>
      <c r="CK125" s="108">
        <v>0</v>
      </c>
      <c r="CL125" s="108">
        <v>0</v>
      </c>
      <c r="CM125" s="108">
        <v>0</v>
      </c>
      <c r="CN125" s="108">
        <v>0</v>
      </c>
      <c r="CO125" s="108">
        <v>0</v>
      </c>
      <c r="CP125" s="108">
        <v>0</v>
      </c>
      <c r="CQ125" s="108">
        <v>100000000</v>
      </c>
      <c r="CR125" s="108">
        <v>400000000</v>
      </c>
      <c r="CS125" s="101" t="s">
        <v>1547</v>
      </c>
      <c r="CT125" s="101" t="s">
        <v>1548</v>
      </c>
    </row>
    <row r="126" spans="1:98" ht="70.349999999999994" customHeight="1" x14ac:dyDescent="0.3">
      <c r="A126" s="100" t="s">
        <v>1549</v>
      </c>
      <c r="B126" s="101"/>
      <c r="C126" s="101" t="s">
        <v>436</v>
      </c>
      <c r="D126" s="101" t="s">
        <v>102</v>
      </c>
      <c r="E126" s="101" t="s">
        <v>1520</v>
      </c>
      <c r="F126" s="102" t="s">
        <v>1521</v>
      </c>
      <c r="G126" s="101"/>
      <c r="H126" s="101" t="s">
        <v>1522</v>
      </c>
      <c r="I126" s="101" t="s">
        <v>1523</v>
      </c>
      <c r="J126" s="101" t="s">
        <v>1524</v>
      </c>
      <c r="K126" s="101" t="s">
        <v>1525</v>
      </c>
      <c r="L126" s="101" t="s">
        <v>1469</v>
      </c>
      <c r="M126" s="101">
        <v>14</v>
      </c>
      <c r="N126" s="101" t="s">
        <v>1470</v>
      </c>
      <c r="O126" s="101" t="s">
        <v>437</v>
      </c>
      <c r="P126" s="101" t="s">
        <v>438</v>
      </c>
      <c r="Q126" s="101" t="s">
        <v>6328</v>
      </c>
      <c r="R126" s="101" t="s">
        <v>440</v>
      </c>
      <c r="S126" s="101" t="s">
        <v>1550</v>
      </c>
      <c r="T126" s="101" t="s">
        <v>1551</v>
      </c>
      <c r="U126" s="101" t="s">
        <v>1552</v>
      </c>
      <c r="V126" s="101" t="s">
        <v>1553</v>
      </c>
      <c r="W126" s="101" t="s">
        <v>1554</v>
      </c>
      <c r="X126" s="101" t="s">
        <v>743</v>
      </c>
      <c r="Y126" s="101" t="s">
        <v>123</v>
      </c>
      <c r="Z126" s="101" t="s">
        <v>124</v>
      </c>
      <c r="AA126" s="103">
        <v>4</v>
      </c>
      <c r="AB126" s="101" t="s">
        <v>125</v>
      </c>
      <c r="AC126" s="101" t="s">
        <v>1466</v>
      </c>
      <c r="AD126" s="103">
        <v>1</v>
      </c>
      <c r="AE126" s="103">
        <v>1</v>
      </c>
      <c r="AF126" s="103">
        <v>1</v>
      </c>
      <c r="AG126" s="103">
        <v>1</v>
      </c>
      <c r="AH126" s="104" t="s">
        <v>1555</v>
      </c>
      <c r="AI126" s="104" t="s">
        <v>1556</v>
      </c>
      <c r="AJ126" s="104" t="s">
        <v>1557</v>
      </c>
      <c r="AK126" s="101" t="s">
        <v>6686</v>
      </c>
      <c r="AL126" s="101"/>
      <c r="AM126" s="101" t="s">
        <v>6413</v>
      </c>
      <c r="AN126" s="102">
        <v>3</v>
      </c>
      <c r="AO126" s="105">
        <v>1</v>
      </c>
      <c r="AP126" s="106" t="s">
        <v>132</v>
      </c>
      <c r="AQ126" s="102">
        <v>2</v>
      </c>
      <c r="AR126" s="105">
        <v>1</v>
      </c>
      <c r="AS126" s="106" t="s">
        <v>132</v>
      </c>
      <c r="AT126" s="102"/>
      <c r="AU126" s="107">
        <v>1</v>
      </c>
      <c r="AV126" s="106" t="s">
        <v>132</v>
      </c>
      <c r="AW126" s="103">
        <v>5</v>
      </c>
      <c r="AX126" s="107">
        <v>1</v>
      </c>
      <c r="AY126" s="106" t="s">
        <v>132</v>
      </c>
      <c r="AZ126" s="108">
        <v>0</v>
      </c>
      <c r="BA126" s="108">
        <v>100000000</v>
      </c>
      <c r="BB126" s="108">
        <v>0</v>
      </c>
      <c r="BC126" s="108">
        <v>0</v>
      </c>
      <c r="BD126" s="108">
        <v>0</v>
      </c>
      <c r="BE126" s="108">
        <v>0</v>
      </c>
      <c r="BF126" s="108">
        <v>0</v>
      </c>
      <c r="BG126" s="108">
        <v>0</v>
      </c>
      <c r="BH126" s="108">
        <v>0</v>
      </c>
      <c r="BI126" s="108">
        <v>0</v>
      </c>
      <c r="BJ126" s="108">
        <v>100000000</v>
      </c>
      <c r="BK126" s="108">
        <v>0</v>
      </c>
      <c r="BL126" s="108">
        <v>100000000</v>
      </c>
      <c r="BM126" s="108">
        <v>0</v>
      </c>
      <c r="BN126" s="108">
        <v>0</v>
      </c>
      <c r="BO126" s="108">
        <v>0</v>
      </c>
      <c r="BP126" s="108">
        <v>0</v>
      </c>
      <c r="BQ126" s="108">
        <v>0</v>
      </c>
      <c r="BR126" s="108">
        <v>0</v>
      </c>
      <c r="BS126" s="108">
        <v>0</v>
      </c>
      <c r="BT126" s="108">
        <v>0</v>
      </c>
      <c r="BU126" s="108">
        <v>100000000</v>
      </c>
      <c r="BV126" s="108">
        <v>0</v>
      </c>
      <c r="BW126" s="108">
        <v>100000000</v>
      </c>
      <c r="BX126" s="108">
        <v>0</v>
      </c>
      <c r="BY126" s="108">
        <v>0</v>
      </c>
      <c r="BZ126" s="108">
        <v>0</v>
      </c>
      <c r="CA126" s="108">
        <v>0</v>
      </c>
      <c r="CB126" s="108">
        <v>0</v>
      </c>
      <c r="CC126" s="108">
        <v>0</v>
      </c>
      <c r="CD126" s="108">
        <v>0</v>
      </c>
      <c r="CE126" s="108">
        <v>0</v>
      </c>
      <c r="CF126" s="108">
        <v>100000000</v>
      </c>
      <c r="CG126" s="108">
        <v>0</v>
      </c>
      <c r="CH126" s="108">
        <v>100000000</v>
      </c>
      <c r="CI126" s="108">
        <v>0</v>
      </c>
      <c r="CJ126" s="108">
        <v>0</v>
      </c>
      <c r="CK126" s="108">
        <v>0</v>
      </c>
      <c r="CL126" s="108">
        <v>0</v>
      </c>
      <c r="CM126" s="108">
        <v>0</v>
      </c>
      <c r="CN126" s="108">
        <v>0</v>
      </c>
      <c r="CO126" s="108">
        <v>0</v>
      </c>
      <c r="CP126" s="108">
        <v>0</v>
      </c>
      <c r="CQ126" s="108">
        <v>100000000</v>
      </c>
      <c r="CR126" s="108">
        <v>400000000</v>
      </c>
      <c r="CS126" s="101" t="s">
        <v>1558</v>
      </c>
      <c r="CT126" s="101" t="s">
        <v>1559</v>
      </c>
    </row>
    <row r="127" spans="1:98" ht="70.349999999999994" customHeight="1" x14ac:dyDescent="0.3">
      <c r="A127" s="100" t="s">
        <v>1560</v>
      </c>
      <c r="B127" s="101"/>
      <c r="C127" s="101" t="s">
        <v>450</v>
      </c>
      <c r="D127" s="101" t="s">
        <v>102</v>
      </c>
      <c r="E127" s="101" t="s">
        <v>1520</v>
      </c>
      <c r="F127" s="102" t="s">
        <v>1521</v>
      </c>
      <c r="G127" s="101"/>
      <c r="H127" s="101" t="s">
        <v>1522</v>
      </c>
      <c r="I127" s="101" t="s">
        <v>1523</v>
      </c>
      <c r="J127" s="101" t="s">
        <v>1524</v>
      </c>
      <c r="K127" s="101" t="s">
        <v>1525</v>
      </c>
      <c r="L127" s="101" t="s">
        <v>1469</v>
      </c>
      <c r="M127" s="101">
        <v>14</v>
      </c>
      <c r="N127" s="101" t="s">
        <v>1470</v>
      </c>
      <c r="O127" s="101" t="s">
        <v>437</v>
      </c>
      <c r="P127" s="101" t="s">
        <v>438</v>
      </c>
      <c r="Q127" s="101" t="s">
        <v>6328</v>
      </c>
      <c r="R127" s="101" t="s">
        <v>440</v>
      </c>
      <c r="S127" s="101" t="s">
        <v>1561</v>
      </c>
      <c r="T127" s="101" t="s">
        <v>1562</v>
      </c>
      <c r="U127" s="101" t="s">
        <v>1561</v>
      </c>
      <c r="V127" s="101" t="s">
        <v>1563</v>
      </c>
      <c r="W127" s="101" t="s">
        <v>1564</v>
      </c>
      <c r="X127" s="101" t="s">
        <v>1544</v>
      </c>
      <c r="Y127" s="101" t="s">
        <v>239</v>
      </c>
      <c r="Z127" s="101" t="s">
        <v>124</v>
      </c>
      <c r="AA127" s="103">
        <v>2</v>
      </c>
      <c r="AB127" s="101" t="s">
        <v>125</v>
      </c>
      <c r="AC127" s="101" t="s">
        <v>1466</v>
      </c>
      <c r="AD127" s="103">
        <v>0</v>
      </c>
      <c r="AE127" s="103">
        <v>0</v>
      </c>
      <c r="AF127" s="103">
        <v>1</v>
      </c>
      <c r="AG127" s="103">
        <v>1</v>
      </c>
      <c r="AH127" s="104"/>
      <c r="AI127" s="104"/>
      <c r="AJ127" s="104"/>
      <c r="AK127" s="101" t="s">
        <v>1565</v>
      </c>
      <c r="AL127" s="101"/>
      <c r="AM127" s="101"/>
      <c r="AN127" s="102"/>
      <c r="AO127" s="105"/>
      <c r="AP127" s="106"/>
      <c r="AQ127" s="102"/>
      <c r="AR127" s="105"/>
      <c r="AS127" s="106"/>
      <c r="AT127" s="102"/>
      <c r="AU127" s="107">
        <v>0</v>
      </c>
      <c r="AV127" s="106" t="s">
        <v>171</v>
      </c>
      <c r="AW127" s="103">
        <v>0</v>
      </c>
      <c r="AX127" s="107">
        <v>0</v>
      </c>
      <c r="AY127" s="106" t="s">
        <v>171</v>
      </c>
      <c r="AZ127" s="108">
        <v>0</v>
      </c>
      <c r="BA127" s="108">
        <v>0</v>
      </c>
      <c r="BB127" s="108">
        <v>0</v>
      </c>
      <c r="BC127" s="108">
        <v>0</v>
      </c>
      <c r="BD127" s="108">
        <v>0</v>
      </c>
      <c r="BE127" s="108">
        <v>0</v>
      </c>
      <c r="BF127" s="108">
        <v>0</v>
      </c>
      <c r="BG127" s="108">
        <v>0</v>
      </c>
      <c r="BH127" s="108">
        <v>0</v>
      </c>
      <c r="BI127" s="108">
        <v>0</v>
      </c>
      <c r="BJ127" s="108">
        <v>0</v>
      </c>
      <c r="BK127" s="108">
        <v>0</v>
      </c>
      <c r="BL127" s="108">
        <v>0</v>
      </c>
      <c r="BM127" s="108">
        <v>0</v>
      </c>
      <c r="BN127" s="108">
        <v>0</v>
      </c>
      <c r="BO127" s="108">
        <v>0</v>
      </c>
      <c r="BP127" s="108">
        <v>0</v>
      </c>
      <c r="BQ127" s="108">
        <v>0</v>
      </c>
      <c r="BR127" s="108">
        <v>0</v>
      </c>
      <c r="BS127" s="108">
        <v>1250000000</v>
      </c>
      <c r="BT127" s="108">
        <v>0</v>
      </c>
      <c r="BU127" s="108">
        <v>1250000000</v>
      </c>
      <c r="BV127" s="108">
        <v>0</v>
      </c>
      <c r="BW127" s="108">
        <v>0</v>
      </c>
      <c r="BX127" s="108">
        <v>0</v>
      </c>
      <c r="BY127" s="108">
        <v>0</v>
      </c>
      <c r="BZ127" s="108">
        <v>0</v>
      </c>
      <c r="CA127" s="108">
        <v>0</v>
      </c>
      <c r="CB127" s="108">
        <v>0</v>
      </c>
      <c r="CC127" s="108">
        <v>0</v>
      </c>
      <c r="CD127" s="108">
        <v>1250000000</v>
      </c>
      <c r="CE127" s="108">
        <v>0</v>
      </c>
      <c r="CF127" s="108">
        <v>1250000000</v>
      </c>
      <c r="CG127" s="108">
        <v>0</v>
      </c>
      <c r="CH127" s="108">
        <v>0</v>
      </c>
      <c r="CI127" s="108">
        <v>0</v>
      </c>
      <c r="CJ127" s="108">
        <v>0</v>
      </c>
      <c r="CK127" s="108">
        <v>0</v>
      </c>
      <c r="CL127" s="108">
        <v>0</v>
      </c>
      <c r="CM127" s="108">
        <v>0</v>
      </c>
      <c r="CN127" s="108">
        <v>0</v>
      </c>
      <c r="CO127" s="108">
        <v>0</v>
      </c>
      <c r="CP127" s="108">
        <v>0</v>
      </c>
      <c r="CQ127" s="108">
        <v>0</v>
      </c>
      <c r="CR127" s="108">
        <v>2500000000</v>
      </c>
      <c r="CS127" s="101" t="s">
        <v>1566</v>
      </c>
      <c r="CT127" s="101" t="s">
        <v>1567</v>
      </c>
    </row>
    <row r="128" spans="1:98" ht="70.349999999999994" customHeight="1" x14ac:dyDescent="0.3">
      <c r="A128" s="100" t="s">
        <v>1568</v>
      </c>
      <c r="B128" s="101"/>
      <c r="C128" s="101" t="s">
        <v>632</v>
      </c>
      <c r="D128" s="101" t="s">
        <v>102</v>
      </c>
      <c r="E128" s="101" t="s">
        <v>1520</v>
      </c>
      <c r="F128" s="102" t="s">
        <v>1521</v>
      </c>
      <c r="G128" s="101"/>
      <c r="H128" s="101" t="s">
        <v>1522</v>
      </c>
      <c r="I128" s="101" t="s">
        <v>1523</v>
      </c>
      <c r="J128" s="101" t="s">
        <v>1524</v>
      </c>
      <c r="K128" s="101" t="s">
        <v>1525</v>
      </c>
      <c r="L128" s="101" t="s">
        <v>1469</v>
      </c>
      <c r="M128" s="101">
        <v>14</v>
      </c>
      <c r="N128" s="101" t="s">
        <v>1470</v>
      </c>
      <c r="O128" s="101" t="s">
        <v>437</v>
      </c>
      <c r="P128" s="101" t="s">
        <v>438</v>
      </c>
      <c r="Q128" s="101" t="s">
        <v>6328</v>
      </c>
      <c r="R128" s="101" t="s">
        <v>440</v>
      </c>
      <c r="S128" s="101" t="s">
        <v>6414</v>
      </c>
      <c r="T128" s="101" t="s">
        <v>1570</v>
      </c>
      <c r="U128" s="101" t="s">
        <v>6414</v>
      </c>
      <c r="V128" s="101" t="s">
        <v>1571</v>
      </c>
      <c r="W128" s="101" t="s">
        <v>1572</v>
      </c>
      <c r="X128" s="101" t="s">
        <v>1573</v>
      </c>
      <c r="Y128" s="101" t="s">
        <v>239</v>
      </c>
      <c r="Z128" s="101" t="s">
        <v>124</v>
      </c>
      <c r="AA128" s="103">
        <v>1</v>
      </c>
      <c r="AB128" s="101" t="s">
        <v>125</v>
      </c>
      <c r="AC128" s="101" t="s">
        <v>1466</v>
      </c>
      <c r="AD128" s="103">
        <v>0</v>
      </c>
      <c r="AE128" s="103">
        <v>1</v>
      </c>
      <c r="AF128" s="103">
        <v>0</v>
      </c>
      <c r="AG128" s="103">
        <v>0</v>
      </c>
      <c r="AH128" s="104"/>
      <c r="AI128" s="104" t="s">
        <v>1574</v>
      </c>
      <c r="AJ128" s="104" t="s">
        <v>1575</v>
      </c>
      <c r="AK128" s="101" t="s">
        <v>6692</v>
      </c>
      <c r="AL128" s="101"/>
      <c r="AM128" s="101"/>
      <c r="AN128" s="102"/>
      <c r="AO128" s="105"/>
      <c r="AP128" s="106"/>
      <c r="AQ128" s="102">
        <v>2</v>
      </c>
      <c r="AR128" s="105">
        <v>1</v>
      </c>
      <c r="AS128" s="106" t="s">
        <v>132</v>
      </c>
      <c r="AT128" s="102"/>
      <c r="AU128" s="107"/>
      <c r="AV128" s="106"/>
      <c r="AW128" s="103">
        <v>2</v>
      </c>
      <c r="AX128" s="107">
        <v>1</v>
      </c>
      <c r="AY128" s="106" t="s">
        <v>132</v>
      </c>
      <c r="AZ128" s="108">
        <v>0</v>
      </c>
      <c r="BA128" s="108">
        <v>0</v>
      </c>
      <c r="BB128" s="108">
        <v>0</v>
      </c>
      <c r="BC128" s="108">
        <v>0</v>
      </c>
      <c r="BD128" s="108">
        <v>0</v>
      </c>
      <c r="BE128" s="108">
        <v>0</v>
      </c>
      <c r="BF128" s="108">
        <v>0</v>
      </c>
      <c r="BG128" s="108">
        <v>0</v>
      </c>
      <c r="BH128" s="108">
        <v>0</v>
      </c>
      <c r="BI128" s="108">
        <v>0</v>
      </c>
      <c r="BJ128" s="108">
        <v>0</v>
      </c>
      <c r="BK128" s="108">
        <v>0</v>
      </c>
      <c r="BL128" s="108">
        <v>0</v>
      </c>
      <c r="BM128" s="108">
        <v>0</v>
      </c>
      <c r="BN128" s="108">
        <v>0</v>
      </c>
      <c r="BO128" s="108">
        <v>0</v>
      </c>
      <c r="BP128" s="108">
        <v>0</v>
      </c>
      <c r="BQ128" s="108">
        <v>0</v>
      </c>
      <c r="BR128" s="108">
        <v>0</v>
      </c>
      <c r="BS128" s="108">
        <v>0</v>
      </c>
      <c r="BT128" s="108">
        <v>0</v>
      </c>
      <c r="BU128" s="108">
        <v>0</v>
      </c>
      <c r="BV128" s="108">
        <v>0</v>
      </c>
      <c r="BW128" s="108">
        <v>0</v>
      </c>
      <c r="BX128" s="108">
        <v>0</v>
      </c>
      <c r="BY128" s="108">
        <v>0</v>
      </c>
      <c r="BZ128" s="108">
        <v>0</v>
      </c>
      <c r="CA128" s="108">
        <v>0</v>
      </c>
      <c r="CB128" s="108">
        <v>0</v>
      </c>
      <c r="CC128" s="108">
        <v>0</v>
      </c>
      <c r="CD128" s="108">
        <v>1500000000</v>
      </c>
      <c r="CE128" s="108">
        <v>0</v>
      </c>
      <c r="CF128" s="108">
        <v>1500000000</v>
      </c>
      <c r="CG128" s="108">
        <v>0</v>
      </c>
      <c r="CH128" s="108">
        <v>0</v>
      </c>
      <c r="CI128" s="108">
        <v>0</v>
      </c>
      <c r="CJ128" s="108">
        <v>0</v>
      </c>
      <c r="CK128" s="108">
        <v>0</v>
      </c>
      <c r="CL128" s="108">
        <v>0</v>
      </c>
      <c r="CM128" s="108">
        <v>0</v>
      </c>
      <c r="CN128" s="108">
        <v>0</v>
      </c>
      <c r="CO128" s="108">
        <v>0</v>
      </c>
      <c r="CP128" s="108">
        <v>0</v>
      </c>
      <c r="CQ128" s="108">
        <v>0</v>
      </c>
      <c r="CR128" s="108">
        <v>1500000000</v>
      </c>
      <c r="CS128" s="101"/>
      <c r="CT128" s="101" t="s">
        <v>1576</v>
      </c>
    </row>
    <row r="129" spans="1:98" ht="70.349999999999994" customHeight="1" x14ac:dyDescent="0.3">
      <c r="A129" s="100" t="s">
        <v>1577</v>
      </c>
      <c r="B129" s="101"/>
      <c r="C129" s="101" t="s">
        <v>645</v>
      </c>
      <c r="D129" s="101" t="s">
        <v>102</v>
      </c>
      <c r="E129" s="101" t="s">
        <v>1520</v>
      </c>
      <c r="F129" s="102" t="s">
        <v>1521</v>
      </c>
      <c r="G129" s="101"/>
      <c r="H129" s="101" t="s">
        <v>1522</v>
      </c>
      <c r="I129" s="101" t="s">
        <v>1523</v>
      </c>
      <c r="J129" s="101" t="s">
        <v>1524</v>
      </c>
      <c r="K129" s="101" t="s">
        <v>1525</v>
      </c>
      <c r="L129" s="101" t="s">
        <v>1469</v>
      </c>
      <c r="M129" s="101">
        <v>14</v>
      </c>
      <c r="N129" s="101" t="s">
        <v>1470</v>
      </c>
      <c r="O129" s="101" t="s">
        <v>437</v>
      </c>
      <c r="P129" s="101" t="s">
        <v>438</v>
      </c>
      <c r="Q129" s="101" t="s">
        <v>6328</v>
      </c>
      <c r="R129" s="101" t="s">
        <v>440</v>
      </c>
      <c r="S129" s="101" t="s">
        <v>1578</v>
      </c>
      <c r="T129" s="101" t="s">
        <v>1579</v>
      </c>
      <c r="U129" s="101" t="s">
        <v>1578</v>
      </c>
      <c r="V129" s="101" t="s">
        <v>1580</v>
      </c>
      <c r="W129" s="101" t="s">
        <v>1581</v>
      </c>
      <c r="X129" s="101" t="s">
        <v>1582</v>
      </c>
      <c r="Y129" s="101" t="s">
        <v>123</v>
      </c>
      <c r="Z129" s="101" t="s">
        <v>124</v>
      </c>
      <c r="AA129" s="103">
        <v>3</v>
      </c>
      <c r="AB129" s="101" t="s">
        <v>125</v>
      </c>
      <c r="AC129" s="101" t="s">
        <v>1466</v>
      </c>
      <c r="AD129" s="103">
        <v>2</v>
      </c>
      <c r="AE129" s="103">
        <v>1</v>
      </c>
      <c r="AF129" s="103">
        <v>0</v>
      </c>
      <c r="AG129" s="103">
        <v>0</v>
      </c>
      <c r="AH129" s="104" t="s">
        <v>1583</v>
      </c>
      <c r="AI129" s="104"/>
      <c r="AJ129" s="104"/>
      <c r="AK129" s="101" t="s">
        <v>1584</v>
      </c>
      <c r="AL129" s="101"/>
      <c r="AM129" s="101"/>
      <c r="AN129" s="102">
        <v>2</v>
      </c>
      <c r="AO129" s="105">
        <v>1</v>
      </c>
      <c r="AP129" s="106" t="s">
        <v>132</v>
      </c>
      <c r="AQ129" s="102">
        <v>0</v>
      </c>
      <c r="AR129" s="105">
        <v>0</v>
      </c>
      <c r="AS129" s="106" t="s">
        <v>171</v>
      </c>
      <c r="AT129" s="102"/>
      <c r="AU129" s="107"/>
      <c r="AV129" s="106"/>
      <c r="AW129" s="103">
        <v>2</v>
      </c>
      <c r="AX129" s="107">
        <v>0.66666666666666663</v>
      </c>
      <c r="AY129" s="106" t="s">
        <v>170</v>
      </c>
      <c r="AZ129" s="108">
        <v>0</v>
      </c>
      <c r="BA129" s="108">
        <v>0</v>
      </c>
      <c r="BB129" s="108">
        <v>0</v>
      </c>
      <c r="BC129" s="108">
        <v>0</v>
      </c>
      <c r="BD129" s="108">
        <v>0</v>
      </c>
      <c r="BE129" s="108">
        <v>0</v>
      </c>
      <c r="BF129" s="108">
        <v>0</v>
      </c>
      <c r="BG129" s="108">
        <v>0</v>
      </c>
      <c r="BH129" s="108">
        <v>3344195992</v>
      </c>
      <c r="BI129" s="108">
        <v>0</v>
      </c>
      <c r="BJ129" s="108">
        <v>3344195992</v>
      </c>
      <c r="BK129" s="108">
        <v>0</v>
      </c>
      <c r="BL129" s="108">
        <v>0</v>
      </c>
      <c r="BM129" s="108">
        <v>0</v>
      </c>
      <c r="BN129" s="108">
        <v>0</v>
      </c>
      <c r="BO129" s="108">
        <v>0</v>
      </c>
      <c r="BP129" s="108">
        <v>0</v>
      </c>
      <c r="BQ129" s="108">
        <v>0</v>
      </c>
      <c r="BR129" s="108">
        <v>0</v>
      </c>
      <c r="BS129" s="108">
        <v>0</v>
      </c>
      <c r="BT129" s="108">
        <v>0</v>
      </c>
      <c r="BU129" s="108">
        <v>0</v>
      </c>
      <c r="BV129" s="108">
        <v>0</v>
      </c>
      <c r="BW129" s="108">
        <v>0</v>
      </c>
      <c r="BX129" s="108">
        <v>0</v>
      </c>
      <c r="BY129" s="108">
        <v>0</v>
      </c>
      <c r="BZ129" s="108">
        <v>0</v>
      </c>
      <c r="CA129" s="108">
        <v>0</v>
      </c>
      <c r="CB129" s="108">
        <v>0</v>
      </c>
      <c r="CC129" s="108">
        <v>0</v>
      </c>
      <c r="CD129" s="108">
        <v>0</v>
      </c>
      <c r="CE129" s="108">
        <v>0</v>
      </c>
      <c r="CF129" s="108">
        <v>0</v>
      </c>
      <c r="CG129" s="108">
        <v>0</v>
      </c>
      <c r="CH129" s="108">
        <v>0</v>
      </c>
      <c r="CI129" s="108">
        <v>0</v>
      </c>
      <c r="CJ129" s="108">
        <v>0</v>
      </c>
      <c r="CK129" s="108">
        <v>0</v>
      </c>
      <c r="CL129" s="108">
        <v>0</v>
      </c>
      <c r="CM129" s="108">
        <v>0</v>
      </c>
      <c r="CN129" s="108">
        <v>0</v>
      </c>
      <c r="CO129" s="108">
        <v>0</v>
      </c>
      <c r="CP129" s="108">
        <v>0</v>
      </c>
      <c r="CQ129" s="108">
        <v>0</v>
      </c>
      <c r="CR129" s="108">
        <v>3344195992</v>
      </c>
      <c r="CS129" s="101"/>
      <c r="CT129" s="101" t="s">
        <v>1585</v>
      </c>
    </row>
    <row r="130" spans="1:98" ht="70.349999999999994" customHeight="1" x14ac:dyDescent="0.3">
      <c r="A130" s="100" t="s">
        <v>1586</v>
      </c>
      <c r="B130" s="101"/>
      <c r="C130" s="101" t="s">
        <v>111</v>
      </c>
      <c r="D130" s="101" t="s">
        <v>102</v>
      </c>
      <c r="E130" s="101" t="s">
        <v>1520</v>
      </c>
      <c r="F130" s="102" t="s">
        <v>1521</v>
      </c>
      <c r="G130" s="101"/>
      <c r="H130" s="101" t="s">
        <v>1522</v>
      </c>
      <c r="I130" s="101" t="s">
        <v>1523</v>
      </c>
      <c r="J130" s="101" t="s">
        <v>1524</v>
      </c>
      <c r="K130" s="101" t="s">
        <v>1525</v>
      </c>
      <c r="L130" s="101" t="s">
        <v>1469</v>
      </c>
      <c r="M130" s="101">
        <v>15</v>
      </c>
      <c r="N130" s="101" t="s">
        <v>1587</v>
      </c>
      <c r="O130" s="101" t="s">
        <v>437</v>
      </c>
      <c r="P130" s="101" t="s">
        <v>438</v>
      </c>
      <c r="Q130" s="101" t="s">
        <v>1588</v>
      </c>
      <c r="R130" s="101" t="s">
        <v>1589</v>
      </c>
      <c r="S130" s="101" t="s">
        <v>1590</v>
      </c>
      <c r="T130" s="101" t="s">
        <v>1591</v>
      </c>
      <c r="U130" s="101" t="s">
        <v>1590</v>
      </c>
      <c r="V130" s="101" t="s">
        <v>1592</v>
      </c>
      <c r="W130" s="101" t="s">
        <v>1593</v>
      </c>
      <c r="X130" s="101" t="s">
        <v>1594</v>
      </c>
      <c r="Y130" s="101" t="s">
        <v>123</v>
      </c>
      <c r="Z130" s="101" t="s">
        <v>124</v>
      </c>
      <c r="AA130" s="103">
        <v>1</v>
      </c>
      <c r="AB130" s="101" t="s">
        <v>125</v>
      </c>
      <c r="AC130" s="101" t="s">
        <v>1466</v>
      </c>
      <c r="AD130" s="103">
        <v>0</v>
      </c>
      <c r="AE130" s="103">
        <v>0</v>
      </c>
      <c r="AF130" s="103">
        <v>0</v>
      </c>
      <c r="AG130" s="103">
        <v>1</v>
      </c>
      <c r="AH130" s="104"/>
      <c r="AI130" s="104"/>
      <c r="AJ130" s="104"/>
      <c r="AK130" s="101"/>
      <c r="AL130" s="101"/>
      <c r="AM130" s="101" t="s">
        <v>1595</v>
      </c>
      <c r="AN130" s="102"/>
      <c r="AO130" s="105"/>
      <c r="AP130" s="106"/>
      <c r="AQ130" s="102"/>
      <c r="AR130" s="105"/>
      <c r="AS130" s="106"/>
      <c r="AT130" s="102"/>
      <c r="AU130" s="107"/>
      <c r="AV130" s="106"/>
      <c r="AW130" s="103">
        <v>0</v>
      </c>
      <c r="AX130" s="107">
        <v>0</v>
      </c>
      <c r="AY130" s="106" t="s">
        <v>171</v>
      </c>
      <c r="AZ130" s="108">
        <v>0</v>
      </c>
      <c r="BA130" s="108">
        <v>0</v>
      </c>
      <c r="BB130" s="108">
        <v>0</v>
      </c>
      <c r="BC130" s="108">
        <v>0</v>
      </c>
      <c r="BD130" s="108">
        <v>0</v>
      </c>
      <c r="BE130" s="108">
        <v>0</v>
      </c>
      <c r="BF130" s="108">
        <v>0</v>
      </c>
      <c r="BG130" s="108">
        <v>0</v>
      </c>
      <c r="BH130" s="108">
        <v>0</v>
      </c>
      <c r="BI130" s="108">
        <v>0</v>
      </c>
      <c r="BJ130" s="108">
        <v>0</v>
      </c>
      <c r="BK130" s="108">
        <v>0</v>
      </c>
      <c r="BL130" s="108">
        <v>0</v>
      </c>
      <c r="BM130" s="108">
        <v>0</v>
      </c>
      <c r="BN130" s="108">
        <v>0</v>
      </c>
      <c r="BO130" s="108">
        <v>0</v>
      </c>
      <c r="BP130" s="108">
        <v>0</v>
      </c>
      <c r="BQ130" s="108">
        <v>0</v>
      </c>
      <c r="BR130" s="108">
        <v>0</v>
      </c>
      <c r="BS130" s="108">
        <v>0</v>
      </c>
      <c r="BT130" s="108">
        <v>0</v>
      </c>
      <c r="BU130" s="108">
        <v>0</v>
      </c>
      <c r="BV130" s="108">
        <v>0</v>
      </c>
      <c r="BW130" s="108">
        <v>0</v>
      </c>
      <c r="BX130" s="108">
        <v>0</v>
      </c>
      <c r="BY130" s="108">
        <v>0</v>
      </c>
      <c r="BZ130" s="108">
        <v>0</v>
      </c>
      <c r="CA130" s="108">
        <v>0</v>
      </c>
      <c r="CB130" s="108">
        <v>0</v>
      </c>
      <c r="CC130" s="108">
        <v>0</v>
      </c>
      <c r="CD130" s="108">
        <v>0</v>
      </c>
      <c r="CE130" s="108">
        <v>0</v>
      </c>
      <c r="CF130" s="108">
        <v>0</v>
      </c>
      <c r="CG130" s="108">
        <v>0</v>
      </c>
      <c r="CH130" s="108">
        <v>0</v>
      </c>
      <c r="CI130" s="108">
        <v>0</v>
      </c>
      <c r="CJ130" s="108">
        <v>0</v>
      </c>
      <c r="CK130" s="108">
        <v>0</v>
      </c>
      <c r="CL130" s="108">
        <v>0</v>
      </c>
      <c r="CM130" s="108">
        <v>0</v>
      </c>
      <c r="CN130" s="108">
        <v>0</v>
      </c>
      <c r="CO130" s="108">
        <v>0</v>
      </c>
      <c r="CP130" s="108">
        <v>0</v>
      </c>
      <c r="CQ130" s="108">
        <v>0</v>
      </c>
      <c r="CR130" s="108">
        <v>0</v>
      </c>
      <c r="CS130" s="101"/>
      <c r="CT130" s="101" t="s">
        <v>1596</v>
      </c>
    </row>
    <row r="131" spans="1:98" ht="70.349999999999994" customHeight="1" x14ac:dyDescent="0.3">
      <c r="A131" s="100" t="s">
        <v>1597</v>
      </c>
      <c r="B131" s="101"/>
      <c r="C131" s="101" t="s">
        <v>101</v>
      </c>
      <c r="D131" s="101" t="s">
        <v>102</v>
      </c>
      <c r="E131" s="101" t="s">
        <v>1464</v>
      </c>
      <c r="F131" s="102" t="s">
        <v>1465</v>
      </c>
      <c r="G131" s="101"/>
      <c r="H131" s="101" t="s">
        <v>106</v>
      </c>
      <c r="I131" s="101" t="s">
        <v>1466</v>
      </c>
      <c r="J131" s="101" t="s">
        <v>1467</v>
      </c>
      <c r="K131" s="101" t="s">
        <v>1468</v>
      </c>
      <c r="L131" s="101" t="s">
        <v>1469</v>
      </c>
      <c r="M131" s="101">
        <v>15</v>
      </c>
      <c r="N131" s="101" t="s">
        <v>1587</v>
      </c>
      <c r="O131" s="101" t="s">
        <v>437</v>
      </c>
      <c r="P131" s="101" t="s">
        <v>438</v>
      </c>
      <c r="Q131" s="101" t="s">
        <v>1588</v>
      </c>
      <c r="R131" s="101" t="s">
        <v>1589</v>
      </c>
      <c r="S131" s="101" t="s">
        <v>1598</v>
      </c>
      <c r="T131" s="101" t="s">
        <v>1599</v>
      </c>
      <c r="U131" s="101" t="s">
        <v>1600</v>
      </c>
      <c r="V131" s="101" t="s">
        <v>1601</v>
      </c>
      <c r="W131" s="101" t="s">
        <v>1602</v>
      </c>
      <c r="X131" s="101" t="s">
        <v>1603</v>
      </c>
      <c r="Y131" s="101" t="s">
        <v>123</v>
      </c>
      <c r="Z131" s="101" t="s">
        <v>124</v>
      </c>
      <c r="AA131" s="103">
        <v>400</v>
      </c>
      <c r="AB131" s="101" t="s">
        <v>125</v>
      </c>
      <c r="AC131" s="101" t="s">
        <v>1466</v>
      </c>
      <c r="AD131" s="103">
        <v>100</v>
      </c>
      <c r="AE131" s="103">
        <v>100</v>
      </c>
      <c r="AF131" s="103">
        <v>100</v>
      </c>
      <c r="AG131" s="103">
        <v>100</v>
      </c>
      <c r="AH131" s="104" t="s">
        <v>1604</v>
      </c>
      <c r="AI131" s="104" t="s">
        <v>1605</v>
      </c>
      <c r="AJ131" s="104" t="s">
        <v>1606</v>
      </c>
      <c r="AK131" s="101" t="s">
        <v>1607</v>
      </c>
      <c r="AL131" s="101" t="s">
        <v>1608</v>
      </c>
      <c r="AM131" s="101" t="s">
        <v>6415</v>
      </c>
      <c r="AN131" s="102">
        <v>125</v>
      </c>
      <c r="AO131" s="105">
        <v>1</v>
      </c>
      <c r="AP131" s="106" t="s">
        <v>132</v>
      </c>
      <c r="AQ131" s="102">
        <v>250</v>
      </c>
      <c r="AR131" s="105">
        <v>1</v>
      </c>
      <c r="AS131" s="106" t="s">
        <v>132</v>
      </c>
      <c r="AT131" s="102">
        <v>100</v>
      </c>
      <c r="AU131" s="107">
        <v>1</v>
      </c>
      <c r="AV131" s="106" t="s">
        <v>132</v>
      </c>
      <c r="AW131" s="103">
        <v>475</v>
      </c>
      <c r="AX131" s="107">
        <v>1</v>
      </c>
      <c r="AY131" s="106" t="s">
        <v>132</v>
      </c>
      <c r="AZ131" s="108">
        <v>500000000</v>
      </c>
      <c r="BA131" s="108">
        <v>0</v>
      </c>
      <c r="BB131" s="108">
        <v>0</v>
      </c>
      <c r="BC131" s="108">
        <v>0</v>
      </c>
      <c r="BD131" s="108">
        <v>0</v>
      </c>
      <c r="BE131" s="108">
        <v>0</v>
      </c>
      <c r="BF131" s="108">
        <v>0</v>
      </c>
      <c r="BG131" s="108">
        <v>0</v>
      </c>
      <c r="BH131" s="108">
        <v>0</v>
      </c>
      <c r="BI131" s="108">
        <v>0</v>
      </c>
      <c r="BJ131" s="108">
        <v>500000000</v>
      </c>
      <c r="BK131" s="108">
        <v>500000000</v>
      </c>
      <c r="BL131" s="108">
        <v>0</v>
      </c>
      <c r="BM131" s="108">
        <v>0</v>
      </c>
      <c r="BN131" s="108">
        <v>0</v>
      </c>
      <c r="BO131" s="108">
        <v>0</v>
      </c>
      <c r="BP131" s="108">
        <v>0</v>
      </c>
      <c r="BQ131" s="108">
        <v>0</v>
      </c>
      <c r="BR131" s="108">
        <v>0</v>
      </c>
      <c r="BS131" s="108">
        <v>0</v>
      </c>
      <c r="BT131" s="108">
        <v>0</v>
      </c>
      <c r="BU131" s="108">
        <v>500000000</v>
      </c>
      <c r="BV131" s="108">
        <v>500000000</v>
      </c>
      <c r="BW131" s="108">
        <v>0</v>
      </c>
      <c r="BX131" s="108">
        <v>0</v>
      </c>
      <c r="BY131" s="108">
        <v>0</v>
      </c>
      <c r="BZ131" s="108">
        <v>0</v>
      </c>
      <c r="CA131" s="108">
        <v>0</v>
      </c>
      <c r="CB131" s="108">
        <v>0</v>
      </c>
      <c r="CC131" s="108">
        <v>0</v>
      </c>
      <c r="CD131" s="108">
        <v>0</v>
      </c>
      <c r="CE131" s="108">
        <v>0</v>
      </c>
      <c r="CF131" s="108">
        <v>500000000</v>
      </c>
      <c r="CG131" s="108">
        <v>500000000</v>
      </c>
      <c r="CH131" s="108">
        <v>0</v>
      </c>
      <c r="CI131" s="108">
        <v>0</v>
      </c>
      <c r="CJ131" s="108">
        <v>0</v>
      </c>
      <c r="CK131" s="108">
        <v>0</v>
      </c>
      <c r="CL131" s="108">
        <v>0</v>
      </c>
      <c r="CM131" s="108">
        <v>0</v>
      </c>
      <c r="CN131" s="108">
        <v>0</v>
      </c>
      <c r="CO131" s="108">
        <v>0</v>
      </c>
      <c r="CP131" s="108">
        <v>0</v>
      </c>
      <c r="CQ131" s="108">
        <v>500000000</v>
      </c>
      <c r="CR131" s="108">
        <v>2000000000</v>
      </c>
      <c r="CS131" s="101" t="s">
        <v>1609</v>
      </c>
      <c r="CT131" s="101" t="s">
        <v>1610</v>
      </c>
    </row>
    <row r="132" spans="1:98" ht="70.349999999999994" customHeight="1" x14ac:dyDescent="0.3">
      <c r="A132" s="100" t="s">
        <v>1611</v>
      </c>
      <c r="B132" s="101"/>
      <c r="C132" s="101" t="s">
        <v>136</v>
      </c>
      <c r="D132" s="101" t="s">
        <v>102</v>
      </c>
      <c r="E132" s="101" t="s">
        <v>1464</v>
      </c>
      <c r="F132" s="102" t="s">
        <v>1465</v>
      </c>
      <c r="G132" s="101"/>
      <c r="H132" s="101" t="s">
        <v>106</v>
      </c>
      <c r="I132" s="101" t="s">
        <v>1466</v>
      </c>
      <c r="J132" s="101" t="s">
        <v>1467</v>
      </c>
      <c r="K132" s="101" t="s">
        <v>1468</v>
      </c>
      <c r="L132" s="101" t="s">
        <v>1469</v>
      </c>
      <c r="M132" s="101">
        <v>15</v>
      </c>
      <c r="N132" s="101" t="s">
        <v>1587</v>
      </c>
      <c r="O132" s="101" t="s">
        <v>437</v>
      </c>
      <c r="P132" s="101" t="s">
        <v>438</v>
      </c>
      <c r="Q132" s="101" t="s">
        <v>1588</v>
      </c>
      <c r="R132" s="101" t="s">
        <v>1589</v>
      </c>
      <c r="S132" s="101" t="s">
        <v>1612</v>
      </c>
      <c r="T132" s="101" t="s">
        <v>1613</v>
      </c>
      <c r="U132" s="101" t="s">
        <v>1614</v>
      </c>
      <c r="V132" s="101" t="s">
        <v>1615</v>
      </c>
      <c r="W132" s="101" t="s">
        <v>1616</v>
      </c>
      <c r="X132" s="101" t="s">
        <v>1617</v>
      </c>
      <c r="Y132" s="101" t="s">
        <v>123</v>
      </c>
      <c r="Z132" s="101" t="s">
        <v>124</v>
      </c>
      <c r="AA132" s="103">
        <v>40</v>
      </c>
      <c r="AB132" s="101" t="s">
        <v>125</v>
      </c>
      <c r="AC132" s="101" t="s">
        <v>1466</v>
      </c>
      <c r="AD132" s="103">
        <v>10</v>
      </c>
      <c r="AE132" s="103">
        <v>10</v>
      </c>
      <c r="AF132" s="103">
        <v>10</v>
      </c>
      <c r="AG132" s="103">
        <v>10</v>
      </c>
      <c r="AH132" s="104" t="s">
        <v>1618</v>
      </c>
      <c r="AI132" s="104" t="s">
        <v>1619</v>
      </c>
      <c r="AJ132" s="104" t="s">
        <v>1620</v>
      </c>
      <c r="AK132" s="101" t="s">
        <v>1621</v>
      </c>
      <c r="AL132" s="101"/>
      <c r="AM132" s="101" t="s">
        <v>6416</v>
      </c>
      <c r="AN132" s="102">
        <v>61</v>
      </c>
      <c r="AO132" s="105">
        <v>1</v>
      </c>
      <c r="AP132" s="106" t="s">
        <v>132</v>
      </c>
      <c r="AQ132" s="102">
        <v>72</v>
      </c>
      <c r="AR132" s="105">
        <v>1</v>
      </c>
      <c r="AS132" s="106" t="s">
        <v>132</v>
      </c>
      <c r="AT132" s="102"/>
      <c r="AU132" s="107">
        <v>1</v>
      </c>
      <c r="AV132" s="106" t="s">
        <v>132</v>
      </c>
      <c r="AW132" s="103">
        <v>133</v>
      </c>
      <c r="AX132" s="107">
        <v>1</v>
      </c>
      <c r="AY132" s="106" t="s">
        <v>132</v>
      </c>
      <c r="AZ132" s="108">
        <v>135000000</v>
      </c>
      <c r="BA132" s="108">
        <v>0</v>
      </c>
      <c r="BB132" s="108">
        <v>0</v>
      </c>
      <c r="BC132" s="108">
        <v>0</v>
      </c>
      <c r="BD132" s="108">
        <v>0</v>
      </c>
      <c r="BE132" s="108">
        <v>0</v>
      </c>
      <c r="BF132" s="108">
        <v>0</v>
      </c>
      <c r="BG132" s="108">
        <v>0</v>
      </c>
      <c r="BH132" s="108">
        <v>0</v>
      </c>
      <c r="BI132" s="108">
        <v>0</v>
      </c>
      <c r="BJ132" s="108">
        <v>135000000</v>
      </c>
      <c r="BK132" s="108">
        <v>150000000</v>
      </c>
      <c r="BL132" s="108">
        <v>0</v>
      </c>
      <c r="BM132" s="108">
        <v>0</v>
      </c>
      <c r="BN132" s="108">
        <v>0</v>
      </c>
      <c r="BO132" s="108">
        <v>0</v>
      </c>
      <c r="BP132" s="108">
        <v>0</v>
      </c>
      <c r="BQ132" s="108">
        <v>0</v>
      </c>
      <c r="BR132" s="108">
        <v>0</v>
      </c>
      <c r="BS132" s="108">
        <v>0</v>
      </c>
      <c r="BT132" s="108">
        <v>0</v>
      </c>
      <c r="BU132" s="108">
        <v>150000000</v>
      </c>
      <c r="BV132" s="108">
        <v>0</v>
      </c>
      <c r="BW132" s="108">
        <v>0</v>
      </c>
      <c r="BX132" s="108">
        <v>0</v>
      </c>
      <c r="BY132" s="108">
        <v>0</v>
      </c>
      <c r="BZ132" s="108">
        <v>0</v>
      </c>
      <c r="CA132" s="108">
        <v>0</v>
      </c>
      <c r="CB132" s="108">
        <v>0</v>
      </c>
      <c r="CC132" s="108">
        <v>0</v>
      </c>
      <c r="CD132" s="108">
        <v>0</v>
      </c>
      <c r="CE132" s="108">
        <v>0</v>
      </c>
      <c r="CF132" s="108">
        <v>0</v>
      </c>
      <c r="CG132" s="108">
        <v>160000000</v>
      </c>
      <c r="CH132" s="108">
        <v>0</v>
      </c>
      <c r="CI132" s="108">
        <v>0</v>
      </c>
      <c r="CJ132" s="108">
        <v>0</v>
      </c>
      <c r="CK132" s="108">
        <v>0</v>
      </c>
      <c r="CL132" s="108">
        <v>0</v>
      </c>
      <c r="CM132" s="108">
        <v>0</v>
      </c>
      <c r="CN132" s="108">
        <v>0</v>
      </c>
      <c r="CO132" s="108">
        <v>0</v>
      </c>
      <c r="CP132" s="108">
        <v>0</v>
      </c>
      <c r="CQ132" s="108">
        <v>160000000</v>
      </c>
      <c r="CR132" s="108">
        <v>445000000</v>
      </c>
      <c r="CS132" s="101"/>
      <c r="CT132" s="101" t="s">
        <v>1622</v>
      </c>
    </row>
    <row r="133" spans="1:98" ht="70.349999999999994" customHeight="1" x14ac:dyDescent="0.3">
      <c r="A133" s="100" t="s">
        <v>1623</v>
      </c>
      <c r="B133" s="101"/>
      <c r="C133" s="101" t="s">
        <v>175</v>
      </c>
      <c r="D133" s="101" t="s">
        <v>102</v>
      </c>
      <c r="E133" s="101" t="s">
        <v>1464</v>
      </c>
      <c r="F133" s="102" t="s">
        <v>1465</v>
      </c>
      <c r="G133" s="101"/>
      <c r="H133" s="101" t="s">
        <v>106</v>
      </c>
      <c r="I133" s="101" t="s">
        <v>1466</v>
      </c>
      <c r="J133" s="101" t="s">
        <v>1467</v>
      </c>
      <c r="K133" s="101" t="s">
        <v>1468</v>
      </c>
      <c r="L133" s="101" t="s">
        <v>1469</v>
      </c>
      <c r="M133" s="101">
        <v>15</v>
      </c>
      <c r="N133" s="101" t="s">
        <v>1587</v>
      </c>
      <c r="O133" s="101" t="s">
        <v>437</v>
      </c>
      <c r="P133" s="101" t="s">
        <v>438</v>
      </c>
      <c r="Q133" s="101" t="s">
        <v>1588</v>
      </c>
      <c r="R133" s="101" t="s">
        <v>1589</v>
      </c>
      <c r="S133" s="101" t="s">
        <v>1624</v>
      </c>
      <c r="T133" s="101" t="s">
        <v>1625</v>
      </c>
      <c r="U133" s="101" t="s">
        <v>1626</v>
      </c>
      <c r="V133" s="101" t="s">
        <v>1627</v>
      </c>
      <c r="W133" s="101" t="s">
        <v>1628</v>
      </c>
      <c r="X133" s="101" t="s">
        <v>1603</v>
      </c>
      <c r="Y133" s="101" t="s">
        <v>123</v>
      </c>
      <c r="Z133" s="101" t="s">
        <v>124</v>
      </c>
      <c r="AA133" s="103">
        <v>1400</v>
      </c>
      <c r="AB133" s="101" t="s">
        <v>125</v>
      </c>
      <c r="AC133" s="101" t="s">
        <v>1466</v>
      </c>
      <c r="AD133" s="103">
        <v>350</v>
      </c>
      <c r="AE133" s="103">
        <v>350</v>
      </c>
      <c r="AF133" s="103">
        <v>350</v>
      </c>
      <c r="AG133" s="103">
        <v>350</v>
      </c>
      <c r="AH133" s="104" t="s">
        <v>1629</v>
      </c>
      <c r="AI133" s="104" t="s">
        <v>1630</v>
      </c>
      <c r="AJ133" s="104" t="s">
        <v>1631</v>
      </c>
      <c r="AK133" s="101" t="s">
        <v>1632</v>
      </c>
      <c r="AL133" s="101" t="s">
        <v>6274</v>
      </c>
      <c r="AM133" s="101" t="s">
        <v>6417</v>
      </c>
      <c r="AN133" s="102">
        <v>350</v>
      </c>
      <c r="AO133" s="105">
        <v>1</v>
      </c>
      <c r="AP133" s="106" t="s">
        <v>132</v>
      </c>
      <c r="AQ133" s="102">
        <v>350</v>
      </c>
      <c r="AR133" s="105">
        <v>1</v>
      </c>
      <c r="AS133" s="106" t="s">
        <v>132</v>
      </c>
      <c r="AT133" s="102">
        <v>100</v>
      </c>
      <c r="AU133" s="107">
        <v>0.2857142857142857</v>
      </c>
      <c r="AV133" s="106" t="s">
        <v>171</v>
      </c>
      <c r="AW133" s="103">
        <v>800</v>
      </c>
      <c r="AX133" s="107">
        <v>0.5714285714285714</v>
      </c>
      <c r="AY133" s="106" t="s">
        <v>227</v>
      </c>
      <c r="AZ133" s="108">
        <v>0</v>
      </c>
      <c r="BA133" s="108">
        <v>300000000</v>
      </c>
      <c r="BB133" s="108">
        <v>0</v>
      </c>
      <c r="BC133" s="108">
        <v>0</v>
      </c>
      <c r="BD133" s="108">
        <v>0</v>
      </c>
      <c r="BE133" s="108">
        <v>0</v>
      </c>
      <c r="BF133" s="108">
        <v>0</v>
      </c>
      <c r="BG133" s="108">
        <v>0</v>
      </c>
      <c r="BH133" s="108">
        <v>0</v>
      </c>
      <c r="BI133" s="108">
        <v>0</v>
      </c>
      <c r="BJ133" s="108">
        <v>300000000</v>
      </c>
      <c r="BK133" s="108">
        <v>0</v>
      </c>
      <c r="BL133" s="108">
        <v>300000000</v>
      </c>
      <c r="BM133" s="108">
        <v>0</v>
      </c>
      <c r="BN133" s="108">
        <v>0</v>
      </c>
      <c r="BO133" s="108">
        <v>0</v>
      </c>
      <c r="BP133" s="108">
        <v>0</v>
      </c>
      <c r="BQ133" s="108">
        <v>0</v>
      </c>
      <c r="BR133" s="108">
        <v>0</v>
      </c>
      <c r="BS133" s="108">
        <v>0</v>
      </c>
      <c r="BT133" s="108">
        <v>0</v>
      </c>
      <c r="BU133" s="108">
        <v>300000000</v>
      </c>
      <c r="BV133" s="108">
        <v>0</v>
      </c>
      <c r="BW133" s="108">
        <v>310000000</v>
      </c>
      <c r="BX133" s="108">
        <v>0</v>
      </c>
      <c r="BY133" s="108">
        <v>0</v>
      </c>
      <c r="BZ133" s="108">
        <v>0</v>
      </c>
      <c r="CA133" s="108">
        <v>0</v>
      </c>
      <c r="CB133" s="108">
        <v>0</v>
      </c>
      <c r="CC133" s="108">
        <v>0</v>
      </c>
      <c r="CD133" s="108">
        <v>0</v>
      </c>
      <c r="CE133" s="108">
        <v>0</v>
      </c>
      <c r="CF133" s="108">
        <v>310000000</v>
      </c>
      <c r="CG133" s="108">
        <v>0</v>
      </c>
      <c r="CH133" s="108">
        <v>0</v>
      </c>
      <c r="CI133" s="108">
        <v>0</v>
      </c>
      <c r="CJ133" s="108">
        <v>0</v>
      </c>
      <c r="CK133" s="108">
        <v>0</v>
      </c>
      <c r="CL133" s="108">
        <v>0</v>
      </c>
      <c r="CM133" s="108">
        <v>0</v>
      </c>
      <c r="CN133" s="108">
        <v>0</v>
      </c>
      <c r="CO133" s="108">
        <v>0</v>
      </c>
      <c r="CP133" s="108">
        <v>0</v>
      </c>
      <c r="CQ133" s="108">
        <v>0</v>
      </c>
      <c r="CR133" s="108">
        <v>910000000</v>
      </c>
      <c r="CS133" s="101"/>
      <c r="CT133" s="101" t="s">
        <v>1633</v>
      </c>
    </row>
    <row r="134" spans="1:98" ht="70.349999999999994" customHeight="1" x14ac:dyDescent="0.3">
      <c r="A134" s="100" t="s">
        <v>1634</v>
      </c>
      <c r="B134" s="101"/>
      <c r="C134" s="101" t="s">
        <v>246</v>
      </c>
      <c r="D134" s="101" t="s">
        <v>102</v>
      </c>
      <c r="E134" s="101" t="s">
        <v>1464</v>
      </c>
      <c r="F134" s="102" t="s">
        <v>1465</v>
      </c>
      <c r="G134" s="101"/>
      <c r="H134" s="101" t="s">
        <v>106</v>
      </c>
      <c r="I134" s="101" t="s">
        <v>1466</v>
      </c>
      <c r="J134" s="101" t="s">
        <v>1467</v>
      </c>
      <c r="K134" s="101" t="s">
        <v>1468</v>
      </c>
      <c r="L134" s="101" t="s">
        <v>1469</v>
      </c>
      <c r="M134" s="101">
        <v>15</v>
      </c>
      <c r="N134" s="101" t="s">
        <v>1587</v>
      </c>
      <c r="O134" s="101" t="s">
        <v>437</v>
      </c>
      <c r="P134" s="101" t="s">
        <v>438</v>
      </c>
      <c r="Q134" s="101" t="s">
        <v>1588</v>
      </c>
      <c r="R134" s="101" t="s">
        <v>1589</v>
      </c>
      <c r="S134" s="101" t="s">
        <v>1635</v>
      </c>
      <c r="T134" s="101" t="s">
        <v>1636</v>
      </c>
      <c r="U134" s="101" t="s">
        <v>1637</v>
      </c>
      <c r="V134" s="101" t="s">
        <v>1638</v>
      </c>
      <c r="W134" s="101" t="s">
        <v>1639</v>
      </c>
      <c r="X134" s="101" t="s">
        <v>1640</v>
      </c>
      <c r="Y134" s="101" t="s">
        <v>123</v>
      </c>
      <c r="Z134" s="101" t="s">
        <v>124</v>
      </c>
      <c r="AA134" s="103">
        <v>200</v>
      </c>
      <c r="AB134" s="101" t="s">
        <v>125</v>
      </c>
      <c r="AC134" s="101" t="s">
        <v>1466</v>
      </c>
      <c r="AD134" s="103">
        <v>200</v>
      </c>
      <c r="AE134" s="103">
        <v>0</v>
      </c>
      <c r="AF134" s="103">
        <v>0</v>
      </c>
      <c r="AG134" s="103">
        <v>0</v>
      </c>
      <c r="AH134" s="104" t="s">
        <v>1641</v>
      </c>
      <c r="AI134" s="104" t="s">
        <v>1642</v>
      </c>
      <c r="AJ134" s="104" t="s">
        <v>1643</v>
      </c>
      <c r="AK134" s="101" t="s">
        <v>1644</v>
      </c>
      <c r="AL134" s="101"/>
      <c r="AM134" s="101" t="s">
        <v>6418</v>
      </c>
      <c r="AN134" s="102">
        <v>200</v>
      </c>
      <c r="AO134" s="105">
        <v>1</v>
      </c>
      <c r="AP134" s="106" t="s">
        <v>132</v>
      </c>
      <c r="AQ134" s="102">
        <v>100</v>
      </c>
      <c r="AR134" s="105">
        <v>1</v>
      </c>
      <c r="AS134" s="106" t="s">
        <v>132</v>
      </c>
      <c r="AT134" s="102"/>
      <c r="AU134" s="107"/>
      <c r="AV134" s="106"/>
      <c r="AW134" s="103">
        <v>300</v>
      </c>
      <c r="AX134" s="107">
        <v>1</v>
      </c>
      <c r="AY134" s="106" t="s">
        <v>132</v>
      </c>
      <c r="AZ134" s="108">
        <v>0</v>
      </c>
      <c r="BA134" s="108">
        <v>500000000</v>
      </c>
      <c r="BB134" s="108">
        <v>0</v>
      </c>
      <c r="BC134" s="108">
        <v>0</v>
      </c>
      <c r="BD134" s="108">
        <v>0</v>
      </c>
      <c r="BE134" s="108">
        <v>0</v>
      </c>
      <c r="BF134" s="108">
        <v>0</v>
      </c>
      <c r="BG134" s="108">
        <v>0</v>
      </c>
      <c r="BH134" s="108">
        <v>0</v>
      </c>
      <c r="BI134" s="108">
        <v>0</v>
      </c>
      <c r="BJ134" s="108">
        <v>500000000</v>
      </c>
      <c r="BK134" s="108">
        <v>0</v>
      </c>
      <c r="BL134" s="108">
        <v>500000000</v>
      </c>
      <c r="BM134" s="108">
        <v>0</v>
      </c>
      <c r="BN134" s="108">
        <v>0</v>
      </c>
      <c r="BO134" s="108">
        <v>0</v>
      </c>
      <c r="BP134" s="108">
        <v>500000000</v>
      </c>
      <c r="BQ134" s="108">
        <v>6500000000</v>
      </c>
      <c r="BR134" s="108">
        <v>0</v>
      </c>
      <c r="BS134" s="108">
        <v>0</v>
      </c>
      <c r="BT134" s="108">
        <v>0</v>
      </c>
      <c r="BU134" s="108">
        <v>7500000000</v>
      </c>
      <c r="BV134" s="108">
        <v>0</v>
      </c>
      <c r="BW134" s="108">
        <v>300000000</v>
      </c>
      <c r="BX134" s="108">
        <v>0</v>
      </c>
      <c r="BY134" s="108">
        <v>0</v>
      </c>
      <c r="BZ134" s="108">
        <v>0</v>
      </c>
      <c r="CA134" s="108">
        <v>0</v>
      </c>
      <c r="CB134" s="108">
        <v>0</v>
      </c>
      <c r="CC134" s="108">
        <v>0</v>
      </c>
      <c r="CD134" s="108">
        <v>0</v>
      </c>
      <c r="CE134" s="108">
        <v>0</v>
      </c>
      <c r="CF134" s="108">
        <v>300000000</v>
      </c>
      <c r="CG134" s="108">
        <v>0</v>
      </c>
      <c r="CH134" s="108">
        <v>600000000</v>
      </c>
      <c r="CI134" s="108">
        <v>0</v>
      </c>
      <c r="CJ134" s="108">
        <v>0</v>
      </c>
      <c r="CK134" s="108">
        <v>0</v>
      </c>
      <c r="CL134" s="108">
        <v>600000000</v>
      </c>
      <c r="CM134" s="108">
        <v>0</v>
      </c>
      <c r="CN134" s="108">
        <v>0</v>
      </c>
      <c r="CO134" s="108">
        <v>0</v>
      </c>
      <c r="CP134" s="108">
        <v>0</v>
      </c>
      <c r="CQ134" s="108">
        <v>1200000000</v>
      </c>
      <c r="CR134" s="108">
        <v>9500000000</v>
      </c>
      <c r="CS134" s="101"/>
      <c r="CT134" s="101" t="s">
        <v>1645</v>
      </c>
    </row>
    <row r="135" spans="1:98" ht="70.349999999999994" customHeight="1" x14ac:dyDescent="0.3">
      <c r="A135" s="100" t="s">
        <v>1646</v>
      </c>
      <c r="B135" s="101"/>
      <c r="C135" s="101" t="s">
        <v>357</v>
      </c>
      <c r="D135" s="101" t="s">
        <v>102</v>
      </c>
      <c r="E135" s="101" t="s">
        <v>1520</v>
      </c>
      <c r="F135" s="102" t="s">
        <v>1521</v>
      </c>
      <c r="G135" s="101"/>
      <c r="H135" s="101" t="s">
        <v>1522</v>
      </c>
      <c r="I135" s="101" t="s">
        <v>1523</v>
      </c>
      <c r="J135" s="101" t="s">
        <v>1524</v>
      </c>
      <c r="K135" s="101" t="s">
        <v>1525</v>
      </c>
      <c r="L135" s="101" t="s">
        <v>1469</v>
      </c>
      <c r="M135" s="101">
        <v>15</v>
      </c>
      <c r="N135" s="101" t="s">
        <v>1587</v>
      </c>
      <c r="O135" s="101" t="s">
        <v>437</v>
      </c>
      <c r="P135" s="101" t="s">
        <v>438</v>
      </c>
      <c r="Q135" s="101" t="s">
        <v>1588</v>
      </c>
      <c r="R135" s="101" t="s">
        <v>1589</v>
      </c>
      <c r="S135" s="101" t="s">
        <v>1647</v>
      </c>
      <c r="T135" s="101" t="s">
        <v>1648</v>
      </c>
      <c r="U135" s="101" t="s">
        <v>1647</v>
      </c>
      <c r="V135" s="101" t="s">
        <v>1649</v>
      </c>
      <c r="W135" s="101" t="s">
        <v>1581</v>
      </c>
      <c r="X135" s="101" t="s">
        <v>1650</v>
      </c>
      <c r="Y135" s="101" t="s">
        <v>123</v>
      </c>
      <c r="Z135" s="101" t="s">
        <v>124</v>
      </c>
      <c r="AA135" s="103">
        <v>1</v>
      </c>
      <c r="AB135" s="101" t="s">
        <v>125</v>
      </c>
      <c r="AC135" s="101" t="s">
        <v>1466</v>
      </c>
      <c r="AD135" s="103">
        <v>1</v>
      </c>
      <c r="AE135" s="103">
        <v>0</v>
      </c>
      <c r="AF135" s="103">
        <v>0</v>
      </c>
      <c r="AG135" s="103">
        <v>0</v>
      </c>
      <c r="AH135" s="104" t="s">
        <v>1651</v>
      </c>
      <c r="AI135" s="104"/>
      <c r="AJ135" s="104"/>
      <c r="AK135" s="101"/>
      <c r="AL135" s="101"/>
      <c r="AM135" s="101" t="s">
        <v>6419</v>
      </c>
      <c r="AN135" s="102">
        <v>1</v>
      </c>
      <c r="AO135" s="105">
        <v>1</v>
      </c>
      <c r="AP135" s="106" t="s">
        <v>132</v>
      </c>
      <c r="AQ135" s="102"/>
      <c r="AR135" s="105"/>
      <c r="AS135" s="106"/>
      <c r="AT135" s="102"/>
      <c r="AU135" s="107"/>
      <c r="AV135" s="106"/>
      <c r="AW135" s="103">
        <v>1</v>
      </c>
      <c r="AX135" s="107">
        <v>1</v>
      </c>
      <c r="AY135" s="106" t="s">
        <v>132</v>
      </c>
      <c r="AZ135" s="108">
        <v>0</v>
      </c>
      <c r="BA135" s="108">
        <v>0</v>
      </c>
      <c r="BB135" s="108">
        <v>0</v>
      </c>
      <c r="BC135" s="108">
        <v>0</v>
      </c>
      <c r="BD135" s="108">
        <v>0</v>
      </c>
      <c r="BE135" s="108">
        <v>0</v>
      </c>
      <c r="BF135" s="108">
        <v>0</v>
      </c>
      <c r="BG135" s="108">
        <v>0</v>
      </c>
      <c r="BH135" s="108">
        <v>0</v>
      </c>
      <c r="BI135" s="108">
        <v>0</v>
      </c>
      <c r="BJ135" s="108">
        <v>0</v>
      </c>
      <c r="BK135" s="108">
        <v>0</v>
      </c>
      <c r="BL135" s="108">
        <v>0</v>
      </c>
      <c r="BM135" s="108">
        <v>0</v>
      </c>
      <c r="BN135" s="108">
        <v>0</v>
      </c>
      <c r="BO135" s="108">
        <v>0</v>
      </c>
      <c r="BP135" s="108">
        <v>0</v>
      </c>
      <c r="BQ135" s="108">
        <v>0</v>
      </c>
      <c r="BR135" s="108">
        <v>0</v>
      </c>
      <c r="BS135" s="108">
        <v>0</v>
      </c>
      <c r="BT135" s="108">
        <v>0</v>
      </c>
      <c r="BU135" s="108">
        <v>0</v>
      </c>
      <c r="BV135" s="108">
        <v>0</v>
      </c>
      <c r="BW135" s="108">
        <v>0</v>
      </c>
      <c r="BX135" s="108">
        <v>0</v>
      </c>
      <c r="BY135" s="108">
        <v>0</v>
      </c>
      <c r="BZ135" s="108">
        <v>0</v>
      </c>
      <c r="CA135" s="108">
        <v>0</v>
      </c>
      <c r="CB135" s="108">
        <v>0</v>
      </c>
      <c r="CC135" s="108">
        <v>0</v>
      </c>
      <c r="CD135" s="108">
        <v>0</v>
      </c>
      <c r="CE135" s="108">
        <v>0</v>
      </c>
      <c r="CF135" s="108">
        <v>0</v>
      </c>
      <c r="CG135" s="108">
        <v>0</v>
      </c>
      <c r="CH135" s="108">
        <v>0</v>
      </c>
      <c r="CI135" s="108">
        <v>0</v>
      </c>
      <c r="CJ135" s="108">
        <v>0</v>
      </c>
      <c r="CK135" s="108">
        <v>0</v>
      </c>
      <c r="CL135" s="108">
        <v>0</v>
      </c>
      <c r="CM135" s="108">
        <v>0</v>
      </c>
      <c r="CN135" s="108">
        <v>0</v>
      </c>
      <c r="CO135" s="108">
        <v>0</v>
      </c>
      <c r="CP135" s="108">
        <v>0</v>
      </c>
      <c r="CQ135" s="108">
        <v>0</v>
      </c>
      <c r="CR135" s="108">
        <v>0</v>
      </c>
      <c r="CS135" s="101"/>
      <c r="CT135" s="101" t="s">
        <v>1652</v>
      </c>
    </row>
    <row r="136" spans="1:98" ht="70.349999999999994" customHeight="1" x14ac:dyDescent="0.3">
      <c r="A136" s="100" t="s">
        <v>1653</v>
      </c>
      <c r="B136" s="101"/>
      <c r="C136" s="101" t="s">
        <v>419</v>
      </c>
      <c r="D136" s="101" t="s">
        <v>102</v>
      </c>
      <c r="E136" s="101" t="s">
        <v>1464</v>
      </c>
      <c r="F136" s="102" t="s">
        <v>1465</v>
      </c>
      <c r="G136" s="101"/>
      <c r="H136" s="101" t="s">
        <v>106</v>
      </c>
      <c r="I136" s="101" t="s">
        <v>1466</v>
      </c>
      <c r="J136" s="101" t="s">
        <v>1467</v>
      </c>
      <c r="K136" s="101" t="s">
        <v>1468</v>
      </c>
      <c r="L136" s="101" t="s">
        <v>1469</v>
      </c>
      <c r="M136" s="101">
        <v>15</v>
      </c>
      <c r="N136" s="101" t="s">
        <v>1587</v>
      </c>
      <c r="O136" s="101" t="s">
        <v>437</v>
      </c>
      <c r="P136" s="101" t="s">
        <v>438</v>
      </c>
      <c r="Q136" s="101" t="s">
        <v>1588</v>
      </c>
      <c r="R136" s="101" t="s">
        <v>1589</v>
      </c>
      <c r="S136" s="101" t="s">
        <v>1654</v>
      </c>
      <c r="T136" s="101" t="s">
        <v>1655</v>
      </c>
      <c r="U136" s="101" t="s">
        <v>1656</v>
      </c>
      <c r="V136" s="101" t="s">
        <v>1657</v>
      </c>
      <c r="W136" s="101" t="s">
        <v>1658</v>
      </c>
      <c r="X136" s="101" t="s">
        <v>1659</v>
      </c>
      <c r="Y136" s="101" t="s">
        <v>123</v>
      </c>
      <c r="Z136" s="101" t="s">
        <v>124</v>
      </c>
      <c r="AA136" s="103">
        <v>28</v>
      </c>
      <c r="AB136" s="101" t="s">
        <v>125</v>
      </c>
      <c r="AC136" s="101" t="s">
        <v>1466</v>
      </c>
      <c r="AD136" s="103">
        <v>7</v>
      </c>
      <c r="AE136" s="103">
        <v>7</v>
      </c>
      <c r="AF136" s="103">
        <v>7</v>
      </c>
      <c r="AG136" s="103">
        <v>7</v>
      </c>
      <c r="AH136" s="104" t="s">
        <v>1660</v>
      </c>
      <c r="AI136" s="104" t="s">
        <v>1605</v>
      </c>
      <c r="AJ136" s="104" t="s">
        <v>1661</v>
      </c>
      <c r="AK136" s="101" t="s">
        <v>1662</v>
      </c>
      <c r="AL136" s="101" t="s">
        <v>1663</v>
      </c>
      <c r="AM136" s="101" t="s">
        <v>6415</v>
      </c>
      <c r="AN136" s="102">
        <v>24</v>
      </c>
      <c r="AO136" s="105">
        <v>1</v>
      </c>
      <c r="AP136" s="106" t="s">
        <v>132</v>
      </c>
      <c r="AQ136" s="102">
        <v>12</v>
      </c>
      <c r="AR136" s="105">
        <v>1</v>
      </c>
      <c r="AS136" s="106" t="s">
        <v>132</v>
      </c>
      <c r="AT136" s="102">
        <v>7</v>
      </c>
      <c r="AU136" s="107">
        <v>1</v>
      </c>
      <c r="AV136" s="106" t="s">
        <v>132</v>
      </c>
      <c r="AW136" s="103">
        <v>43</v>
      </c>
      <c r="AX136" s="107">
        <v>1</v>
      </c>
      <c r="AY136" s="106" t="s">
        <v>132</v>
      </c>
      <c r="AZ136" s="108">
        <v>0</v>
      </c>
      <c r="BA136" s="108">
        <v>3863689250</v>
      </c>
      <c r="BB136" s="108">
        <v>0</v>
      </c>
      <c r="BC136" s="108">
        <v>0</v>
      </c>
      <c r="BD136" s="108">
        <v>0</v>
      </c>
      <c r="BE136" s="108">
        <v>0</v>
      </c>
      <c r="BF136" s="108">
        <v>0</v>
      </c>
      <c r="BG136" s="108">
        <v>0</v>
      </c>
      <c r="BH136" s="108">
        <v>0</v>
      </c>
      <c r="BI136" s="108">
        <v>0</v>
      </c>
      <c r="BJ136" s="108">
        <v>3863689250</v>
      </c>
      <c r="BK136" s="108">
        <v>0</v>
      </c>
      <c r="BL136" s="108">
        <v>3863689250</v>
      </c>
      <c r="BM136" s="108">
        <v>0</v>
      </c>
      <c r="BN136" s="108">
        <v>0</v>
      </c>
      <c r="BO136" s="108">
        <v>0</v>
      </c>
      <c r="BP136" s="108">
        <v>0</v>
      </c>
      <c r="BQ136" s="108">
        <v>0</v>
      </c>
      <c r="BR136" s="108">
        <v>0</v>
      </c>
      <c r="BS136" s="108">
        <v>0</v>
      </c>
      <c r="BT136" s="108">
        <v>0</v>
      </c>
      <c r="BU136" s="108">
        <v>3863689250</v>
      </c>
      <c r="BV136" s="108">
        <v>0</v>
      </c>
      <c r="BW136" s="108">
        <v>3863689250</v>
      </c>
      <c r="BX136" s="108">
        <v>0</v>
      </c>
      <c r="BY136" s="108">
        <v>0</v>
      </c>
      <c r="BZ136" s="108">
        <v>0</v>
      </c>
      <c r="CA136" s="108">
        <v>0</v>
      </c>
      <c r="CB136" s="108">
        <v>0</v>
      </c>
      <c r="CC136" s="108">
        <v>0</v>
      </c>
      <c r="CD136" s="108">
        <v>0</v>
      </c>
      <c r="CE136" s="108">
        <v>0</v>
      </c>
      <c r="CF136" s="108">
        <v>3863689250</v>
      </c>
      <c r="CG136" s="108">
        <v>0</v>
      </c>
      <c r="CH136" s="108">
        <v>3863689250</v>
      </c>
      <c r="CI136" s="108">
        <v>0</v>
      </c>
      <c r="CJ136" s="108">
        <v>0</v>
      </c>
      <c r="CK136" s="108">
        <v>0</v>
      </c>
      <c r="CL136" s="108">
        <v>0</v>
      </c>
      <c r="CM136" s="108">
        <v>0</v>
      </c>
      <c r="CN136" s="108">
        <v>0</v>
      </c>
      <c r="CO136" s="108">
        <v>0</v>
      </c>
      <c r="CP136" s="108">
        <v>0</v>
      </c>
      <c r="CQ136" s="108">
        <v>3863689250</v>
      </c>
      <c r="CR136" s="108">
        <v>15454757000</v>
      </c>
      <c r="CS136" s="101" t="s">
        <v>1664</v>
      </c>
      <c r="CT136" s="101" t="s">
        <v>1665</v>
      </c>
    </row>
    <row r="137" spans="1:98" ht="70.349999999999994" customHeight="1" x14ac:dyDescent="0.3">
      <c r="A137" s="100" t="s">
        <v>1666</v>
      </c>
      <c r="B137" s="101"/>
      <c r="C137" s="101" t="s">
        <v>111</v>
      </c>
      <c r="D137" s="101" t="s">
        <v>102</v>
      </c>
      <c r="E137" s="101" t="s">
        <v>1464</v>
      </c>
      <c r="F137" s="102" t="s">
        <v>1465</v>
      </c>
      <c r="G137" s="101"/>
      <c r="H137" s="101" t="s">
        <v>106</v>
      </c>
      <c r="I137" s="101" t="s">
        <v>1466</v>
      </c>
      <c r="J137" s="101" t="s">
        <v>1467</v>
      </c>
      <c r="K137" s="101" t="s">
        <v>1468</v>
      </c>
      <c r="L137" s="101" t="s">
        <v>1469</v>
      </c>
      <c r="M137" s="101">
        <v>16</v>
      </c>
      <c r="N137" s="101" t="s">
        <v>1667</v>
      </c>
      <c r="O137" s="101" t="s">
        <v>437</v>
      </c>
      <c r="P137" s="101" t="s">
        <v>438</v>
      </c>
      <c r="Q137" s="101" t="s">
        <v>1588</v>
      </c>
      <c r="R137" s="101" t="s">
        <v>1589</v>
      </c>
      <c r="S137" s="101" t="s">
        <v>495</v>
      </c>
      <c r="T137" s="146" t="s">
        <v>1668</v>
      </c>
      <c r="U137" s="146" t="s">
        <v>497</v>
      </c>
      <c r="V137" s="146" t="s">
        <v>1669</v>
      </c>
      <c r="W137" s="146" t="s">
        <v>499</v>
      </c>
      <c r="X137" s="146" t="s">
        <v>500</v>
      </c>
      <c r="Y137" s="101" t="s">
        <v>239</v>
      </c>
      <c r="Z137" s="146" t="s">
        <v>124</v>
      </c>
      <c r="AA137" s="156">
        <v>1</v>
      </c>
      <c r="AB137" s="101" t="s">
        <v>125</v>
      </c>
      <c r="AC137" s="101" t="s">
        <v>1466</v>
      </c>
      <c r="AD137" s="103">
        <v>0</v>
      </c>
      <c r="AE137" s="103">
        <v>1</v>
      </c>
      <c r="AF137" s="103">
        <v>0</v>
      </c>
      <c r="AG137" s="103">
        <v>0</v>
      </c>
      <c r="AH137" s="104"/>
      <c r="AI137" s="104" t="s">
        <v>1670</v>
      </c>
      <c r="AJ137" s="104" t="s">
        <v>1671</v>
      </c>
      <c r="AK137" s="101"/>
      <c r="AL137" s="101"/>
      <c r="AM137" s="101"/>
      <c r="AN137" s="102"/>
      <c r="AO137" s="105"/>
      <c r="AP137" s="106"/>
      <c r="AQ137" s="102">
        <v>1</v>
      </c>
      <c r="AR137" s="105">
        <v>1</v>
      </c>
      <c r="AS137" s="106" t="s">
        <v>132</v>
      </c>
      <c r="AT137" s="102"/>
      <c r="AU137" s="107"/>
      <c r="AV137" s="106"/>
      <c r="AW137" s="103">
        <v>1</v>
      </c>
      <c r="AX137" s="107">
        <v>1</v>
      </c>
      <c r="AY137" s="106" t="s">
        <v>132</v>
      </c>
      <c r="AZ137" s="108">
        <v>0</v>
      </c>
      <c r="BA137" s="108">
        <v>30000000</v>
      </c>
      <c r="BB137" s="108">
        <v>0</v>
      </c>
      <c r="BC137" s="108">
        <v>0</v>
      </c>
      <c r="BD137" s="108">
        <v>0</v>
      </c>
      <c r="BE137" s="108">
        <v>0</v>
      </c>
      <c r="BF137" s="108">
        <v>0</v>
      </c>
      <c r="BG137" s="108">
        <v>0</v>
      </c>
      <c r="BH137" s="108">
        <v>0</v>
      </c>
      <c r="BI137" s="108">
        <v>0</v>
      </c>
      <c r="BJ137" s="108">
        <v>30000000</v>
      </c>
      <c r="BK137" s="108">
        <v>0</v>
      </c>
      <c r="BL137" s="108">
        <v>30000000</v>
      </c>
      <c r="BM137" s="108">
        <v>0</v>
      </c>
      <c r="BN137" s="108">
        <v>0</v>
      </c>
      <c r="BO137" s="108">
        <v>0</v>
      </c>
      <c r="BP137" s="108">
        <v>0</v>
      </c>
      <c r="BQ137" s="108">
        <v>0</v>
      </c>
      <c r="BR137" s="108">
        <v>0</v>
      </c>
      <c r="BS137" s="108">
        <v>0</v>
      </c>
      <c r="BT137" s="108">
        <v>0</v>
      </c>
      <c r="BU137" s="108">
        <v>30000000</v>
      </c>
      <c r="BV137" s="108">
        <v>0</v>
      </c>
      <c r="BW137" s="108">
        <v>30000000</v>
      </c>
      <c r="BX137" s="108">
        <v>0</v>
      </c>
      <c r="BY137" s="108">
        <v>0</v>
      </c>
      <c r="BZ137" s="108">
        <v>0</v>
      </c>
      <c r="CA137" s="108">
        <v>0</v>
      </c>
      <c r="CB137" s="108">
        <v>0</v>
      </c>
      <c r="CC137" s="108">
        <v>0</v>
      </c>
      <c r="CD137" s="108">
        <v>0</v>
      </c>
      <c r="CE137" s="108">
        <v>0</v>
      </c>
      <c r="CF137" s="108">
        <v>30000000</v>
      </c>
      <c r="CG137" s="108">
        <v>0</v>
      </c>
      <c r="CH137" s="108">
        <v>30000000</v>
      </c>
      <c r="CI137" s="108">
        <v>0</v>
      </c>
      <c r="CJ137" s="108">
        <v>0</v>
      </c>
      <c r="CK137" s="108">
        <v>0</v>
      </c>
      <c r="CL137" s="108">
        <v>0</v>
      </c>
      <c r="CM137" s="108">
        <v>0</v>
      </c>
      <c r="CN137" s="108">
        <v>0</v>
      </c>
      <c r="CO137" s="108">
        <v>0</v>
      </c>
      <c r="CP137" s="108">
        <v>0</v>
      </c>
      <c r="CQ137" s="108">
        <v>30000000</v>
      </c>
      <c r="CR137" s="108">
        <v>120000000</v>
      </c>
      <c r="CS137" s="101"/>
      <c r="CT137" s="101" t="s">
        <v>1672</v>
      </c>
    </row>
    <row r="138" spans="1:98" ht="70.349999999999994" customHeight="1" x14ac:dyDescent="0.3">
      <c r="A138" s="100" t="s">
        <v>1673</v>
      </c>
      <c r="B138" s="101"/>
      <c r="C138" s="101" t="s">
        <v>101</v>
      </c>
      <c r="D138" s="101" t="s">
        <v>102</v>
      </c>
      <c r="E138" s="101" t="s">
        <v>1464</v>
      </c>
      <c r="F138" s="102" t="s">
        <v>1465</v>
      </c>
      <c r="G138" s="101"/>
      <c r="H138" s="101" t="s">
        <v>106</v>
      </c>
      <c r="I138" s="101" t="s">
        <v>1466</v>
      </c>
      <c r="J138" s="101" t="s">
        <v>1467</v>
      </c>
      <c r="K138" s="101" t="s">
        <v>1468</v>
      </c>
      <c r="L138" s="101" t="s">
        <v>1469</v>
      </c>
      <c r="M138" s="101">
        <v>16</v>
      </c>
      <c r="N138" s="101" t="s">
        <v>1667</v>
      </c>
      <c r="O138" s="101" t="s">
        <v>437</v>
      </c>
      <c r="P138" s="101" t="s">
        <v>438</v>
      </c>
      <c r="Q138" s="101" t="s">
        <v>1588</v>
      </c>
      <c r="R138" s="101" t="s">
        <v>1589</v>
      </c>
      <c r="S138" s="101" t="s">
        <v>141</v>
      </c>
      <c r="T138" s="101" t="s">
        <v>1674</v>
      </c>
      <c r="U138" s="101" t="s">
        <v>6420</v>
      </c>
      <c r="V138" s="101" t="s">
        <v>1676</v>
      </c>
      <c r="W138" s="101" t="s">
        <v>1677</v>
      </c>
      <c r="X138" s="101" t="s">
        <v>1678</v>
      </c>
      <c r="Y138" s="101" t="s">
        <v>123</v>
      </c>
      <c r="Z138" s="101" t="s">
        <v>124</v>
      </c>
      <c r="AA138" s="103">
        <v>16</v>
      </c>
      <c r="AB138" s="101" t="s">
        <v>125</v>
      </c>
      <c r="AC138" s="101" t="s">
        <v>1466</v>
      </c>
      <c r="AD138" s="103">
        <v>4</v>
      </c>
      <c r="AE138" s="103">
        <v>4</v>
      </c>
      <c r="AF138" s="103">
        <v>4</v>
      </c>
      <c r="AG138" s="103">
        <v>4</v>
      </c>
      <c r="AH138" s="104" t="s">
        <v>1679</v>
      </c>
      <c r="AI138" s="104" t="s">
        <v>1680</v>
      </c>
      <c r="AJ138" s="104" t="s">
        <v>1681</v>
      </c>
      <c r="AK138" s="101" t="s">
        <v>1682</v>
      </c>
      <c r="AL138" s="101" t="s">
        <v>1683</v>
      </c>
      <c r="AM138" s="101" t="s">
        <v>6421</v>
      </c>
      <c r="AN138" s="102">
        <v>12</v>
      </c>
      <c r="AO138" s="105">
        <v>1</v>
      </c>
      <c r="AP138" s="106" t="s">
        <v>132</v>
      </c>
      <c r="AQ138" s="102">
        <v>6</v>
      </c>
      <c r="AR138" s="105">
        <v>1</v>
      </c>
      <c r="AS138" s="106" t="s">
        <v>132</v>
      </c>
      <c r="AT138" s="102">
        <v>1</v>
      </c>
      <c r="AU138" s="107">
        <v>1</v>
      </c>
      <c r="AV138" s="106" t="s">
        <v>132</v>
      </c>
      <c r="AW138" s="103">
        <v>19</v>
      </c>
      <c r="AX138" s="107">
        <v>1</v>
      </c>
      <c r="AY138" s="106" t="s">
        <v>132</v>
      </c>
      <c r="AZ138" s="108">
        <v>0</v>
      </c>
      <c r="BA138" s="108">
        <v>100000000</v>
      </c>
      <c r="BB138" s="108">
        <v>0</v>
      </c>
      <c r="BC138" s="108">
        <v>0</v>
      </c>
      <c r="BD138" s="108">
        <v>0</v>
      </c>
      <c r="BE138" s="108">
        <v>0</v>
      </c>
      <c r="BF138" s="108">
        <v>0</v>
      </c>
      <c r="BG138" s="108">
        <v>0</v>
      </c>
      <c r="BH138" s="108">
        <v>0</v>
      </c>
      <c r="BI138" s="108">
        <v>0</v>
      </c>
      <c r="BJ138" s="108">
        <v>100000000</v>
      </c>
      <c r="BK138" s="108">
        <v>0</v>
      </c>
      <c r="BL138" s="108">
        <v>120000000</v>
      </c>
      <c r="BM138" s="108">
        <v>0</v>
      </c>
      <c r="BN138" s="108">
        <v>0</v>
      </c>
      <c r="BO138" s="108">
        <v>0</v>
      </c>
      <c r="BP138" s="108">
        <v>0</v>
      </c>
      <c r="BQ138" s="108">
        <v>0</v>
      </c>
      <c r="BR138" s="108">
        <v>0</v>
      </c>
      <c r="BS138" s="108">
        <v>0</v>
      </c>
      <c r="BT138" s="108">
        <v>0</v>
      </c>
      <c r="BU138" s="108">
        <v>120000000</v>
      </c>
      <c r="BV138" s="108">
        <v>0</v>
      </c>
      <c r="BW138" s="108">
        <v>140000000</v>
      </c>
      <c r="BX138" s="108">
        <v>0</v>
      </c>
      <c r="BY138" s="108">
        <v>0</v>
      </c>
      <c r="BZ138" s="108">
        <v>0</v>
      </c>
      <c r="CA138" s="108">
        <v>0</v>
      </c>
      <c r="CB138" s="108">
        <v>0</v>
      </c>
      <c r="CC138" s="108">
        <v>0</v>
      </c>
      <c r="CD138" s="108">
        <v>0</v>
      </c>
      <c r="CE138" s="108">
        <v>0</v>
      </c>
      <c r="CF138" s="108">
        <v>140000000</v>
      </c>
      <c r="CG138" s="108">
        <v>0</v>
      </c>
      <c r="CH138" s="108">
        <v>150000000</v>
      </c>
      <c r="CI138" s="108">
        <v>0</v>
      </c>
      <c r="CJ138" s="108">
        <v>0</v>
      </c>
      <c r="CK138" s="108">
        <v>0</v>
      </c>
      <c r="CL138" s="108">
        <v>0</v>
      </c>
      <c r="CM138" s="108">
        <v>0</v>
      </c>
      <c r="CN138" s="108">
        <v>0</v>
      </c>
      <c r="CO138" s="108">
        <v>0</v>
      </c>
      <c r="CP138" s="108">
        <v>0</v>
      </c>
      <c r="CQ138" s="108">
        <v>150000000</v>
      </c>
      <c r="CR138" s="108">
        <v>510000000</v>
      </c>
      <c r="CS138" s="101" t="s">
        <v>1684</v>
      </c>
      <c r="CT138" s="101" t="s">
        <v>1506</v>
      </c>
    </row>
    <row r="139" spans="1:98" ht="70.349999999999994" customHeight="1" x14ac:dyDescent="0.3">
      <c r="A139" s="100" t="s">
        <v>1685</v>
      </c>
      <c r="B139" s="101"/>
      <c r="C139" s="101" t="s">
        <v>136</v>
      </c>
      <c r="D139" s="101" t="s">
        <v>102</v>
      </c>
      <c r="E139" s="101" t="s">
        <v>1464</v>
      </c>
      <c r="F139" s="102" t="s">
        <v>1465</v>
      </c>
      <c r="G139" s="101"/>
      <c r="H139" s="101" t="s">
        <v>106</v>
      </c>
      <c r="I139" s="101" t="s">
        <v>1466</v>
      </c>
      <c r="J139" s="101" t="s">
        <v>1467</v>
      </c>
      <c r="K139" s="101" t="s">
        <v>1468</v>
      </c>
      <c r="L139" s="101" t="s">
        <v>1469</v>
      </c>
      <c r="M139" s="101">
        <v>16</v>
      </c>
      <c r="N139" s="101" t="s">
        <v>1667</v>
      </c>
      <c r="O139" s="101" t="s">
        <v>137</v>
      </c>
      <c r="P139" s="101" t="s">
        <v>138</v>
      </c>
      <c r="Q139" s="101" t="s">
        <v>973</v>
      </c>
      <c r="R139" s="101" t="s">
        <v>974</v>
      </c>
      <c r="S139" s="101" t="s">
        <v>1686</v>
      </c>
      <c r="T139" s="101" t="s">
        <v>1687</v>
      </c>
      <c r="U139" s="101" t="s">
        <v>1686</v>
      </c>
      <c r="V139" s="101" t="s">
        <v>1688</v>
      </c>
      <c r="W139" s="101" t="s">
        <v>1689</v>
      </c>
      <c r="X139" s="101" t="s">
        <v>787</v>
      </c>
      <c r="Y139" s="101" t="s">
        <v>239</v>
      </c>
      <c r="Z139" s="101" t="s">
        <v>124</v>
      </c>
      <c r="AA139" s="103">
        <v>1</v>
      </c>
      <c r="AB139" s="101" t="s">
        <v>125</v>
      </c>
      <c r="AC139" s="101" t="s">
        <v>1466</v>
      </c>
      <c r="AD139" s="103">
        <v>0</v>
      </c>
      <c r="AE139" s="103">
        <v>0</v>
      </c>
      <c r="AF139" s="103">
        <v>0</v>
      </c>
      <c r="AG139" s="103">
        <v>1</v>
      </c>
      <c r="AH139" s="104"/>
      <c r="AI139" s="104"/>
      <c r="AJ139" s="104"/>
      <c r="AK139" s="101"/>
      <c r="AL139" s="101"/>
      <c r="AM139" s="101" t="s">
        <v>6422</v>
      </c>
      <c r="AN139" s="102"/>
      <c r="AO139" s="105"/>
      <c r="AP139" s="106"/>
      <c r="AQ139" s="102"/>
      <c r="AR139" s="105"/>
      <c r="AS139" s="106"/>
      <c r="AT139" s="102"/>
      <c r="AU139" s="107"/>
      <c r="AV139" s="106"/>
      <c r="AW139" s="103">
        <v>0</v>
      </c>
      <c r="AX139" s="107">
        <v>0</v>
      </c>
      <c r="AY139" s="106" t="s">
        <v>171</v>
      </c>
      <c r="AZ139" s="108">
        <v>0</v>
      </c>
      <c r="BA139" s="108">
        <v>600000000</v>
      </c>
      <c r="BB139" s="108">
        <v>0</v>
      </c>
      <c r="BC139" s="108">
        <v>0</v>
      </c>
      <c r="BD139" s="108">
        <v>0</v>
      </c>
      <c r="BE139" s="108">
        <v>0</v>
      </c>
      <c r="BF139" s="108">
        <v>0</v>
      </c>
      <c r="BG139" s="108">
        <v>0</v>
      </c>
      <c r="BH139" s="108">
        <v>0</v>
      </c>
      <c r="BI139" s="108">
        <v>0</v>
      </c>
      <c r="BJ139" s="108">
        <v>600000000</v>
      </c>
      <c r="BK139" s="108">
        <v>0</v>
      </c>
      <c r="BL139" s="108">
        <v>600000000</v>
      </c>
      <c r="BM139" s="108">
        <v>0</v>
      </c>
      <c r="BN139" s="108">
        <v>0</v>
      </c>
      <c r="BO139" s="108">
        <v>0</v>
      </c>
      <c r="BP139" s="108">
        <v>0</v>
      </c>
      <c r="BQ139" s="108">
        <v>0</v>
      </c>
      <c r="BR139" s="108">
        <v>0</v>
      </c>
      <c r="BS139" s="108">
        <v>0</v>
      </c>
      <c r="BT139" s="108">
        <v>0</v>
      </c>
      <c r="BU139" s="108">
        <v>600000000</v>
      </c>
      <c r="BV139" s="108">
        <v>0</v>
      </c>
      <c r="BW139" s="108">
        <v>0</v>
      </c>
      <c r="BX139" s="108">
        <v>0</v>
      </c>
      <c r="BY139" s="108">
        <v>0</v>
      </c>
      <c r="BZ139" s="108">
        <v>0</v>
      </c>
      <c r="CA139" s="108">
        <v>0</v>
      </c>
      <c r="CB139" s="108">
        <v>0</v>
      </c>
      <c r="CC139" s="108">
        <v>0</v>
      </c>
      <c r="CD139" s="108">
        <v>0</v>
      </c>
      <c r="CE139" s="108">
        <v>0</v>
      </c>
      <c r="CF139" s="108">
        <v>0</v>
      </c>
      <c r="CG139" s="108">
        <v>0</v>
      </c>
      <c r="CH139" s="108">
        <v>0</v>
      </c>
      <c r="CI139" s="108">
        <v>0</v>
      </c>
      <c r="CJ139" s="108">
        <v>0</v>
      </c>
      <c r="CK139" s="108">
        <v>0</v>
      </c>
      <c r="CL139" s="108">
        <v>0</v>
      </c>
      <c r="CM139" s="108">
        <v>0</v>
      </c>
      <c r="CN139" s="108">
        <v>0</v>
      </c>
      <c r="CO139" s="108">
        <v>0</v>
      </c>
      <c r="CP139" s="108">
        <v>0</v>
      </c>
      <c r="CQ139" s="108">
        <v>0</v>
      </c>
      <c r="CR139" s="108">
        <v>1200000000</v>
      </c>
      <c r="CS139" s="101"/>
      <c r="CT139" s="101"/>
    </row>
    <row r="140" spans="1:98" ht="70.349999999999994" customHeight="1" x14ac:dyDescent="0.3">
      <c r="A140" s="100" t="s">
        <v>1690</v>
      </c>
      <c r="B140" s="101"/>
      <c r="C140" s="101" t="s">
        <v>111</v>
      </c>
      <c r="D140" s="101" t="s">
        <v>102</v>
      </c>
      <c r="E140" s="101" t="s">
        <v>1691</v>
      </c>
      <c r="F140" s="102" t="s">
        <v>1692</v>
      </c>
      <c r="G140" s="101" t="s">
        <v>124</v>
      </c>
      <c r="H140" s="101" t="s">
        <v>106</v>
      </c>
      <c r="I140" s="101" t="s">
        <v>1693</v>
      </c>
      <c r="J140" s="101" t="s">
        <v>1694</v>
      </c>
      <c r="K140" s="101" t="s">
        <v>1695</v>
      </c>
      <c r="L140" s="101" t="s">
        <v>1696</v>
      </c>
      <c r="M140" s="101">
        <v>17</v>
      </c>
      <c r="N140" s="101" t="s">
        <v>1697</v>
      </c>
      <c r="O140" s="101" t="s">
        <v>1698</v>
      </c>
      <c r="P140" s="101" t="s">
        <v>903</v>
      </c>
      <c r="Q140" s="101" t="s">
        <v>1697</v>
      </c>
      <c r="R140" s="101" t="s">
        <v>1260</v>
      </c>
      <c r="S140" s="101" t="s">
        <v>1699</v>
      </c>
      <c r="T140" s="101" t="s">
        <v>1700</v>
      </c>
      <c r="U140" s="101" t="s">
        <v>249</v>
      </c>
      <c r="V140" s="101" t="s">
        <v>1701</v>
      </c>
      <c r="W140" s="101" t="s">
        <v>1702</v>
      </c>
      <c r="X140" s="101" t="s">
        <v>146</v>
      </c>
      <c r="Y140" s="101" t="s">
        <v>123</v>
      </c>
      <c r="Z140" s="101" t="s">
        <v>124</v>
      </c>
      <c r="AA140" s="103">
        <v>300</v>
      </c>
      <c r="AB140" s="101" t="s">
        <v>125</v>
      </c>
      <c r="AC140" s="101" t="s">
        <v>1703</v>
      </c>
      <c r="AD140" s="103">
        <v>0</v>
      </c>
      <c r="AE140" s="103">
        <v>0</v>
      </c>
      <c r="AF140" s="103">
        <v>150</v>
      </c>
      <c r="AG140" s="103">
        <v>150</v>
      </c>
      <c r="AH140" s="104"/>
      <c r="AI140" s="104"/>
      <c r="AJ140" s="104"/>
      <c r="AK140" s="101" t="s">
        <v>1704</v>
      </c>
      <c r="AL140" s="101"/>
      <c r="AM140" s="101" t="s">
        <v>6423</v>
      </c>
      <c r="AN140" s="102"/>
      <c r="AO140" s="105"/>
      <c r="AP140" s="106"/>
      <c r="AQ140" s="102"/>
      <c r="AR140" s="105"/>
      <c r="AS140" s="106"/>
      <c r="AT140" s="102"/>
      <c r="AU140" s="107">
        <v>0</v>
      </c>
      <c r="AV140" s="106" t="s">
        <v>171</v>
      </c>
      <c r="AW140" s="103">
        <v>0</v>
      </c>
      <c r="AX140" s="107">
        <v>0</v>
      </c>
      <c r="AY140" s="106" t="s">
        <v>171</v>
      </c>
      <c r="AZ140" s="108">
        <v>0</v>
      </c>
      <c r="BA140" s="108">
        <v>50000000</v>
      </c>
      <c r="BB140" s="108">
        <v>0</v>
      </c>
      <c r="BC140" s="108">
        <v>0</v>
      </c>
      <c r="BD140" s="108">
        <v>0</v>
      </c>
      <c r="BE140" s="108">
        <v>0</v>
      </c>
      <c r="BF140" s="108">
        <v>0</v>
      </c>
      <c r="BG140" s="108">
        <v>0</v>
      </c>
      <c r="BH140" s="108">
        <v>0</v>
      </c>
      <c r="BI140" s="108">
        <v>0</v>
      </c>
      <c r="BJ140" s="108">
        <v>50000000</v>
      </c>
      <c r="BK140" s="108">
        <v>0</v>
      </c>
      <c r="BL140" s="108">
        <v>175000000</v>
      </c>
      <c r="BM140" s="108">
        <v>0</v>
      </c>
      <c r="BN140" s="108">
        <v>0</v>
      </c>
      <c r="BO140" s="108">
        <v>0</v>
      </c>
      <c r="BP140" s="108">
        <v>0</v>
      </c>
      <c r="BQ140" s="108">
        <v>0</v>
      </c>
      <c r="BR140" s="108">
        <v>0</v>
      </c>
      <c r="BS140" s="108">
        <v>0</v>
      </c>
      <c r="BT140" s="108">
        <v>0</v>
      </c>
      <c r="BU140" s="108">
        <v>175000000</v>
      </c>
      <c r="BV140" s="108">
        <v>0</v>
      </c>
      <c r="BW140" s="108">
        <v>200000000</v>
      </c>
      <c r="BX140" s="108">
        <v>0</v>
      </c>
      <c r="BY140" s="108">
        <v>0</v>
      </c>
      <c r="BZ140" s="108">
        <v>0</v>
      </c>
      <c r="CA140" s="108">
        <v>0</v>
      </c>
      <c r="CB140" s="108">
        <v>0</v>
      </c>
      <c r="CC140" s="108">
        <v>0</v>
      </c>
      <c r="CD140" s="108">
        <v>0</v>
      </c>
      <c r="CE140" s="108">
        <v>0</v>
      </c>
      <c r="CF140" s="108">
        <v>200000000</v>
      </c>
      <c r="CG140" s="108">
        <v>0</v>
      </c>
      <c r="CH140" s="108">
        <v>225000000</v>
      </c>
      <c r="CI140" s="108">
        <v>0</v>
      </c>
      <c r="CJ140" s="108">
        <v>0</v>
      </c>
      <c r="CK140" s="108">
        <v>0</v>
      </c>
      <c r="CL140" s="108">
        <v>0</v>
      </c>
      <c r="CM140" s="108">
        <v>0</v>
      </c>
      <c r="CN140" s="108">
        <v>0</v>
      </c>
      <c r="CO140" s="108">
        <v>0</v>
      </c>
      <c r="CP140" s="108">
        <v>0</v>
      </c>
      <c r="CQ140" s="108">
        <v>225000000</v>
      </c>
      <c r="CR140" s="108">
        <v>650000000</v>
      </c>
      <c r="CS140" s="101"/>
      <c r="CT140" s="101" t="s">
        <v>1705</v>
      </c>
    </row>
    <row r="141" spans="1:98" ht="70.349999999999994" customHeight="1" x14ac:dyDescent="0.3">
      <c r="A141" s="100" t="s">
        <v>1706</v>
      </c>
      <c r="B141" s="101"/>
      <c r="C141" s="101" t="s">
        <v>101</v>
      </c>
      <c r="D141" s="101" t="s">
        <v>102</v>
      </c>
      <c r="E141" s="101" t="s">
        <v>1691</v>
      </c>
      <c r="F141" s="102" t="s">
        <v>1692</v>
      </c>
      <c r="G141" s="101" t="s">
        <v>124</v>
      </c>
      <c r="H141" s="101" t="s">
        <v>106</v>
      </c>
      <c r="I141" s="101" t="s">
        <v>1693</v>
      </c>
      <c r="J141" s="101" t="s">
        <v>1694</v>
      </c>
      <c r="K141" s="101" t="s">
        <v>1695</v>
      </c>
      <c r="L141" s="101" t="s">
        <v>1696</v>
      </c>
      <c r="M141" s="101">
        <v>17</v>
      </c>
      <c r="N141" s="101" t="s">
        <v>1697</v>
      </c>
      <c r="O141" s="101" t="s">
        <v>1698</v>
      </c>
      <c r="P141" s="101" t="s">
        <v>903</v>
      </c>
      <c r="Q141" s="101" t="s">
        <v>1697</v>
      </c>
      <c r="R141" s="101" t="s">
        <v>1260</v>
      </c>
      <c r="S141" s="101" t="s">
        <v>1707</v>
      </c>
      <c r="T141" s="101" t="s">
        <v>1708</v>
      </c>
      <c r="U141" s="101" t="s">
        <v>249</v>
      </c>
      <c r="V141" s="101" t="s">
        <v>1709</v>
      </c>
      <c r="W141" s="101" t="s">
        <v>1710</v>
      </c>
      <c r="X141" s="101" t="s">
        <v>146</v>
      </c>
      <c r="Y141" s="101" t="s">
        <v>123</v>
      </c>
      <c r="Z141" s="101" t="s">
        <v>124</v>
      </c>
      <c r="AA141" s="103">
        <v>126</v>
      </c>
      <c r="AB141" s="101" t="s">
        <v>125</v>
      </c>
      <c r="AC141" s="101" t="s">
        <v>1703</v>
      </c>
      <c r="AD141" s="103">
        <v>0</v>
      </c>
      <c r="AE141" s="103">
        <v>126</v>
      </c>
      <c r="AF141" s="103">
        <v>0</v>
      </c>
      <c r="AG141" s="103">
        <v>0</v>
      </c>
      <c r="AH141" s="104"/>
      <c r="AI141" s="104"/>
      <c r="AJ141" s="104"/>
      <c r="AK141" s="101" t="s">
        <v>1711</v>
      </c>
      <c r="AL141" s="101"/>
      <c r="AM141" s="101" t="s">
        <v>1712</v>
      </c>
      <c r="AN141" s="102"/>
      <c r="AO141" s="105"/>
      <c r="AP141" s="106"/>
      <c r="AQ141" s="102">
        <v>0</v>
      </c>
      <c r="AR141" s="105">
        <v>0</v>
      </c>
      <c r="AS141" s="106" t="s">
        <v>171</v>
      </c>
      <c r="AT141" s="102"/>
      <c r="AU141" s="107"/>
      <c r="AV141" s="106"/>
      <c r="AW141" s="103">
        <v>0</v>
      </c>
      <c r="AX141" s="107">
        <v>0</v>
      </c>
      <c r="AY141" s="106" t="s">
        <v>171</v>
      </c>
      <c r="AZ141" s="108">
        <v>0</v>
      </c>
      <c r="BA141" s="108">
        <v>0</v>
      </c>
      <c r="BB141" s="108">
        <v>0</v>
      </c>
      <c r="BC141" s="108">
        <v>0</v>
      </c>
      <c r="BD141" s="108">
        <v>0</v>
      </c>
      <c r="BE141" s="108">
        <v>0</v>
      </c>
      <c r="BF141" s="108">
        <v>0</v>
      </c>
      <c r="BG141" s="108">
        <v>0</v>
      </c>
      <c r="BH141" s="108">
        <v>340000000</v>
      </c>
      <c r="BI141" s="108">
        <v>0</v>
      </c>
      <c r="BJ141" s="108">
        <v>340000000</v>
      </c>
      <c r="BK141" s="108">
        <v>0</v>
      </c>
      <c r="BL141" s="108">
        <v>0</v>
      </c>
      <c r="BM141" s="108">
        <v>0</v>
      </c>
      <c r="BN141" s="108">
        <v>0</v>
      </c>
      <c r="BO141" s="108">
        <v>0</v>
      </c>
      <c r="BP141" s="108">
        <v>0</v>
      </c>
      <c r="BQ141" s="108">
        <v>0</v>
      </c>
      <c r="BR141" s="108">
        <v>0</v>
      </c>
      <c r="BS141" s="108">
        <v>315000000</v>
      </c>
      <c r="BT141" s="108">
        <v>0</v>
      </c>
      <c r="BU141" s="108">
        <v>315000000</v>
      </c>
      <c r="BV141" s="108">
        <v>0</v>
      </c>
      <c r="BW141" s="108">
        <v>0</v>
      </c>
      <c r="BX141" s="108">
        <v>0</v>
      </c>
      <c r="BY141" s="108">
        <v>0</v>
      </c>
      <c r="BZ141" s="108">
        <v>0</v>
      </c>
      <c r="CA141" s="108">
        <v>0</v>
      </c>
      <c r="CB141" s="108">
        <v>0</v>
      </c>
      <c r="CC141" s="108">
        <v>0</v>
      </c>
      <c r="CD141" s="108">
        <v>0</v>
      </c>
      <c r="CE141" s="108">
        <v>0</v>
      </c>
      <c r="CF141" s="108">
        <v>0</v>
      </c>
      <c r="CG141" s="108">
        <v>0</v>
      </c>
      <c r="CH141" s="108">
        <v>0</v>
      </c>
      <c r="CI141" s="108">
        <v>0</v>
      </c>
      <c r="CJ141" s="108">
        <v>0</v>
      </c>
      <c r="CK141" s="108">
        <v>0</v>
      </c>
      <c r="CL141" s="108">
        <v>0</v>
      </c>
      <c r="CM141" s="108">
        <v>0</v>
      </c>
      <c r="CN141" s="108">
        <v>0</v>
      </c>
      <c r="CO141" s="108">
        <v>0</v>
      </c>
      <c r="CP141" s="108">
        <v>0</v>
      </c>
      <c r="CQ141" s="108">
        <v>0</v>
      </c>
      <c r="CR141" s="108">
        <v>655000000</v>
      </c>
      <c r="CS141" s="101"/>
      <c r="CT141" s="101"/>
    </row>
    <row r="142" spans="1:98" ht="70.349999999999994" customHeight="1" x14ac:dyDescent="0.3">
      <c r="A142" s="100" t="s">
        <v>1713</v>
      </c>
      <c r="B142" s="101"/>
      <c r="C142" s="101" t="s">
        <v>136</v>
      </c>
      <c r="D142" s="101" t="s">
        <v>102</v>
      </c>
      <c r="E142" s="101" t="s">
        <v>1691</v>
      </c>
      <c r="F142" s="102" t="s">
        <v>1692</v>
      </c>
      <c r="G142" s="101" t="s">
        <v>124</v>
      </c>
      <c r="H142" s="101" t="s">
        <v>106</v>
      </c>
      <c r="I142" s="101" t="s">
        <v>1693</v>
      </c>
      <c r="J142" s="101" t="s">
        <v>1694</v>
      </c>
      <c r="K142" s="101" t="s">
        <v>1695</v>
      </c>
      <c r="L142" s="101" t="s">
        <v>1696</v>
      </c>
      <c r="M142" s="101">
        <v>17</v>
      </c>
      <c r="N142" s="101" t="s">
        <v>1697</v>
      </c>
      <c r="O142" s="101" t="s">
        <v>1698</v>
      </c>
      <c r="P142" s="101" t="s">
        <v>903</v>
      </c>
      <c r="Q142" s="101" t="s">
        <v>1697</v>
      </c>
      <c r="R142" s="101" t="s">
        <v>1260</v>
      </c>
      <c r="S142" s="101" t="s">
        <v>6424</v>
      </c>
      <c r="T142" s="101" t="s">
        <v>1715</v>
      </c>
      <c r="U142" s="101" t="s">
        <v>6425</v>
      </c>
      <c r="V142" s="101" t="s">
        <v>1717</v>
      </c>
      <c r="W142" s="101" t="s">
        <v>1718</v>
      </c>
      <c r="X142" s="101" t="s">
        <v>1719</v>
      </c>
      <c r="Y142" s="101" t="s">
        <v>123</v>
      </c>
      <c r="Z142" s="101" t="s">
        <v>501</v>
      </c>
      <c r="AA142" s="103">
        <v>172</v>
      </c>
      <c r="AB142" s="101" t="s">
        <v>125</v>
      </c>
      <c r="AC142" s="101" t="s">
        <v>1703</v>
      </c>
      <c r="AD142" s="103">
        <v>42</v>
      </c>
      <c r="AE142" s="103">
        <v>43</v>
      </c>
      <c r="AF142" s="103">
        <v>43</v>
      </c>
      <c r="AG142" s="103">
        <v>44</v>
      </c>
      <c r="AH142" s="104" t="s">
        <v>1720</v>
      </c>
      <c r="AI142" s="104" t="s">
        <v>1721</v>
      </c>
      <c r="AJ142" s="104" t="s">
        <v>1722</v>
      </c>
      <c r="AK142" s="101" t="s">
        <v>6718</v>
      </c>
      <c r="AL142" s="101"/>
      <c r="AM142" s="101" t="s">
        <v>6426</v>
      </c>
      <c r="AN142" s="102">
        <v>51</v>
      </c>
      <c r="AO142" s="105">
        <v>1</v>
      </c>
      <c r="AP142" s="106" t="s">
        <v>132</v>
      </c>
      <c r="AQ142" s="102">
        <v>163808498.30000001</v>
      </c>
      <c r="AR142" s="105">
        <v>1</v>
      </c>
      <c r="AS142" s="106" t="s">
        <v>132</v>
      </c>
      <c r="AT142" s="102">
        <v>0</v>
      </c>
      <c r="AU142" s="107">
        <v>1</v>
      </c>
      <c r="AV142" s="106" t="s">
        <v>132</v>
      </c>
      <c r="AW142" s="103">
        <v>163808549.30000001</v>
      </c>
      <c r="AX142" s="107">
        <v>1</v>
      </c>
      <c r="AY142" s="106" t="s">
        <v>132</v>
      </c>
      <c r="AZ142" s="108">
        <v>0</v>
      </c>
      <c r="BA142" s="108">
        <v>840000000</v>
      </c>
      <c r="BB142" s="108">
        <v>0</v>
      </c>
      <c r="BC142" s="108">
        <v>0</v>
      </c>
      <c r="BD142" s="108">
        <v>0</v>
      </c>
      <c r="BE142" s="108">
        <v>0</v>
      </c>
      <c r="BF142" s="108">
        <v>0</v>
      </c>
      <c r="BG142" s="108">
        <v>0</v>
      </c>
      <c r="BH142" s="108">
        <v>0</v>
      </c>
      <c r="BI142" s="108">
        <v>0</v>
      </c>
      <c r="BJ142" s="108">
        <v>840000000</v>
      </c>
      <c r="BK142" s="108">
        <v>0</v>
      </c>
      <c r="BL142" s="108">
        <v>990000000</v>
      </c>
      <c r="BM142" s="108">
        <v>0</v>
      </c>
      <c r="BN142" s="108">
        <v>0</v>
      </c>
      <c r="BO142" s="108">
        <v>0</v>
      </c>
      <c r="BP142" s="108">
        <v>0</v>
      </c>
      <c r="BQ142" s="108">
        <v>0</v>
      </c>
      <c r="BR142" s="108">
        <v>0</v>
      </c>
      <c r="BS142" s="108">
        <v>0</v>
      </c>
      <c r="BT142" s="108">
        <v>0</v>
      </c>
      <c r="BU142" s="108">
        <v>990000000</v>
      </c>
      <c r="BV142" s="108">
        <v>0</v>
      </c>
      <c r="BW142" s="108">
        <v>1060000000</v>
      </c>
      <c r="BX142" s="108">
        <v>0</v>
      </c>
      <c r="BY142" s="108">
        <v>0</v>
      </c>
      <c r="BZ142" s="108">
        <v>0</v>
      </c>
      <c r="CA142" s="108">
        <v>0</v>
      </c>
      <c r="CB142" s="108">
        <v>0</v>
      </c>
      <c r="CC142" s="108">
        <v>0</v>
      </c>
      <c r="CD142" s="108">
        <v>0</v>
      </c>
      <c r="CE142" s="108">
        <v>0</v>
      </c>
      <c r="CF142" s="108">
        <v>1060000000</v>
      </c>
      <c r="CG142" s="108">
        <v>0</v>
      </c>
      <c r="CH142" s="108">
        <v>1210000000</v>
      </c>
      <c r="CI142" s="108">
        <v>0</v>
      </c>
      <c r="CJ142" s="108">
        <v>0</v>
      </c>
      <c r="CK142" s="108">
        <v>0</v>
      </c>
      <c r="CL142" s="108">
        <v>0</v>
      </c>
      <c r="CM142" s="108">
        <v>0</v>
      </c>
      <c r="CN142" s="108">
        <v>0</v>
      </c>
      <c r="CO142" s="108">
        <v>0</v>
      </c>
      <c r="CP142" s="108">
        <v>0</v>
      </c>
      <c r="CQ142" s="108">
        <v>1210000000</v>
      </c>
      <c r="CR142" s="108">
        <v>4100000000</v>
      </c>
      <c r="CS142" s="101" t="s">
        <v>1723</v>
      </c>
      <c r="CT142" s="101" t="s">
        <v>1724</v>
      </c>
    </row>
    <row r="143" spans="1:98" ht="70.349999999999994" customHeight="1" x14ac:dyDescent="0.3">
      <c r="A143" s="100" t="s">
        <v>1725</v>
      </c>
      <c r="B143" s="101"/>
      <c r="C143" s="101" t="s">
        <v>175</v>
      </c>
      <c r="D143" s="101" t="s">
        <v>102</v>
      </c>
      <c r="E143" s="101" t="s">
        <v>1691</v>
      </c>
      <c r="F143" s="102" t="s">
        <v>1692</v>
      </c>
      <c r="G143" s="101" t="s">
        <v>124</v>
      </c>
      <c r="H143" s="101" t="s">
        <v>106</v>
      </c>
      <c r="I143" s="101" t="s">
        <v>1693</v>
      </c>
      <c r="J143" s="101" t="s">
        <v>1694</v>
      </c>
      <c r="K143" s="101" t="s">
        <v>1695</v>
      </c>
      <c r="L143" s="101" t="s">
        <v>1696</v>
      </c>
      <c r="M143" s="101">
        <v>17</v>
      </c>
      <c r="N143" s="101" t="s">
        <v>1697</v>
      </c>
      <c r="O143" s="101" t="s">
        <v>1698</v>
      </c>
      <c r="P143" s="101" t="s">
        <v>903</v>
      </c>
      <c r="Q143" s="101" t="s">
        <v>1697</v>
      </c>
      <c r="R143" s="101" t="s">
        <v>1260</v>
      </c>
      <c r="S143" s="101" t="s">
        <v>6427</v>
      </c>
      <c r="T143" s="101" t="s">
        <v>1727</v>
      </c>
      <c r="U143" s="101" t="s">
        <v>1728</v>
      </c>
      <c r="V143" s="101" t="s">
        <v>1729</v>
      </c>
      <c r="W143" s="101" t="s">
        <v>1730</v>
      </c>
      <c r="X143" s="101" t="s">
        <v>146</v>
      </c>
      <c r="Y143" s="101" t="s">
        <v>123</v>
      </c>
      <c r="Z143" s="101" t="s">
        <v>124</v>
      </c>
      <c r="AA143" s="103">
        <v>150</v>
      </c>
      <c r="AB143" s="101" t="s">
        <v>125</v>
      </c>
      <c r="AC143" s="101" t="s">
        <v>1703</v>
      </c>
      <c r="AD143" s="103">
        <v>0</v>
      </c>
      <c r="AE143" s="103">
        <v>40</v>
      </c>
      <c r="AF143" s="103">
        <v>40</v>
      </c>
      <c r="AG143" s="103">
        <v>70</v>
      </c>
      <c r="AH143" s="104"/>
      <c r="AI143" s="104" t="s">
        <v>1731</v>
      </c>
      <c r="AJ143" s="104" t="s">
        <v>1732</v>
      </c>
      <c r="AK143" s="101" t="s">
        <v>6719</v>
      </c>
      <c r="AL143" s="101" t="s">
        <v>6644</v>
      </c>
      <c r="AM143" s="101" t="s">
        <v>6428</v>
      </c>
      <c r="AN143" s="102"/>
      <c r="AO143" s="105"/>
      <c r="AP143" s="106"/>
      <c r="AQ143" s="102">
        <v>100</v>
      </c>
      <c r="AR143" s="105">
        <v>1</v>
      </c>
      <c r="AS143" s="106" t="s">
        <v>132</v>
      </c>
      <c r="AT143" s="102">
        <v>70</v>
      </c>
      <c r="AU143" s="107">
        <v>1</v>
      </c>
      <c r="AV143" s="106" t="s">
        <v>132</v>
      </c>
      <c r="AW143" s="103">
        <v>170</v>
      </c>
      <c r="AX143" s="107">
        <v>1</v>
      </c>
      <c r="AY143" s="106" t="s">
        <v>132</v>
      </c>
      <c r="AZ143" s="108">
        <v>0</v>
      </c>
      <c r="BA143" s="108">
        <v>15000000</v>
      </c>
      <c r="BB143" s="108">
        <v>0</v>
      </c>
      <c r="BC143" s="108">
        <v>0</v>
      </c>
      <c r="BD143" s="108">
        <v>0</v>
      </c>
      <c r="BE143" s="108">
        <v>0</v>
      </c>
      <c r="BF143" s="108">
        <v>0</v>
      </c>
      <c r="BG143" s="108">
        <v>0</v>
      </c>
      <c r="BH143" s="108">
        <v>0</v>
      </c>
      <c r="BI143" s="108">
        <v>0</v>
      </c>
      <c r="BJ143" s="108">
        <v>15000000</v>
      </c>
      <c r="BK143" s="108">
        <v>0</v>
      </c>
      <c r="BL143" s="108">
        <v>15000000</v>
      </c>
      <c r="BM143" s="108">
        <v>0</v>
      </c>
      <c r="BN143" s="108">
        <v>0</v>
      </c>
      <c r="BO143" s="108">
        <v>0</v>
      </c>
      <c r="BP143" s="108">
        <v>0</v>
      </c>
      <c r="BQ143" s="108">
        <v>0</v>
      </c>
      <c r="BR143" s="108">
        <v>0</v>
      </c>
      <c r="BS143" s="108">
        <v>0</v>
      </c>
      <c r="BT143" s="108">
        <v>0</v>
      </c>
      <c r="BU143" s="108">
        <v>15000000</v>
      </c>
      <c r="BV143" s="108">
        <v>0</v>
      </c>
      <c r="BW143" s="108">
        <v>15000000</v>
      </c>
      <c r="BX143" s="108">
        <v>0</v>
      </c>
      <c r="BY143" s="108">
        <v>0</v>
      </c>
      <c r="BZ143" s="108">
        <v>0</v>
      </c>
      <c r="CA143" s="108">
        <v>0</v>
      </c>
      <c r="CB143" s="108">
        <v>0</v>
      </c>
      <c r="CC143" s="108">
        <v>0</v>
      </c>
      <c r="CD143" s="108">
        <v>0</v>
      </c>
      <c r="CE143" s="108">
        <v>0</v>
      </c>
      <c r="CF143" s="108">
        <v>15000000</v>
      </c>
      <c r="CG143" s="108">
        <v>0</v>
      </c>
      <c r="CH143" s="108">
        <v>15000000</v>
      </c>
      <c r="CI143" s="108">
        <v>0</v>
      </c>
      <c r="CJ143" s="108">
        <v>0</v>
      </c>
      <c r="CK143" s="108">
        <v>0</v>
      </c>
      <c r="CL143" s="108">
        <v>0</v>
      </c>
      <c r="CM143" s="108">
        <v>0</v>
      </c>
      <c r="CN143" s="108">
        <v>0</v>
      </c>
      <c r="CO143" s="108">
        <v>1000000000</v>
      </c>
      <c r="CP143" s="108">
        <v>0</v>
      </c>
      <c r="CQ143" s="108">
        <v>1015000000</v>
      </c>
      <c r="CR143" s="108">
        <v>1060000000</v>
      </c>
      <c r="CS143" s="101"/>
      <c r="CT143" s="101" t="s">
        <v>1733</v>
      </c>
    </row>
    <row r="144" spans="1:98" ht="70.349999999999994" customHeight="1" x14ac:dyDescent="0.3">
      <c r="A144" s="100" t="s">
        <v>1734</v>
      </c>
      <c r="B144" s="101"/>
      <c r="C144" s="101" t="s">
        <v>246</v>
      </c>
      <c r="D144" s="101" t="s">
        <v>102</v>
      </c>
      <c r="E144" s="101" t="s">
        <v>1735</v>
      </c>
      <c r="F144" s="102" t="s">
        <v>1736</v>
      </c>
      <c r="G144" s="101" t="s">
        <v>1737</v>
      </c>
      <c r="H144" s="101" t="s">
        <v>106</v>
      </c>
      <c r="I144" s="101" t="s">
        <v>1703</v>
      </c>
      <c r="J144" s="101" t="s">
        <v>1738</v>
      </c>
      <c r="K144" s="101" t="s">
        <v>1739</v>
      </c>
      <c r="L144" s="101" t="s">
        <v>1696</v>
      </c>
      <c r="M144" s="101">
        <v>17</v>
      </c>
      <c r="N144" s="101" t="s">
        <v>1697</v>
      </c>
      <c r="O144" s="101" t="s">
        <v>1698</v>
      </c>
      <c r="P144" s="101" t="s">
        <v>903</v>
      </c>
      <c r="Q144" s="101" t="s">
        <v>1697</v>
      </c>
      <c r="R144" s="101" t="s">
        <v>1260</v>
      </c>
      <c r="S144" s="101" t="s">
        <v>1740</v>
      </c>
      <c r="T144" s="101" t="s">
        <v>1741</v>
      </c>
      <c r="U144" s="101" t="s">
        <v>1728</v>
      </c>
      <c r="V144" s="101" t="s">
        <v>1742</v>
      </c>
      <c r="W144" s="101" t="s">
        <v>1743</v>
      </c>
      <c r="X144" s="101" t="s">
        <v>146</v>
      </c>
      <c r="Y144" s="101" t="s">
        <v>123</v>
      </c>
      <c r="Z144" s="101" t="s">
        <v>124</v>
      </c>
      <c r="AA144" s="103">
        <v>70</v>
      </c>
      <c r="AB144" s="101" t="s">
        <v>182</v>
      </c>
      <c r="AC144" s="101" t="s">
        <v>1703</v>
      </c>
      <c r="AD144" s="103">
        <v>70</v>
      </c>
      <c r="AE144" s="103">
        <v>70</v>
      </c>
      <c r="AF144" s="103">
        <v>70</v>
      </c>
      <c r="AG144" s="103">
        <v>70</v>
      </c>
      <c r="AH144" s="104" t="s">
        <v>1744</v>
      </c>
      <c r="AI144" s="104" t="s">
        <v>1745</v>
      </c>
      <c r="AJ144" s="104" t="s">
        <v>1746</v>
      </c>
      <c r="AK144" s="101" t="s">
        <v>1747</v>
      </c>
      <c r="AL144" s="101"/>
      <c r="AM144" s="101" t="s">
        <v>6429</v>
      </c>
      <c r="AN144" s="102">
        <v>70</v>
      </c>
      <c r="AO144" s="105">
        <v>1</v>
      </c>
      <c r="AP144" s="106" t="s">
        <v>132</v>
      </c>
      <c r="AQ144" s="102">
        <v>77</v>
      </c>
      <c r="AR144" s="105">
        <v>1</v>
      </c>
      <c r="AS144" s="106" t="s">
        <v>132</v>
      </c>
      <c r="AT144" s="102"/>
      <c r="AU144" s="107">
        <v>0</v>
      </c>
      <c r="AV144" s="106" t="s">
        <v>171</v>
      </c>
      <c r="AW144" s="103">
        <v>147</v>
      </c>
      <c r="AX144" s="107">
        <v>1</v>
      </c>
      <c r="AY144" s="106" t="s">
        <v>132</v>
      </c>
      <c r="AZ144" s="108">
        <v>0</v>
      </c>
      <c r="BA144" s="108">
        <v>25000000</v>
      </c>
      <c r="BB144" s="108">
        <v>0</v>
      </c>
      <c r="BC144" s="108">
        <v>0</v>
      </c>
      <c r="BD144" s="108">
        <v>0</v>
      </c>
      <c r="BE144" s="108">
        <v>0</v>
      </c>
      <c r="BF144" s="108">
        <v>0</v>
      </c>
      <c r="BG144" s="108">
        <v>0</v>
      </c>
      <c r="BH144" s="108">
        <v>0</v>
      </c>
      <c r="BI144" s="108">
        <v>0</v>
      </c>
      <c r="BJ144" s="108">
        <v>25000000</v>
      </c>
      <c r="BK144" s="108">
        <v>0</v>
      </c>
      <c r="BL144" s="108">
        <v>35000000</v>
      </c>
      <c r="BM144" s="108">
        <v>0</v>
      </c>
      <c r="BN144" s="108">
        <v>0</v>
      </c>
      <c r="BO144" s="108">
        <v>0</v>
      </c>
      <c r="BP144" s="108">
        <v>0</v>
      </c>
      <c r="BQ144" s="108">
        <v>0</v>
      </c>
      <c r="BR144" s="108">
        <v>0</v>
      </c>
      <c r="BS144" s="108">
        <v>0</v>
      </c>
      <c r="BT144" s="108">
        <v>0</v>
      </c>
      <c r="BU144" s="108">
        <v>35000000</v>
      </c>
      <c r="BV144" s="108">
        <v>0</v>
      </c>
      <c r="BW144" s="108">
        <v>40000000</v>
      </c>
      <c r="BX144" s="108">
        <v>0</v>
      </c>
      <c r="BY144" s="108">
        <v>0</v>
      </c>
      <c r="BZ144" s="108">
        <v>0</v>
      </c>
      <c r="CA144" s="108">
        <v>0</v>
      </c>
      <c r="CB144" s="108">
        <v>0</v>
      </c>
      <c r="CC144" s="108">
        <v>0</v>
      </c>
      <c r="CD144" s="108">
        <v>0</v>
      </c>
      <c r="CE144" s="108">
        <v>0</v>
      </c>
      <c r="CF144" s="108">
        <v>40000000</v>
      </c>
      <c r="CG144" s="108">
        <v>0</v>
      </c>
      <c r="CH144" s="108">
        <v>45000000</v>
      </c>
      <c r="CI144" s="108">
        <v>0</v>
      </c>
      <c r="CJ144" s="108">
        <v>0</v>
      </c>
      <c r="CK144" s="108">
        <v>0</v>
      </c>
      <c r="CL144" s="108">
        <v>0</v>
      </c>
      <c r="CM144" s="108">
        <v>0</v>
      </c>
      <c r="CN144" s="108">
        <v>0</v>
      </c>
      <c r="CO144" s="108">
        <v>0</v>
      </c>
      <c r="CP144" s="108">
        <v>0</v>
      </c>
      <c r="CQ144" s="108">
        <v>45000000</v>
      </c>
      <c r="CR144" s="108">
        <v>145000000</v>
      </c>
      <c r="CS144" s="101" t="s">
        <v>1748</v>
      </c>
      <c r="CT144" s="101" t="s">
        <v>1747</v>
      </c>
    </row>
    <row r="145" spans="1:98" ht="70.349999999999994" customHeight="1" x14ac:dyDescent="0.3">
      <c r="A145" s="100" t="s">
        <v>1749</v>
      </c>
      <c r="B145" s="101"/>
      <c r="C145" s="101" t="s">
        <v>357</v>
      </c>
      <c r="D145" s="101" t="s">
        <v>102</v>
      </c>
      <c r="E145" s="101" t="s">
        <v>1691</v>
      </c>
      <c r="F145" s="102" t="s">
        <v>1692</v>
      </c>
      <c r="G145" s="101" t="s">
        <v>124</v>
      </c>
      <c r="H145" s="101" t="s">
        <v>106</v>
      </c>
      <c r="I145" s="101" t="s">
        <v>1693</v>
      </c>
      <c r="J145" s="101" t="s">
        <v>1694</v>
      </c>
      <c r="K145" s="101" t="s">
        <v>1695</v>
      </c>
      <c r="L145" s="101" t="s">
        <v>1696</v>
      </c>
      <c r="M145" s="101">
        <v>17</v>
      </c>
      <c r="N145" s="101" t="s">
        <v>1697</v>
      </c>
      <c r="O145" s="101" t="s">
        <v>1698</v>
      </c>
      <c r="P145" s="101" t="s">
        <v>903</v>
      </c>
      <c r="Q145" s="101" t="s">
        <v>1697</v>
      </c>
      <c r="R145" s="101" t="s">
        <v>1260</v>
      </c>
      <c r="S145" s="101" t="s">
        <v>1750</v>
      </c>
      <c r="T145" s="101" t="s">
        <v>1751</v>
      </c>
      <c r="U145" s="101" t="s">
        <v>1728</v>
      </c>
      <c r="V145" s="101" t="s">
        <v>1752</v>
      </c>
      <c r="W145" s="101" t="s">
        <v>1753</v>
      </c>
      <c r="X145" s="101" t="s">
        <v>146</v>
      </c>
      <c r="Y145" s="101" t="s">
        <v>123</v>
      </c>
      <c r="Z145" s="101" t="s">
        <v>124</v>
      </c>
      <c r="AA145" s="103">
        <v>400</v>
      </c>
      <c r="AB145" s="101" t="s">
        <v>125</v>
      </c>
      <c r="AC145" s="101" t="s">
        <v>1703</v>
      </c>
      <c r="AD145" s="103">
        <v>100</v>
      </c>
      <c r="AE145" s="103">
        <v>100</v>
      </c>
      <c r="AF145" s="103">
        <v>100</v>
      </c>
      <c r="AG145" s="103">
        <v>100</v>
      </c>
      <c r="AH145" s="104" t="s">
        <v>1754</v>
      </c>
      <c r="AI145" s="104" t="s">
        <v>1755</v>
      </c>
      <c r="AJ145" s="104" t="s">
        <v>1756</v>
      </c>
      <c r="AK145" s="101" t="s">
        <v>6697</v>
      </c>
      <c r="AL145" s="101" t="s">
        <v>6698</v>
      </c>
      <c r="AM145" s="101" t="s">
        <v>6430</v>
      </c>
      <c r="AN145" s="102">
        <v>100</v>
      </c>
      <c r="AO145" s="105">
        <v>1</v>
      </c>
      <c r="AP145" s="106" t="s">
        <v>132</v>
      </c>
      <c r="AQ145" s="102">
        <v>200</v>
      </c>
      <c r="AR145" s="105">
        <v>1</v>
      </c>
      <c r="AS145" s="106" t="s">
        <v>132</v>
      </c>
      <c r="AT145" s="102">
        <v>30</v>
      </c>
      <c r="AU145" s="107">
        <v>1</v>
      </c>
      <c r="AV145" s="106" t="s">
        <v>132</v>
      </c>
      <c r="AW145" s="103">
        <v>330</v>
      </c>
      <c r="AX145" s="107">
        <v>0.82499999999999996</v>
      </c>
      <c r="AY145" s="106" t="s">
        <v>170</v>
      </c>
      <c r="AZ145" s="108">
        <v>0</v>
      </c>
      <c r="BA145" s="108">
        <v>30000000</v>
      </c>
      <c r="BB145" s="108">
        <v>0</v>
      </c>
      <c r="BC145" s="108">
        <v>0</v>
      </c>
      <c r="BD145" s="108">
        <v>0</v>
      </c>
      <c r="BE145" s="108">
        <v>0</v>
      </c>
      <c r="BF145" s="108">
        <v>0</v>
      </c>
      <c r="BG145" s="108">
        <v>0</v>
      </c>
      <c r="BH145" s="108">
        <v>0</v>
      </c>
      <c r="BI145" s="108">
        <v>0</v>
      </c>
      <c r="BJ145" s="108">
        <v>30000000</v>
      </c>
      <c r="BK145" s="108">
        <v>0</v>
      </c>
      <c r="BL145" s="108">
        <v>30000000</v>
      </c>
      <c r="BM145" s="108">
        <v>0</v>
      </c>
      <c r="BN145" s="108">
        <v>0</v>
      </c>
      <c r="BO145" s="108">
        <v>0</v>
      </c>
      <c r="BP145" s="108">
        <v>0</v>
      </c>
      <c r="BQ145" s="108">
        <v>0</v>
      </c>
      <c r="BR145" s="108">
        <v>0</v>
      </c>
      <c r="BS145" s="108">
        <v>0</v>
      </c>
      <c r="BT145" s="108">
        <v>0</v>
      </c>
      <c r="BU145" s="108">
        <v>30000000</v>
      </c>
      <c r="BV145" s="108">
        <v>0</v>
      </c>
      <c r="BW145" s="108">
        <v>30000000</v>
      </c>
      <c r="BX145" s="108">
        <v>0</v>
      </c>
      <c r="BY145" s="108">
        <v>0</v>
      </c>
      <c r="BZ145" s="108">
        <v>0</v>
      </c>
      <c r="CA145" s="108">
        <v>0</v>
      </c>
      <c r="CB145" s="108">
        <v>0</v>
      </c>
      <c r="CC145" s="108">
        <v>0</v>
      </c>
      <c r="CD145" s="108">
        <v>0</v>
      </c>
      <c r="CE145" s="108">
        <v>0</v>
      </c>
      <c r="CF145" s="108">
        <v>30000000</v>
      </c>
      <c r="CG145" s="108">
        <v>0</v>
      </c>
      <c r="CH145" s="108">
        <v>30000000</v>
      </c>
      <c r="CI145" s="108">
        <v>0</v>
      </c>
      <c r="CJ145" s="108">
        <v>0</v>
      </c>
      <c r="CK145" s="108">
        <v>0</v>
      </c>
      <c r="CL145" s="108">
        <v>0</v>
      </c>
      <c r="CM145" s="108">
        <v>0</v>
      </c>
      <c r="CN145" s="108">
        <v>0</v>
      </c>
      <c r="CO145" s="108">
        <v>0</v>
      </c>
      <c r="CP145" s="108">
        <v>0</v>
      </c>
      <c r="CQ145" s="108">
        <v>30000000</v>
      </c>
      <c r="CR145" s="108">
        <v>120000000</v>
      </c>
      <c r="CS145" s="101"/>
      <c r="CT145" s="101" t="s">
        <v>1757</v>
      </c>
    </row>
    <row r="146" spans="1:98" ht="70.349999999999994" customHeight="1" x14ac:dyDescent="0.3">
      <c r="A146" s="100" t="s">
        <v>1758</v>
      </c>
      <c r="B146" s="101"/>
      <c r="C146" s="101" t="s">
        <v>419</v>
      </c>
      <c r="D146" s="101" t="s">
        <v>102</v>
      </c>
      <c r="E146" s="101" t="s">
        <v>1691</v>
      </c>
      <c r="F146" s="102" t="s">
        <v>1692</v>
      </c>
      <c r="G146" s="101" t="s">
        <v>124</v>
      </c>
      <c r="H146" s="101" t="s">
        <v>106</v>
      </c>
      <c r="I146" s="101" t="s">
        <v>1693</v>
      </c>
      <c r="J146" s="101" t="s">
        <v>1694</v>
      </c>
      <c r="K146" s="101" t="s">
        <v>1695</v>
      </c>
      <c r="L146" s="101" t="s">
        <v>1696</v>
      </c>
      <c r="M146" s="101">
        <v>17</v>
      </c>
      <c r="N146" s="101" t="s">
        <v>1697</v>
      </c>
      <c r="O146" s="101" t="s">
        <v>1698</v>
      </c>
      <c r="P146" s="101" t="s">
        <v>903</v>
      </c>
      <c r="Q146" s="101" t="s">
        <v>1697</v>
      </c>
      <c r="R146" s="101" t="s">
        <v>1260</v>
      </c>
      <c r="S146" s="101" t="s">
        <v>1759</v>
      </c>
      <c r="T146" s="101" t="s">
        <v>1760</v>
      </c>
      <c r="U146" s="101" t="s">
        <v>6431</v>
      </c>
      <c r="V146" s="101" t="s">
        <v>1762</v>
      </c>
      <c r="W146" s="101" t="s">
        <v>1763</v>
      </c>
      <c r="X146" s="101" t="s">
        <v>500</v>
      </c>
      <c r="Y146" s="101" t="s">
        <v>239</v>
      </c>
      <c r="Z146" s="101" t="s">
        <v>124</v>
      </c>
      <c r="AA146" s="103">
        <v>1</v>
      </c>
      <c r="AB146" s="101" t="s">
        <v>125</v>
      </c>
      <c r="AC146" s="101" t="s">
        <v>1703</v>
      </c>
      <c r="AD146" s="103">
        <v>0</v>
      </c>
      <c r="AE146" s="103">
        <v>0</v>
      </c>
      <c r="AF146" s="103">
        <v>1</v>
      </c>
      <c r="AG146" s="103">
        <v>0</v>
      </c>
      <c r="AH146" s="104"/>
      <c r="AI146" s="104"/>
      <c r="AJ146" s="104"/>
      <c r="AK146" s="101" t="s">
        <v>6432</v>
      </c>
      <c r="AL146" s="101"/>
      <c r="AM146" s="101"/>
      <c r="AN146" s="102"/>
      <c r="AO146" s="105"/>
      <c r="AP146" s="106"/>
      <c r="AQ146" s="102"/>
      <c r="AR146" s="105"/>
      <c r="AS146" s="106"/>
      <c r="AT146" s="102"/>
      <c r="AU146" s="107">
        <v>0</v>
      </c>
      <c r="AV146" s="106" t="s">
        <v>171</v>
      </c>
      <c r="AW146" s="103">
        <v>0</v>
      </c>
      <c r="AX146" s="107">
        <v>0</v>
      </c>
      <c r="AY146" s="106" t="s">
        <v>171</v>
      </c>
      <c r="AZ146" s="108"/>
      <c r="BA146" s="108"/>
      <c r="BB146" s="108"/>
      <c r="BC146" s="108"/>
      <c r="BD146" s="108"/>
      <c r="BE146" s="108"/>
      <c r="BF146" s="108"/>
      <c r="BG146" s="108"/>
      <c r="BH146" s="108"/>
      <c r="BI146" s="108"/>
      <c r="BJ146" s="108">
        <v>0</v>
      </c>
      <c r="BK146" s="108">
        <v>0</v>
      </c>
      <c r="BL146" s="108">
        <v>300000000</v>
      </c>
      <c r="BM146" s="108">
        <v>0</v>
      </c>
      <c r="BN146" s="108">
        <v>0</v>
      </c>
      <c r="BO146" s="108">
        <v>0</v>
      </c>
      <c r="BP146" s="108">
        <v>0</v>
      </c>
      <c r="BQ146" s="108">
        <v>0</v>
      </c>
      <c r="BR146" s="108">
        <v>0</v>
      </c>
      <c r="BS146" s="108">
        <v>0</v>
      </c>
      <c r="BT146" s="108">
        <v>0</v>
      </c>
      <c r="BU146" s="108">
        <v>300000000</v>
      </c>
      <c r="BV146" s="108">
        <v>0</v>
      </c>
      <c r="BW146" s="108">
        <v>0</v>
      </c>
      <c r="BX146" s="108">
        <v>0</v>
      </c>
      <c r="BY146" s="108">
        <v>0</v>
      </c>
      <c r="BZ146" s="108">
        <v>0</v>
      </c>
      <c r="CA146" s="108">
        <v>0</v>
      </c>
      <c r="CB146" s="108">
        <v>0</v>
      </c>
      <c r="CC146" s="108">
        <v>0</v>
      </c>
      <c r="CD146" s="108">
        <v>0</v>
      </c>
      <c r="CE146" s="108">
        <v>0</v>
      </c>
      <c r="CF146" s="108">
        <v>0</v>
      </c>
      <c r="CG146" s="108">
        <v>0</v>
      </c>
      <c r="CH146" s="108">
        <v>0</v>
      </c>
      <c r="CI146" s="108">
        <v>0</v>
      </c>
      <c r="CJ146" s="108">
        <v>0</v>
      </c>
      <c r="CK146" s="108">
        <v>0</v>
      </c>
      <c r="CL146" s="108">
        <v>0</v>
      </c>
      <c r="CM146" s="108">
        <v>0</v>
      </c>
      <c r="CN146" s="108">
        <v>0</v>
      </c>
      <c r="CO146" s="108">
        <v>0</v>
      </c>
      <c r="CP146" s="108">
        <v>0</v>
      </c>
      <c r="CQ146" s="108">
        <v>0</v>
      </c>
      <c r="CR146" s="108">
        <v>300000000</v>
      </c>
      <c r="CS146" s="101"/>
      <c r="CT146" s="101" t="s">
        <v>1764</v>
      </c>
    </row>
    <row r="147" spans="1:98" ht="70.349999999999994" customHeight="1" x14ac:dyDescent="0.3">
      <c r="A147" s="100" t="s">
        <v>1765</v>
      </c>
      <c r="B147" s="101"/>
      <c r="C147" s="101" t="s">
        <v>436</v>
      </c>
      <c r="D147" s="101" t="s">
        <v>102</v>
      </c>
      <c r="E147" s="101" t="s">
        <v>1691</v>
      </c>
      <c r="F147" s="102" t="s">
        <v>1692</v>
      </c>
      <c r="G147" s="101" t="s">
        <v>124</v>
      </c>
      <c r="H147" s="101" t="s">
        <v>106</v>
      </c>
      <c r="I147" s="101" t="s">
        <v>1693</v>
      </c>
      <c r="J147" s="101" t="s">
        <v>1694</v>
      </c>
      <c r="K147" s="101" t="s">
        <v>1695</v>
      </c>
      <c r="L147" s="101" t="s">
        <v>1696</v>
      </c>
      <c r="M147" s="101">
        <v>17</v>
      </c>
      <c r="N147" s="101" t="s">
        <v>1697</v>
      </c>
      <c r="O147" s="101" t="s">
        <v>1698</v>
      </c>
      <c r="P147" s="101" t="s">
        <v>903</v>
      </c>
      <c r="Q147" s="101" t="s">
        <v>1697</v>
      </c>
      <c r="R147" s="101" t="s">
        <v>1260</v>
      </c>
      <c r="S147" s="101" t="s">
        <v>1766</v>
      </c>
      <c r="T147" s="101" t="s">
        <v>1767</v>
      </c>
      <c r="U147" s="101" t="s">
        <v>6433</v>
      </c>
      <c r="V147" s="101" t="s">
        <v>1769</v>
      </c>
      <c r="W147" s="101" t="s">
        <v>1770</v>
      </c>
      <c r="X147" s="101" t="s">
        <v>1771</v>
      </c>
      <c r="Y147" s="101" t="s">
        <v>123</v>
      </c>
      <c r="Z147" s="101" t="s">
        <v>124</v>
      </c>
      <c r="AA147" s="103">
        <v>130</v>
      </c>
      <c r="AB147" s="101" t="s">
        <v>125</v>
      </c>
      <c r="AC147" s="101" t="s">
        <v>1703</v>
      </c>
      <c r="AD147" s="103">
        <v>15</v>
      </c>
      <c r="AE147" s="103">
        <v>35</v>
      </c>
      <c r="AF147" s="103">
        <v>40</v>
      </c>
      <c r="AG147" s="103">
        <v>40</v>
      </c>
      <c r="AH147" s="104" t="s">
        <v>1772</v>
      </c>
      <c r="AI147" s="104" t="s">
        <v>1773</v>
      </c>
      <c r="AJ147" s="104" t="s">
        <v>1774</v>
      </c>
      <c r="AK147" s="101" t="s">
        <v>1775</v>
      </c>
      <c r="AL147" s="101" t="s">
        <v>6645</v>
      </c>
      <c r="AM147" s="101" t="s">
        <v>6434</v>
      </c>
      <c r="AN147" s="102">
        <v>28</v>
      </c>
      <c r="AO147" s="105">
        <v>1</v>
      </c>
      <c r="AP147" s="106" t="s">
        <v>132</v>
      </c>
      <c r="AQ147" s="102">
        <v>77</v>
      </c>
      <c r="AR147" s="105">
        <v>1</v>
      </c>
      <c r="AS147" s="106" t="s">
        <v>132</v>
      </c>
      <c r="AT147" s="102">
        <v>24</v>
      </c>
      <c r="AU147" s="107">
        <v>1</v>
      </c>
      <c r="AV147" s="106" t="s">
        <v>132</v>
      </c>
      <c r="AW147" s="103">
        <v>129</v>
      </c>
      <c r="AX147" s="107">
        <v>0.99230769230769234</v>
      </c>
      <c r="AY147" s="106" t="s">
        <v>170</v>
      </c>
      <c r="AZ147" s="108">
        <v>0</v>
      </c>
      <c r="BA147" s="108">
        <v>130000000</v>
      </c>
      <c r="BB147" s="108">
        <v>0</v>
      </c>
      <c r="BC147" s="108">
        <v>0</v>
      </c>
      <c r="BD147" s="108">
        <v>0</v>
      </c>
      <c r="BE147" s="108">
        <v>0</v>
      </c>
      <c r="BF147" s="108">
        <v>0</v>
      </c>
      <c r="BG147" s="108">
        <v>0</v>
      </c>
      <c r="BH147" s="108">
        <v>0</v>
      </c>
      <c r="BI147" s="108">
        <v>0</v>
      </c>
      <c r="BJ147" s="108">
        <v>130000000</v>
      </c>
      <c r="BK147" s="108">
        <v>0</v>
      </c>
      <c r="BL147" s="108">
        <v>180000000</v>
      </c>
      <c r="BM147" s="108">
        <v>0</v>
      </c>
      <c r="BN147" s="108">
        <v>0</v>
      </c>
      <c r="BO147" s="108">
        <v>0</v>
      </c>
      <c r="BP147" s="108">
        <v>0</v>
      </c>
      <c r="BQ147" s="108">
        <v>0</v>
      </c>
      <c r="BR147" s="108">
        <v>0</v>
      </c>
      <c r="BS147" s="108">
        <v>0</v>
      </c>
      <c r="BT147" s="108">
        <v>0</v>
      </c>
      <c r="BU147" s="108">
        <v>180000000</v>
      </c>
      <c r="BV147" s="108">
        <v>0</v>
      </c>
      <c r="BW147" s="108">
        <v>200000000</v>
      </c>
      <c r="BX147" s="108">
        <v>0</v>
      </c>
      <c r="BY147" s="108">
        <v>0</v>
      </c>
      <c r="BZ147" s="108">
        <v>0</v>
      </c>
      <c r="CA147" s="108">
        <v>0</v>
      </c>
      <c r="CB147" s="108">
        <v>0</v>
      </c>
      <c r="CC147" s="108">
        <v>0</v>
      </c>
      <c r="CD147" s="108">
        <v>0</v>
      </c>
      <c r="CE147" s="108">
        <v>0</v>
      </c>
      <c r="CF147" s="108">
        <v>200000000</v>
      </c>
      <c r="CG147" s="108">
        <v>0</v>
      </c>
      <c r="CH147" s="108">
        <v>230000000</v>
      </c>
      <c r="CI147" s="108">
        <v>0</v>
      </c>
      <c r="CJ147" s="108">
        <v>0</v>
      </c>
      <c r="CK147" s="108">
        <v>0</v>
      </c>
      <c r="CL147" s="108">
        <v>0</v>
      </c>
      <c r="CM147" s="108">
        <v>0</v>
      </c>
      <c r="CN147" s="108">
        <v>0</v>
      </c>
      <c r="CO147" s="108">
        <v>0</v>
      </c>
      <c r="CP147" s="108">
        <v>0</v>
      </c>
      <c r="CQ147" s="108">
        <v>230000000</v>
      </c>
      <c r="CR147" s="108">
        <v>740000000</v>
      </c>
      <c r="CS147" s="101" t="s">
        <v>1776</v>
      </c>
      <c r="CT147" s="101" t="s">
        <v>1777</v>
      </c>
    </row>
    <row r="148" spans="1:98" ht="209.4" customHeight="1" x14ac:dyDescent="0.3">
      <c r="A148" s="100" t="s">
        <v>1778</v>
      </c>
      <c r="B148" s="101"/>
      <c r="C148" s="101" t="s">
        <v>450</v>
      </c>
      <c r="D148" s="101" t="s">
        <v>102</v>
      </c>
      <c r="E148" s="101" t="s">
        <v>1691</v>
      </c>
      <c r="F148" s="102" t="s">
        <v>1692</v>
      </c>
      <c r="G148" s="101" t="s">
        <v>124</v>
      </c>
      <c r="H148" s="101" t="s">
        <v>106</v>
      </c>
      <c r="I148" s="101" t="s">
        <v>1693</v>
      </c>
      <c r="J148" s="101" t="s">
        <v>1694</v>
      </c>
      <c r="K148" s="101" t="s">
        <v>1695</v>
      </c>
      <c r="L148" s="101" t="s">
        <v>1696</v>
      </c>
      <c r="M148" s="101">
        <v>17</v>
      </c>
      <c r="N148" s="101" t="s">
        <v>1697</v>
      </c>
      <c r="O148" s="101" t="s">
        <v>1698</v>
      </c>
      <c r="P148" s="101" t="s">
        <v>903</v>
      </c>
      <c r="Q148" s="101" t="s">
        <v>1697</v>
      </c>
      <c r="R148" s="101" t="s">
        <v>1260</v>
      </c>
      <c r="S148" s="101" t="s">
        <v>1779</v>
      </c>
      <c r="T148" s="101" t="s">
        <v>1780</v>
      </c>
      <c r="U148" s="101" t="s">
        <v>1781</v>
      </c>
      <c r="V148" s="101" t="s">
        <v>1782</v>
      </c>
      <c r="W148" s="101" t="s">
        <v>1783</v>
      </c>
      <c r="X148" s="101" t="s">
        <v>1784</v>
      </c>
      <c r="Y148" s="101" t="s">
        <v>123</v>
      </c>
      <c r="Z148" s="101" t="s">
        <v>124</v>
      </c>
      <c r="AA148" s="103">
        <v>117</v>
      </c>
      <c r="AB148" s="101" t="s">
        <v>125</v>
      </c>
      <c r="AC148" s="101" t="s">
        <v>1703</v>
      </c>
      <c r="AD148" s="103">
        <v>43</v>
      </c>
      <c r="AE148" s="103">
        <v>22</v>
      </c>
      <c r="AF148" s="103">
        <v>23</v>
      </c>
      <c r="AG148" s="103">
        <v>29</v>
      </c>
      <c r="AH148" s="104" t="s">
        <v>1785</v>
      </c>
      <c r="AI148" s="104" t="s">
        <v>1786</v>
      </c>
      <c r="AJ148" s="104" t="s">
        <v>1787</v>
      </c>
      <c r="AK148" s="101" t="s">
        <v>6720</v>
      </c>
      <c r="AL148" s="101"/>
      <c r="AM148" s="101" t="s">
        <v>6435</v>
      </c>
      <c r="AN148" s="102">
        <v>46</v>
      </c>
      <c r="AO148" s="105">
        <v>1</v>
      </c>
      <c r="AP148" s="106" t="s">
        <v>132</v>
      </c>
      <c r="AQ148" s="102">
        <v>29</v>
      </c>
      <c r="AR148" s="105">
        <v>1</v>
      </c>
      <c r="AS148" s="106" t="s">
        <v>132</v>
      </c>
      <c r="AT148" s="102"/>
      <c r="AU148" s="107">
        <v>0</v>
      </c>
      <c r="AV148" s="106" t="s">
        <v>171</v>
      </c>
      <c r="AW148" s="103">
        <v>75</v>
      </c>
      <c r="AX148" s="107">
        <v>0.64102564102564108</v>
      </c>
      <c r="AY148" s="106" t="s">
        <v>170</v>
      </c>
      <c r="AZ148" s="108">
        <v>0</v>
      </c>
      <c r="BA148" s="108">
        <v>250000000</v>
      </c>
      <c r="BB148" s="108">
        <v>0</v>
      </c>
      <c r="BC148" s="108">
        <v>0</v>
      </c>
      <c r="BD148" s="108">
        <v>0</v>
      </c>
      <c r="BE148" s="108">
        <v>0</v>
      </c>
      <c r="BF148" s="108">
        <v>0</v>
      </c>
      <c r="BG148" s="108">
        <v>0</v>
      </c>
      <c r="BH148" s="108">
        <v>1702000000</v>
      </c>
      <c r="BI148" s="108">
        <v>0</v>
      </c>
      <c r="BJ148" s="108">
        <v>1952000000</v>
      </c>
      <c r="BK148" s="108">
        <v>0</v>
      </c>
      <c r="BL148" s="108">
        <v>500000000</v>
      </c>
      <c r="BM148" s="108">
        <v>0</v>
      </c>
      <c r="BN148" s="108">
        <v>0</v>
      </c>
      <c r="BO148" s="108">
        <v>0</v>
      </c>
      <c r="BP148" s="108">
        <v>0</v>
      </c>
      <c r="BQ148" s="108">
        <v>0</v>
      </c>
      <c r="BR148" s="108">
        <v>0</v>
      </c>
      <c r="BS148" s="108">
        <v>0</v>
      </c>
      <c r="BT148" s="108">
        <v>0</v>
      </c>
      <c r="BU148" s="108">
        <v>500000000</v>
      </c>
      <c r="BV148" s="108">
        <v>0</v>
      </c>
      <c r="BW148" s="108">
        <v>500000000</v>
      </c>
      <c r="BX148" s="108">
        <v>0</v>
      </c>
      <c r="BY148" s="108">
        <v>0</v>
      </c>
      <c r="BZ148" s="108">
        <v>0</v>
      </c>
      <c r="CA148" s="108">
        <v>0</v>
      </c>
      <c r="CB148" s="108">
        <v>0</v>
      </c>
      <c r="CC148" s="108">
        <v>0</v>
      </c>
      <c r="CD148" s="108">
        <v>0</v>
      </c>
      <c r="CE148" s="108">
        <v>0</v>
      </c>
      <c r="CF148" s="108">
        <v>500000000</v>
      </c>
      <c r="CG148" s="108">
        <v>0</v>
      </c>
      <c r="CH148" s="108">
        <v>500000000</v>
      </c>
      <c r="CI148" s="108">
        <v>0</v>
      </c>
      <c r="CJ148" s="108">
        <v>0</v>
      </c>
      <c r="CK148" s="108">
        <v>0</v>
      </c>
      <c r="CL148" s="108">
        <v>0</v>
      </c>
      <c r="CM148" s="108">
        <v>0</v>
      </c>
      <c r="CN148" s="108">
        <v>0</v>
      </c>
      <c r="CO148" s="108">
        <v>0</v>
      </c>
      <c r="CP148" s="108">
        <v>0</v>
      </c>
      <c r="CQ148" s="108">
        <v>500000000</v>
      </c>
      <c r="CR148" s="108">
        <v>3452000000</v>
      </c>
      <c r="CS148" s="101" t="s">
        <v>1788</v>
      </c>
      <c r="CT148" s="101" t="s">
        <v>1789</v>
      </c>
    </row>
    <row r="149" spans="1:98" ht="70.349999999999994" customHeight="1" x14ac:dyDescent="0.3">
      <c r="A149" s="100" t="s">
        <v>1790</v>
      </c>
      <c r="B149" s="101"/>
      <c r="C149" s="101" t="s">
        <v>632</v>
      </c>
      <c r="D149" s="101" t="s">
        <v>102</v>
      </c>
      <c r="E149" s="101" t="s">
        <v>1791</v>
      </c>
      <c r="F149" s="102" t="s">
        <v>101</v>
      </c>
      <c r="G149" s="101" t="s">
        <v>124</v>
      </c>
      <c r="H149" s="101" t="s">
        <v>106</v>
      </c>
      <c r="I149" s="101" t="s">
        <v>1693</v>
      </c>
      <c r="J149" s="101" t="s">
        <v>357</v>
      </c>
      <c r="K149" s="101" t="s">
        <v>1792</v>
      </c>
      <c r="L149" s="101" t="s">
        <v>1696</v>
      </c>
      <c r="M149" s="101">
        <v>17</v>
      </c>
      <c r="N149" s="101" t="s">
        <v>1697</v>
      </c>
      <c r="O149" s="101" t="s">
        <v>1698</v>
      </c>
      <c r="P149" s="101" t="s">
        <v>903</v>
      </c>
      <c r="Q149" s="101" t="s">
        <v>1697</v>
      </c>
      <c r="R149" s="101" t="s">
        <v>1260</v>
      </c>
      <c r="S149" s="101" t="s">
        <v>1793</v>
      </c>
      <c r="T149" s="101" t="s">
        <v>1794</v>
      </c>
      <c r="U149" s="101" t="s">
        <v>1793</v>
      </c>
      <c r="V149" s="101" t="s">
        <v>1795</v>
      </c>
      <c r="W149" s="101" t="s">
        <v>1796</v>
      </c>
      <c r="X149" s="101" t="s">
        <v>1797</v>
      </c>
      <c r="Y149" s="101" t="s">
        <v>123</v>
      </c>
      <c r="Z149" s="101" t="s">
        <v>124</v>
      </c>
      <c r="AA149" s="103">
        <v>2</v>
      </c>
      <c r="AB149" s="101" t="s">
        <v>125</v>
      </c>
      <c r="AC149" s="101" t="s">
        <v>1703</v>
      </c>
      <c r="AD149" s="103">
        <v>0</v>
      </c>
      <c r="AE149" s="103">
        <v>1</v>
      </c>
      <c r="AF149" s="103">
        <v>0</v>
      </c>
      <c r="AG149" s="103">
        <v>1</v>
      </c>
      <c r="AH149" s="104"/>
      <c r="AI149" s="104"/>
      <c r="AJ149" s="104"/>
      <c r="AK149" s="101" t="s">
        <v>6436</v>
      </c>
      <c r="AL149" s="101"/>
      <c r="AM149" s="101" t="s">
        <v>6437</v>
      </c>
      <c r="AN149" s="102"/>
      <c r="AO149" s="105"/>
      <c r="AP149" s="106"/>
      <c r="AQ149" s="102">
        <v>0</v>
      </c>
      <c r="AR149" s="105">
        <v>0</v>
      </c>
      <c r="AS149" s="106" t="s">
        <v>171</v>
      </c>
      <c r="AT149" s="102"/>
      <c r="AU149" s="107"/>
      <c r="AV149" s="106"/>
      <c r="AW149" s="103">
        <v>0</v>
      </c>
      <c r="AX149" s="107">
        <v>0</v>
      </c>
      <c r="AY149" s="106" t="s">
        <v>171</v>
      </c>
      <c r="AZ149" s="108"/>
      <c r="BA149" s="108"/>
      <c r="BB149" s="108"/>
      <c r="BC149" s="108"/>
      <c r="BD149" s="108"/>
      <c r="BE149" s="108"/>
      <c r="BF149" s="108"/>
      <c r="BG149" s="108"/>
      <c r="BH149" s="108"/>
      <c r="BI149" s="108"/>
      <c r="BJ149" s="108">
        <v>0</v>
      </c>
      <c r="BK149" s="108">
        <v>0</v>
      </c>
      <c r="BL149" s="108">
        <v>300000000</v>
      </c>
      <c r="BM149" s="108">
        <v>0</v>
      </c>
      <c r="BN149" s="108">
        <v>0</v>
      </c>
      <c r="BO149" s="108">
        <v>0</v>
      </c>
      <c r="BP149" s="108">
        <v>0</v>
      </c>
      <c r="BQ149" s="108">
        <v>0</v>
      </c>
      <c r="BR149" s="108">
        <v>0</v>
      </c>
      <c r="BS149" s="108">
        <v>10000000000</v>
      </c>
      <c r="BT149" s="108">
        <v>0</v>
      </c>
      <c r="BU149" s="108">
        <v>10300000000</v>
      </c>
      <c r="BV149" s="108">
        <v>0</v>
      </c>
      <c r="BW149" s="108">
        <v>0</v>
      </c>
      <c r="BX149" s="108">
        <v>0</v>
      </c>
      <c r="BY149" s="108">
        <v>0</v>
      </c>
      <c r="BZ149" s="108">
        <v>0</v>
      </c>
      <c r="CA149" s="108">
        <v>0</v>
      </c>
      <c r="CB149" s="108">
        <v>0</v>
      </c>
      <c r="CC149" s="108">
        <v>0</v>
      </c>
      <c r="CD149" s="108">
        <v>0</v>
      </c>
      <c r="CE149" s="108">
        <v>4000000000</v>
      </c>
      <c r="CF149" s="108">
        <v>4000000000</v>
      </c>
      <c r="CG149" s="108">
        <v>0</v>
      </c>
      <c r="CH149" s="108">
        <v>0</v>
      </c>
      <c r="CI149" s="108">
        <v>0</v>
      </c>
      <c r="CJ149" s="108">
        <v>0</v>
      </c>
      <c r="CK149" s="108">
        <v>0</v>
      </c>
      <c r="CL149" s="108">
        <v>0</v>
      </c>
      <c r="CM149" s="108">
        <v>0</v>
      </c>
      <c r="CN149" s="108">
        <v>0</v>
      </c>
      <c r="CO149" s="108">
        <v>0</v>
      </c>
      <c r="CP149" s="108">
        <v>0</v>
      </c>
      <c r="CQ149" s="108">
        <v>0</v>
      </c>
      <c r="CR149" s="108">
        <v>14300000000</v>
      </c>
      <c r="CS149" s="101" t="s">
        <v>1798</v>
      </c>
      <c r="CT149" s="101" t="s">
        <v>1799</v>
      </c>
    </row>
    <row r="150" spans="1:98" ht="70.349999999999994" customHeight="1" x14ac:dyDescent="0.3">
      <c r="A150" s="100" t="s">
        <v>1800</v>
      </c>
      <c r="B150" s="101"/>
      <c r="C150" s="101" t="s">
        <v>645</v>
      </c>
      <c r="D150" s="101" t="s">
        <v>102</v>
      </c>
      <c r="E150" s="101" t="s">
        <v>1791</v>
      </c>
      <c r="F150" s="102" t="s">
        <v>101</v>
      </c>
      <c r="G150" s="101" t="s">
        <v>124</v>
      </c>
      <c r="H150" s="101" t="s">
        <v>106</v>
      </c>
      <c r="I150" s="101" t="s">
        <v>1693</v>
      </c>
      <c r="J150" s="101" t="s">
        <v>357</v>
      </c>
      <c r="K150" s="101" t="s">
        <v>1792</v>
      </c>
      <c r="L150" s="101" t="s">
        <v>1696</v>
      </c>
      <c r="M150" s="101">
        <v>17</v>
      </c>
      <c r="N150" s="101" t="s">
        <v>1697</v>
      </c>
      <c r="O150" s="101" t="s">
        <v>1698</v>
      </c>
      <c r="P150" s="101" t="s">
        <v>903</v>
      </c>
      <c r="Q150" s="101" t="s">
        <v>1697</v>
      </c>
      <c r="R150" s="101" t="s">
        <v>1260</v>
      </c>
      <c r="S150" s="101" t="s">
        <v>1801</v>
      </c>
      <c r="T150" s="101" t="s">
        <v>1802</v>
      </c>
      <c r="U150" s="101" t="s">
        <v>1801</v>
      </c>
      <c r="V150" s="101" t="s">
        <v>1803</v>
      </c>
      <c r="W150" s="101" t="s">
        <v>1804</v>
      </c>
      <c r="X150" s="101" t="s">
        <v>1797</v>
      </c>
      <c r="Y150" s="101" t="s">
        <v>123</v>
      </c>
      <c r="Z150" s="101" t="s">
        <v>124</v>
      </c>
      <c r="AA150" s="103">
        <v>2</v>
      </c>
      <c r="AB150" s="101" t="s">
        <v>125</v>
      </c>
      <c r="AC150" s="101" t="s">
        <v>1703</v>
      </c>
      <c r="AD150" s="103">
        <v>0</v>
      </c>
      <c r="AE150" s="103">
        <v>1</v>
      </c>
      <c r="AF150" s="103">
        <v>0</v>
      </c>
      <c r="AG150" s="103">
        <v>1</v>
      </c>
      <c r="AH150" s="104"/>
      <c r="AI150" s="104"/>
      <c r="AJ150" s="104"/>
      <c r="AK150" s="101" t="s">
        <v>1805</v>
      </c>
      <c r="AL150" s="101"/>
      <c r="AM150" s="101" t="s">
        <v>6438</v>
      </c>
      <c r="AN150" s="102"/>
      <c r="AO150" s="105"/>
      <c r="AP150" s="106"/>
      <c r="AQ150" s="102">
        <v>0</v>
      </c>
      <c r="AR150" s="105">
        <v>0</v>
      </c>
      <c r="AS150" s="106" t="s">
        <v>171</v>
      </c>
      <c r="AT150" s="102"/>
      <c r="AU150" s="107"/>
      <c r="AV150" s="106"/>
      <c r="AW150" s="103">
        <v>0</v>
      </c>
      <c r="AX150" s="107">
        <v>0</v>
      </c>
      <c r="AY150" s="106" t="s">
        <v>171</v>
      </c>
      <c r="AZ150" s="108">
        <v>0</v>
      </c>
      <c r="BA150" s="108">
        <v>0</v>
      </c>
      <c r="BB150" s="108">
        <v>0</v>
      </c>
      <c r="BC150" s="108">
        <v>0</v>
      </c>
      <c r="BD150" s="108">
        <v>0</v>
      </c>
      <c r="BE150" s="108">
        <v>0</v>
      </c>
      <c r="BF150" s="108">
        <v>0</v>
      </c>
      <c r="BG150" s="108">
        <v>0</v>
      </c>
      <c r="BH150" s="108">
        <v>10000000000</v>
      </c>
      <c r="BI150" s="108">
        <v>0</v>
      </c>
      <c r="BJ150" s="108">
        <v>10000000000</v>
      </c>
      <c r="BK150" s="108">
        <v>0</v>
      </c>
      <c r="BL150" s="108">
        <v>0</v>
      </c>
      <c r="BM150" s="108">
        <v>0</v>
      </c>
      <c r="BN150" s="108">
        <v>0</v>
      </c>
      <c r="BO150" s="108">
        <v>0</v>
      </c>
      <c r="BP150" s="108">
        <v>0</v>
      </c>
      <c r="BQ150" s="108">
        <v>0</v>
      </c>
      <c r="BR150" s="108">
        <v>0</v>
      </c>
      <c r="BS150" s="108">
        <v>0</v>
      </c>
      <c r="BT150" s="108">
        <v>0</v>
      </c>
      <c r="BU150" s="108">
        <v>0</v>
      </c>
      <c r="BV150" s="108">
        <v>0</v>
      </c>
      <c r="BW150" s="108">
        <v>0</v>
      </c>
      <c r="BX150" s="108">
        <v>0</v>
      </c>
      <c r="BY150" s="108">
        <v>0</v>
      </c>
      <c r="BZ150" s="108">
        <v>0</v>
      </c>
      <c r="CA150" s="108">
        <v>0</v>
      </c>
      <c r="CB150" s="108">
        <v>0</v>
      </c>
      <c r="CC150" s="108">
        <v>0</v>
      </c>
      <c r="CD150" s="108">
        <v>0</v>
      </c>
      <c r="CE150" s="108">
        <v>0</v>
      </c>
      <c r="CF150" s="108">
        <v>0</v>
      </c>
      <c r="CG150" s="108">
        <v>0</v>
      </c>
      <c r="CH150" s="108">
        <v>0</v>
      </c>
      <c r="CI150" s="108">
        <v>0</v>
      </c>
      <c r="CJ150" s="108">
        <v>0</v>
      </c>
      <c r="CK150" s="108">
        <v>0</v>
      </c>
      <c r="CL150" s="108">
        <v>0</v>
      </c>
      <c r="CM150" s="108">
        <v>0</v>
      </c>
      <c r="CN150" s="108">
        <v>0</v>
      </c>
      <c r="CO150" s="108">
        <v>0</v>
      </c>
      <c r="CP150" s="108">
        <v>0</v>
      </c>
      <c r="CQ150" s="108">
        <v>0</v>
      </c>
      <c r="CR150" s="108">
        <v>10000000000</v>
      </c>
      <c r="CS150" s="101" t="s">
        <v>1806</v>
      </c>
      <c r="CT150" s="101" t="s">
        <v>1807</v>
      </c>
    </row>
    <row r="151" spans="1:98" ht="70.349999999999994" customHeight="1" x14ac:dyDescent="0.3">
      <c r="A151" s="100" t="s">
        <v>1808</v>
      </c>
      <c r="B151" s="101"/>
      <c r="C151" s="101" t="s">
        <v>659</v>
      </c>
      <c r="D151" s="101" t="s">
        <v>102</v>
      </c>
      <c r="E151" s="101" t="s">
        <v>1691</v>
      </c>
      <c r="F151" s="102" t="s">
        <v>1692</v>
      </c>
      <c r="G151" s="101" t="s">
        <v>124</v>
      </c>
      <c r="H151" s="101" t="s">
        <v>106</v>
      </c>
      <c r="I151" s="101" t="s">
        <v>1693</v>
      </c>
      <c r="J151" s="101" t="s">
        <v>1694</v>
      </c>
      <c r="K151" s="101" t="s">
        <v>1695</v>
      </c>
      <c r="L151" s="101" t="s">
        <v>1696</v>
      </c>
      <c r="M151" s="101">
        <v>17</v>
      </c>
      <c r="N151" s="101" t="s">
        <v>1697</v>
      </c>
      <c r="O151" s="101" t="s">
        <v>1698</v>
      </c>
      <c r="P151" s="101" t="s">
        <v>903</v>
      </c>
      <c r="Q151" s="101" t="s">
        <v>1697</v>
      </c>
      <c r="R151" s="101" t="s">
        <v>1260</v>
      </c>
      <c r="S151" s="101" t="s">
        <v>1809</v>
      </c>
      <c r="T151" s="101" t="s">
        <v>1810</v>
      </c>
      <c r="U151" s="101" t="s">
        <v>1728</v>
      </c>
      <c r="V151" s="101" t="s">
        <v>1811</v>
      </c>
      <c r="W151" s="101" t="s">
        <v>1812</v>
      </c>
      <c r="X151" s="101" t="s">
        <v>146</v>
      </c>
      <c r="Y151" s="101" t="s">
        <v>123</v>
      </c>
      <c r="Z151" s="101" t="s">
        <v>124</v>
      </c>
      <c r="AA151" s="103">
        <v>400</v>
      </c>
      <c r="AB151" s="101" t="s">
        <v>125</v>
      </c>
      <c r="AC151" s="101" t="s">
        <v>1703</v>
      </c>
      <c r="AD151" s="103">
        <v>100</v>
      </c>
      <c r="AE151" s="103">
        <v>100</v>
      </c>
      <c r="AF151" s="103">
        <v>100</v>
      </c>
      <c r="AG151" s="103">
        <v>100</v>
      </c>
      <c r="AH151" s="104" t="s">
        <v>1813</v>
      </c>
      <c r="AI151" s="104" t="s">
        <v>1814</v>
      </c>
      <c r="AJ151" s="104" t="s">
        <v>1815</v>
      </c>
      <c r="AK151" s="101" t="s">
        <v>6439</v>
      </c>
      <c r="AL151" s="101"/>
      <c r="AM151" s="101" t="s">
        <v>6440</v>
      </c>
      <c r="AN151" s="102">
        <v>711</v>
      </c>
      <c r="AO151" s="105">
        <v>1</v>
      </c>
      <c r="AP151" s="106" t="s">
        <v>132</v>
      </c>
      <c r="AQ151" s="102">
        <v>75</v>
      </c>
      <c r="AR151" s="105">
        <v>1</v>
      </c>
      <c r="AS151" s="106" t="s">
        <v>132</v>
      </c>
      <c r="AT151" s="102"/>
      <c r="AU151" s="107">
        <v>1</v>
      </c>
      <c r="AV151" s="106" t="s">
        <v>132</v>
      </c>
      <c r="AW151" s="103">
        <v>786</v>
      </c>
      <c r="AX151" s="107">
        <v>1</v>
      </c>
      <c r="AY151" s="106" t="s">
        <v>132</v>
      </c>
      <c r="AZ151" s="108">
        <v>0</v>
      </c>
      <c r="BA151" s="108">
        <v>20000000</v>
      </c>
      <c r="BB151" s="108">
        <v>0</v>
      </c>
      <c r="BC151" s="108">
        <v>0</v>
      </c>
      <c r="BD151" s="108">
        <v>0</v>
      </c>
      <c r="BE151" s="108">
        <v>0</v>
      </c>
      <c r="BF151" s="108">
        <v>0</v>
      </c>
      <c r="BG151" s="108">
        <v>0</v>
      </c>
      <c r="BH151" s="108">
        <v>0</v>
      </c>
      <c r="BI151" s="108">
        <v>0</v>
      </c>
      <c r="BJ151" s="108">
        <v>20000000</v>
      </c>
      <c r="BK151" s="108">
        <v>0</v>
      </c>
      <c r="BL151" s="108">
        <v>23000000</v>
      </c>
      <c r="BM151" s="108">
        <v>0</v>
      </c>
      <c r="BN151" s="108">
        <v>0</v>
      </c>
      <c r="BO151" s="108">
        <v>0</v>
      </c>
      <c r="BP151" s="108">
        <v>0</v>
      </c>
      <c r="BQ151" s="108">
        <v>0</v>
      </c>
      <c r="BR151" s="108">
        <v>0</v>
      </c>
      <c r="BS151" s="108">
        <v>0</v>
      </c>
      <c r="BT151" s="108">
        <v>0</v>
      </c>
      <c r="BU151" s="108">
        <v>23000000</v>
      </c>
      <c r="BV151" s="108">
        <v>0</v>
      </c>
      <c r="BW151" s="108">
        <v>25000000</v>
      </c>
      <c r="BX151" s="108">
        <v>0</v>
      </c>
      <c r="BY151" s="108">
        <v>0</v>
      </c>
      <c r="BZ151" s="108">
        <v>0</v>
      </c>
      <c r="CA151" s="108">
        <v>0</v>
      </c>
      <c r="CB151" s="108">
        <v>0</v>
      </c>
      <c r="CC151" s="108">
        <v>0</v>
      </c>
      <c r="CD151" s="108">
        <v>0</v>
      </c>
      <c r="CE151" s="108">
        <v>0</v>
      </c>
      <c r="CF151" s="108">
        <v>25000000</v>
      </c>
      <c r="CG151" s="108">
        <v>0</v>
      </c>
      <c r="CH151" s="108">
        <v>27000000</v>
      </c>
      <c r="CI151" s="108">
        <v>0</v>
      </c>
      <c r="CJ151" s="108">
        <v>0</v>
      </c>
      <c r="CK151" s="108">
        <v>0</v>
      </c>
      <c r="CL151" s="108">
        <v>0</v>
      </c>
      <c r="CM151" s="108">
        <v>0</v>
      </c>
      <c r="CN151" s="108">
        <v>0</v>
      </c>
      <c r="CO151" s="108">
        <v>0</v>
      </c>
      <c r="CP151" s="108">
        <v>0</v>
      </c>
      <c r="CQ151" s="108">
        <v>27000000</v>
      </c>
      <c r="CR151" s="108">
        <v>95000000</v>
      </c>
      <c r="CS151" s="101"/>
      <c r="CT151" s="101" t="s">
        <v>1816</v>
      </c>
    </row>
    <row r="152" spans="1:98" ht="127.2" customHeight="1" x14ac:dyDescent="0.3">
      <c r="A152" s="100" t="s">
        <v>1817</v>
      </c>
      <c r="B152" s="101"/>
      <c r="C152" s="101" t="s">
        <v>670</v>
      </c>
      <c r="D152" s="101" t="s">
        <v>102</v>
      </c>
      <c r="E152" s="101" t="s">
        <v>1691</v>
      </c>
      <c r="F152" s="102" t="s">
        <v>1692</v>
      </c>
      <c r="G152" s="101" t="s">
        <v>124</v>
      </c>
      <c r="H152" s="101" t="s">
        <v>106</v>
      </c>
      <c r="I152" s="101" t="s">
        <v>1693</v>
      </c>
      <c r="J152" s="101" t="s">
        <v>1694</v>
      </c>
      <c r="K152" s="101" t="s">
        <v>1695</v>
      </c>
      <c r="L152" s="101" t="s">
        <v>1696</v>
      </c>
      <c r="M152" s="101">
        <v>17</v>
      </c>
      <c r="N152" s="101" t="s">
        <v>1697</v>
      </c>
      <c r="O152" s="101" t="s">
        <v>1698</v>
      </c>
      <c r="P152" s="101" t="s">
        <v>903</v>
      </c>
      <c r="Q152" s="101" t="s">
        <v>1697</v>
      </c>
      <c r="R152" s="101" t="s">
        <v>1260</v>
      </c>
      <c r="S152" s="101" t="s">
        <v>1818</v>
      </c>
      <c r="T152" s="101" t="s">
        <v>1819</v>
      </c>
      <c r="U152" s="101" t="s">
        <v>1820</v>
      </c>
      <c r="V152" s="101" t="s">
        <v>1821</v>
      </c>
      <c r="W152" s="101" t="s">
        <v>1822</v>
      </c>
      <c r="X152" s="101" t="s">
        <v>1823</v>
      </c>
      <c r="Y152" s="101" t="s">
        <v>123</v>
      </c>
      <c r="Z152" s="101" t="s">
        <v>124</v>
      </c>
      <c r="AA152" s="103">
        <v>100</v>
      </c>
      <c r="AB152" s="101" t="s">
        <v>125</v>
      </c>
      <c r="AC152" s="101" t="s">
        <v>1703</v>
      </c>
      <c r="AD152" s="103">
        <v>39</v>
      </c>
      <c r="AE152" s="103">
        <v>21</v>
      </c>
      <c r="AF152" s="103">
        <v>20</v>
      </c>
      <c r="AG152" s="103">
        <v>20</v>
      </c>
      <c r="AH152" s="104" t="s">
        <v>1824</v>
      </c>
      <c r="AI152" s="104"/>
      <c r="AJ152" s="104"/>
      <c r="AK152" s="101" t="s">
        <v>6721</v>
      </c>
      <c r="AL152" s="101"/>
      <c r="AM152" s="101" t="s">
        <v>6441</v>
      </c>
      <c r="AN152" s="102">
        <v>36</v>
      </c>
      <c r="AO152" s="105">
        <v>0.92307692307692324</v>
      </c>
      <c r="AP152" s="106" t="s">
        <v>170</v>
      </c>
      <c r="AQ152" s="102">
        <v>0</v>
      </c>
      <c r="AR152" s="105">
        <v>0</v>
      </c>
      <c r="AS152" s="106" t="s">
        <v>171</v>
      </c>
      <c r="AT152" s="102"/>
      <c r="AU152" s="107">
        <v>0</v>
      </c>
      <c r="AV152" s="106" t="s">
        <v>171</v>
      </c>
      <c r="AW152" s="103">
        <v>36</v>
      </c>
      <c r="AX152" s="107">
        <v>0.36</v>
      </c>
      <c r="AY152" s="106" t="s">
        <v>227</v>
      </c>
      <c r="AZ152" s="108">
        <v>0</v>
      </c>
      <c r="BA152" s="108">
        <v>60000000</v>
      </c>
      <c r="BB152" s="108">
        <v>0</v>
      </c>
      <c r="BC152" s="108">
        <v>0</v>
      </c>
      <c r="BD152" s="108">
        <v>0</v>
      </c>
      <c r="BE152" s="108">
        <v>0</v>
      </c>
      <c r="BF152" s="108">
        <v>0</v>
      </c>
      <c r="BG152" s="108">
        <v>0</v>
      </c>
      <c r="BH152" s="108">
        <v>0</v>
      </c>
      <c r="BI152" s="108">
        <v>0</v>
      </c>
      <c r="BJ152" s="108">
        <v>60000000</v>
      </c>
      <c r="BK152" s="108">
        <v>0</v>
      </c>
      <c r="BL152" s="108">
        <v>80000000</v>
      </c>
      <c r="BM152" s="108">
        <v>0</v>
      </c>
      <c r="BN152" s="108">
        <v>0</v>
      </c>
      <c r="BO152" s="108">
        <v>0</v>
      </c>
      <c r="BP152" s="108">
        <v>0</v>
      </c>
      <c r="BQ152" s="108">
        <v>0</v>
      </c>
      <c r="BR152" s="108">
        <v>0</v>
      </c>
      <c r="BS152" s="108">
        <v>0</v>
      </c>
      <c r="BT152" s="108">
        <v>0</v>
      </c>
      <c r="BU152" s="108">
        <v>80000000</v>
      </c>
      <c r="BV152" s="108">
        <v>0</v>
      </c>
      <c r="BW152" s="108">
        <v>80000000</v>
      </c>
      <c r="BX152" s="108">
        <v>0</v>
      </c>
      <c r="BY152" s="108">
        <v>0</v>
      </c>
      <c r="BZ152" s="108">
        <v>0</v>
      </c>
      <c r="CA152" s="108">
        <v>0</v>
      </c>
      <c r="CB152" s="108">
        <v>0</v>
      </c>
      <c r="CC152" s="108">
        <v>0</v>
      </c>
      <c r="CD152" s="108">
        <v>0</v>
      </c>
      <c r="CE152" s="108">
        <v>0</v>
      </c>
      <c r="CF152" s="108">
        <v>80000000</v>
      </c>
      <c r="CG152" s="108">
        <v>0</v>
      </c>
      <c r="CH152" s="108">
        <v>80000000</v>
      </c>
      <c r="CI152" s="108">
        <v>0</v>
      </c>
      <c r="CJ152" s="108">
        <v>0</v>
      </c>
      <c r="CK152" s="108">
        <v>0</v>
      </c>
      <c r="CL152" s="108">
        <v>0</v>
      </c>
      <c r="CM152" s="108">
        <v>0</v>
      </c>
      <c r="CN152" s="108">
        <v>0</v>
      </c>
      <c r="CO152" s="108">
        <v>0</v>
      </c>
      <c r="CP152" s="108">
        <v>0</v>
      </c>
      <c r="CQ152" s="108">
        <v>80000000</v>
      </c>
      <c r="CR152" s="108">
        <v>300000000</v>
      </c>
      <c r="CS152" s="101" t="s">
        <v>1825</v>
      </c>
      <c r="CT152" s="101" t="s">
        <v>1826</v>
      </c>
    </row>
    <row r="153" spans="1:98" ht="70.349999999999994" customHeight="1" x14ac:dyDescent="0.3">
      <c r="A153" s="100" t="s">
        <v>1827</v>
      </c>
      <c r="B153" s="101"/>
      <c r="C153" s="101" t="s">
        <v>683</v>
      </c>
      <c r="D153" s="101" t="s">
        <v>102</v>
      </c>
      <c r="E153" s="101" t="s">
        <v>1791</v>
      </c>
      <c r="F153" s="102" t="s">
        <v>101</v>
      </c>
      <c r="G153" s="101" t="s">
        <v>124</v>
      </c>
      <c r="H153" s="101" t="s">
        <v>106</v>
      </c>
      <c r="I153" s="101" t="s">
        <v>1693</v>
      </c>
      <c r="J153" s="101" t="s">
        <v>357</v>
      </c>
      <c r="K153" s="101" t="s">
        <v>1792</v>
      </c>
      <c r="L153" s="101" t="s">
        <v>1696</v>
      </c>
      <c r="M153" s="101">
        <v>17</v>
      </c>
      <c r="N153" s="101" t="s">
        <v>1697</v>
      </c>
      <c r="O153" s="101" t="s">
        <v>1698</v>
      </c>
      <c r="P153" s="101" t="s">
        <v>903</v>
      </c>
      <c r="Q153" s="101" t="s">
        <v>1697</v>
      </c>
      <c r="R153" s="101" t="s">
        <v>1260</v>
      </c>
      <c r="S153" s="101" t="s">
        <v>1830</v>
      </c>
      <c r="T153" s="101" t="s">
        <v>1829</v>
      </c>
      <c r="U153" s="101" t="s">
        <v>1830</v>
      </c>
      <c r="V153" s="101" t="s">
        <v>1831</v>
      </c>
      <c r="W153" s="101" t="s">
        <v>1832</v>
      </c>
      <c r="X153" s="101" t="s">
        <v>1833</v>
      </c>
      <c r="Y153" s="101" t="s">
        <v>123</v>
      </c>
      <c r="Z153" s="101" t="s">
        <v>124</v>
      </c>
      <c r="AA153" s="103">
        <v>1</v>
      </c>
      <c r="AB153" s="101" t="s">
        <v>125</v>
      </c>
      <c r="AC153" s="101" t="s">
        <v>1703</v>
      </c>
      <c r="AD153" s="103">
        <v>0</v>
      </c>
      <c r="AE153" s="103">
        <v>0</v>
      </c>
      <c r="AF153" s="103">
        <v>1</v>
      </c>
      <c r="AG153" s="103">
        <v>0</v>
      </c>
      <c r="AH153" s="104"/>
      <c r="AI153" s="104" t="s">
        <v>1834</v>
      </c>
      <c r="AJ153" s="104" t="s">
        <v>1835</v>
      </c>
      <c r="AK153" s="101" t="s">
        <v>1836</v>
      </c>
      <c r="AL153" s="101"/>
      <c r="AM153" s="101"/>
      <c r="AN153" s="102"/>
      <c r="AO153" s="105"/>
      <c r="AP153" s="106"/>
      <c r="AQ153" s="102">
        <v>64</v>
      </c>
      <c r="AR153" s="105">
        <v>1</v>
      </c>
      <c r="AS153" s="106" t="s">
        <v>132</v>
      </c>
      <c r="AT153" s="102"/>
      <c r="AU153" s="107">
        <v>1</v>
      </c>
      <c r="AV153" s="106" t="s">
        <v>132</v>
      </c>
      <c r="AW153" s="103">
        <v>64</v>
      </c>
      <c r="AX153" s="107">
        <v>1</v>
      </c>
      <c r="AY153" s="106" t="s">
        <v>132</v>
      </c>
      <c r="AZ153" s="108"/>
      <c r="BA153" s="108"/>
      <c r="BB153" s="108"/>
      <c r="BC153" s="108"/>
      <c r="BD153" s="108"/>
      <c r="BE153" s="108"/>
      <c r="BF153" s="108"/>
      <c r="BG153" s="108"/>
      <c r="BH153" s="108"/>
      <c r="BI153" s="108"/>
      <c r="BJ153" s="108">
        <v>0</v>
      </c>
      <c r="BK153" s="108">
        <v>0</v>
      </c>
      <c r="BL153" s="108">
        <v>0</v>
      </c>
      <c r="BM153" s="108">
        <v>0</v>
      </c>
      <c r="BN153" s="108">
        <v>0</v>
      </c>
      <c r="BO153" s="108">
        <v>0</v>
      </c>
      <c r="BP153" s="108">
        <v>0</v>
      </c>
      <c r="BQ153" s="108">
        <v>0</v>
      </c>
      <c r="BR153" s="108">
        <v>0</v>
      </c>
      <c r="BS153" s="108">
        <v>0</v>
      </c>
      <c r="BT153" s="108">
        <v>0</v>
      </c>
      <c r="BU153" s="108">
        <v>0</v>
      </c>
      <c r="BV153" s="108">
        <v>0</v>
      </c>
      <c r="BW153" s="108">
        <v>100000000</v>
      </c>
      <c r="BX153" s="108">
        <v>0</v>
      </c>
      <c r="BY153" s="108">
        <v>0</v>
      </c>
      <c r="BZ153" s="108">
        <v>0</v>
      </c>
      <c r="CA153" s="108">
        <v>0</v>
      </c>
      <c r="CB153" s="108">
        <v>0</v>
      </c>
      <c r="CC153" s="108">
        <v>0</v>
      </c>
      <c r="CD153" s="108">
        <v>0</v>
      </c>
      <c r="CE153" s="108">
        <v>0</v>
      </c>
      <c r="CF153" s="108">
        <v>100000000</v>
      </c>
      <c r="CG153" s="108">
        <v>0</v>
      </c>
      <c r="CH153" s="108">
        <v>0</v>
      </c>
      <c r="CI153" s="108">
        <v>0</v>
      </c>
      <c r="CJ153" s="108">
        <v>0</v>
      </c>
      <c r="CK153" s="108">
        <v>0</v>
      </c>
      <c r="CL153" s="108">
        <v>0</v>
      </c>
      <c r="CM153" s="108">
        <v>0</v>
      </c>
      <c r="CN153" s="108">
        <v>0</v>
      </c>
      <c r="CO153" s="108">
        <v>0</v>
      </c>
      <c r="CP153" s="108">
        <v>0</v>
      </c>
      <c r="CQ153" s="108">
        <v>0</v>
      </c>
      <c r="CR153" s="108">
        <v>100000000</v>
      </c>
      <c r="CS153" s="101" t="s">
        <v>1837</v>
      </c>
      <c r="CT153" s="101"/>
    </row>
    <row r="154" spans="1:98" ht="70.349999999999994" customHeight="1" x14ac:dyDescent="0.3">
      <c r="A154" s="100" t="s">
        <v>1838</v>
      </c>
      <c r="B154" s="101"/>
      <c r="C154" s="101" t="s">
        <v>692</v>
      </c>
      <c r="D154" s="101" t="s">
        <v>102</v>
      </c>
      <c r="E154" s="101" t="s">
        <v>1691</v>
      </c>
      <c r="F154" s="102" t="s">
        <v>1692</v>
      </c>
      <c r="G154" s="101" t="s">
        <v>124</v>
      </c>
      <c r="H154" s="101" t="s">
        <v>106</v>
      </c>
      <c r="I154" s="101" t="s">
        <v>1693</v>
      </c>
      <c r="J154" s="101" t="s">
        <v>1694</v>
      </c>
      <c r="K154" s="101" t="s">
        <v>1695</v>
      </c>
      <c r="L154" s="101" t="s">
        <v>1696</v>
      </c>
      <c r="M154" s="101">
        <v>17</v>
      </c>
      <c r="N154" s="101" t="s">
        <v>1697</v>
      </c>
      <c r="O154" s="101" t="s">
        <v>1698</v>
      </c>
      <c r="P154" s="101" t="s">
        <v>903</v>
      </c>
      <c r="Q154" s="101" t="s">
        <v>1697</v>
      </c>
      <c r="R154" s="101" t="s">
        <v>1260</v>
      </c>
      <c r="S154" s="101" t="s">
        <v>1839</v>
      </c>
      <c r="T154" s="101" t="s">
        <v>1840</v>
      </c>
      <c r="U154" s="101" t="s">
        <v>1841</v>
      </c>
      <c r="V154" s="101" t="s">
        <v>1842</v>
      </c>
      <c r="W154" s="101" t="s">
        <v>1843</v>
      </c>
      <c r="X154" s="101" t="s">
        <v>1844</v>
      </c>
      <c r="Y154" s="101" t="s">
        <v>123</v>
      </c>
      <c r="Z154" s="101" t="s">
        <v>124</v>
      </c>
      <c r="AA154" s="103">
        <v>50</v>
      </c>
      <c r="AB154" s="101" t="s">
        <v>125</v>
      </c>
      <c r="AC154" s="101" t="s">
        <v>1703</v>
      </c>
      <c r="AD154" s="103">
        <v>28</v>
      </c>
      <c r="AE154" s="103">
        <v>0</v>
      </c>
      <c r="AF154" s="103">
        <v>0</v>
      </c>
      <c r="AG154" s="103">
        <v>22</v>
      </c>
      <c r="AH154" s="104" t="s">
        <v>1845</v>
      </c>
      <c r="AI154" s="104" t="s">
        <v>1846</v>
      </c>
      <c r="AJ154" s="104" t="s">
        <v>1847</v>
      </c>
      <c r="AK154" s="101"/>
      <c r="AL154" s="101"/>
      <c r="AM154" s="101" t="s">
        <v>6601</v>
      </c>
      <c r="AN154" s="102">
        <v>28</v>
      </c>
      <c r="AO154" s="105">
        <v>1</v>
      </c>
      <c r="AP154" s="106" t="s">
        <v>132</v>
      </c>
      <c r="AQ154" s="102">
        <v>200</v>
      </c>
      <c r="AR154" s="105">
        <v>1</v>
      </c>
      <c r="AS154" s="106" t="s">
        <v>132</v>
      </c>
      <c r="AT154" s="102"/>
      <c r="AU154" s="107"/>
      <c r="AV154" s="106"/>
      <c r="AW154" s="103">
        <v>228</v>
      </c>
      <c r="AX154" s="107">
        <v>1</v>
      </c>
      <c r="AY154" s="106" t="s">
        <v>132</v>
      </c>
      <c r="AZ154" s="108">
        <v>0</v>
      </c>
      <c r="BA154" s="108">
        <v>760000000</v>
      </c>
      <c r="BB154" s="108">
        <v>0</v>
      </c>
      <c r="BC154" s="108">
        <v>0</v>
      </c>
      <c r="BD154" s="108">
        <v>0</v>
      </c>
      <c r="BE154" s="108">
        <v>0</v>
      </c>
      <c r="BF154" s="108">
        <v>0</v>
      </c>
      <c r="BG154" s="108">
        <v>0</v>
      </c>
      <c r="BH154" s="108">
        <v>0</v>
      </c>
      <c r="BI154" s="108">
        <v>0</v>
      </c>
      <c r="BJ154" s="108">
        <v>760000000</v>
      </c>
      <c r="BK154" s="108">
        <v>0</v>
      </c>
      <c r="BL154" s="108">
        <v>0</v>
      </c>
      <c r="BM154" s="108">
        <v>0</v>
      </c>
      <c r="BN154" s="108">
        <v>0</v>
      </c>
      <c r="BO154" s="108">
        <v>0</v>
      </c>
      <c r="BP154" s="108">
        <v>0</v>
      </c>
      <c r="BQ154" s="108">
        <v>0</v>
      </c>
      <c r="BR154" s="108">
        <v>0</v>
      </c>
      <c r="BS154" s="108">
        <v>0</v>
      </c>
      <c r="BT154" s="108">
        <v>0</v>
      </c>
      <c r="BU154" s="108">
        <v>0</v>
      </c>
      <c r="BV154" s="108">
        <v>0</v>
      </c>
      <c r="BW154" s="108">
        <v>0</v>
      </c>
      <c r="BX154" s="108">
        <v>0</v>
      </c>
      <c r="BY154" s="108">
        <v>0</v>
      </c>
      <c r="BZ154" s="108">
        <v>0</v>
      </c>
      <c r="CA154" s="108">
        <v>0</v>
      </c>
      <c r="CB154" s="108">
        <v>0</v>
      </c>
      <c r="CC154" s="108">
        <v>0</v>
      </c>
      <c r="CD154" s="108">
        <v>0</v>
      </c>
      <c r="CE154" s="108">
        <v>0</v>
      </c>
      <c r="CF154" s="108">
        <v>0</v>
      </c>
      <c r="CG154" s="108">
        <v>0</v>
      </c>
      <c r="CH154" s="108">
        <v>1500000000</v>
      </c>
      <c r="CI154" s="108">
        <v>0</v>
      </c>
      <c r="CJ154" s="108">
        <v>0</v>
      </c>
      <c r="CK154" s="108">
        <v>0</v>
      </c>
      <c r="CL154" s="108">
        <v>0</v>
      </c>
      <c r="CM154" s="108">
        <v>0</v>
      </c>
      <c r="CN154" s="108">
        <v>0</v>
      </c>
      <c r="CO154" s="108">
        <v>0</v>
      </c>
      <c r="CP154" s="108">
        <v>0</v>
      </c>
      <c r="CQ154" s="108">
        <v>1500000000</v>
      </c>
      <c r="CR154" s="108">
        <v>2260000000</v>
      </c>
      <c r="CS154" s="101"/>
      <c r="CT154" s="101" t="s">
        <v>1848</v>
      </c>
    </row>
    <row r="155" spans="1:98" ht="70.349999999999994" customHeight="1" x14ac:dyDescent="0.3">
      <c r="A155" s="100" t="s">
        <v>1849</v>
      </c>
      <c r="B155" s="101"/>
      <c r="C155" s="101" t="s">
        <v>704</v>
      </c>
      <c r="D155" s="101" t="s">
        <v>102</v>
      </c>
      <c r="E155" s="101" t="s">
        <v>1850</v>
      </c>
      <c r="F155" s="102" t="s">
        <v>1851</v>
      </c>
      <c r="G155" s="101" t="s">
        <v>124</v>
      </c>
      <c r="H155" s="101" t="s">
        <v>106</v>
      </c>
      <c r="I155" s="101" t="s">
        <v>1852</v>
      </c>
      <c r="J155" s="101" t="s">
        <v>1853</v>
      </c>
      <c r="K155" s="101" t="s">
        <v>1792</v>
      </c>
      <c r="L155" s="101" t="s">
        <v>1696</v>
      </c>
      <c r="M155" s="101">
        <v>17</v>
      </c>
      <c r="N155" s="101" t="s">
        <v>1697</v>
      </c>
      <c r="O155" s="101" t="s">
        <v>1698</v>
      </c>
      <c r="P155" s="101" t="s">
        <v>903</v>
      </c>
      <c r="Q155" s="101" t="s">
        <v>1697</v>
      </c>
      <c r="R155" s="101" t="s">
        <v>1260</v>
      </c>
      <c r="S155" s="101" t="s">
        <v>1854</v>
      </c>
      <c r="T155" s="101" t="s">
        <v>1855</v>
      </c>
      <c r="U155" s="101" t="s">
        <v>1856</v>
      </c>
      <c r="V155" s="101" t="s">
        <v>1857</v>
      </c>
      <c r="W155" s="101" t="s">
        <v>1858</v>
      </c>
      <c r="X155" s="101" t="s">
        <v>1617</v>
      </c>
      <c r="Y155" s="101" t="s">
        <v>123</v>
      </c>
      <c r="Z155" s="101" t="s">
        <v>124</v>
      </c>
      <c r="AA155" s="103">
        <v>604</v>
      </c>
      <c r="AB155" s="101" t="s">
        <v>125</v>
      </c>
      <c r="AC155" s="101" t="s">
        <v>1703</v>
      </c>
      <c r="AD155" s="103">
        <v>140</v>
      </c>
      <c r="AE155" s="103">
        <v>145</v>
      </c>
      <c r="AF155" s="103">
        <v>150</v>
      </c>
      <c r="AG155" s="103">
        <v>169</v>
      </c>
      <c r="AH155" s="104" t="s">
        <v>1859</v>
      </c>
      <c r="AI155" s="104"/>
      <c r="AJ155" s="104"/>
      <c r="AK155" s="101" t="s">
        <v>6442</v>
      </c>
      <c r="AL155" s="101"/>
      <c r="AM155" s="101" t="s">
        <v>6443</v>
      </c>
      <c r="AN155" s="102">
        <v>126</v>
      </c>
      <c r="AO155" s="105">
        <v>0.9</v>
      </c>
      <c r="AP155" s="106" t="s">
        <v>170</v>
      </c>
      <c r="AQ155" s="102">
        <v>0</v>
      </c>
      <c r="AR155" s="105">
        <v>0</v>
      </c>
      <c r="AS155" s="106" t="s">
        <v>171</v>
      </c>
      <c r="AT155" s="102"/>
      <c r="AU155" s="107">
        <v>0</v>
      </c>
      <c r="AV155" s="106" t="s">
        <v>171</v>
      </c>
      <c r="AW155" s="103">
        <v>126</v>
      </c>
      <c r="AX155" s="107">
        <v>0.20860927152317882</v>
      </c>
      <c r="AY155" s="106" t="s">
        <v>171</v>
      </c>
      <c r="AZ155" s="108">
        <v>0</v>
      </c>
      <c r="BA155" s="108">
        <v>750000000</v>
      </c>
      <c r="BB155" s="108">
        <v>0</v>
      </c>
      <c r="BC155" s="108">
        <v>0</v>
      </c>
      <c r="BD155" s="108">
        <v>0</v>
      </c>
      <c r="BE155" s="108">
        <v>0</v>
      </c>
      <c r="BF155" s="108">
        <v>0</v>
      </c>
      <c r="BG155" s="108">
        <v>0</v>
      </c>
      <c r="BH155" s="108">
        <v>0</v>
      </c>
      <c r="BI155" s="108">
        <v>0</v>
      </c>
      <c r="BJ155" s="108">
        <v>750000000</v>
      </c>
      <c r="BK155" s="108">
        <v>0</v>
      </c>
      <c r="BL155" s="108">
        <v>910000000</v>
      </c>
      <c r="BM155" s="108">
        <v>0</v>
      </c>
      <c r="BN155" s="108">
        <v>0</v>
      </c>
      <c r="BO155" s="108">
        <v>0</v>
      </c>
      <c r="BP155" s="108">
        <v>0</v>
      </c>
      <c r="BQ155" s="108">
        <v>0</v>
      </c>
      <c r="BR155" s="108">
        <v>0</v>
      </c>
      <c r="BS155" s="108">
        <v>0</v>
      </c>
      <c r="BT155" s="108">
        <v>0</v>
      </c>
      <c r="BU155" s="108">
        <v>910000000</v>
      </c>
      <c r="BV155" s="108">
        <v>0</v>
      </c>
      <c r="BW155" s="108">
        <v>60000000</v>
      </c>
      <c r="BX155" s="108">
        <v>0</v>
      </c>
      <c r="BY155" s="108">
        <v>0</v>
      </c>
      <c r="BZ155" s="108">
        <v>0</v>
      </c>
      <c r="CA155" s="108">
        <v>0</v>
      </c>
      <c r="CB155" s="108">
        <v>0</v>
      </c>
      <c r="CC155" s="108">
        <v>0</v>
      </c>
      <c r="CD155" s="108">
        <v>2500000000</v>
      </c>
      <c r="CE155" s="108">
        <v>0</v>
      </c>
      <c r="CF155" s="108">
        <v>2560000000</v>
      </c>
      <c r="CG155" s="108">
        <v>0</v>
      </c>
      <c r="CH155" s="108">
        <v>120000000</v>
      </c>
      <c r="CI155" s="108">
        <v>0</v>
      </c>
      <c r="CJ155" s="108">
        <v>0</v>
      </c>
      <c r="CK155" s="108">
        <v>0</v>
      </c>
      <c r="CL155" s="108">
        <v>0</v>
      </c>
      <c r="CM155" s="108">
        <v>0</v>
      </c>
      <c r="CN155" s="108">
        <v>0</v>
      </c>
      <c r="CO155" s="108">
        <v>2500000000</v>
      </c>
      <c r="CP155" s="108">
        <v>0</v>
      </c>
      <c r="CQ155" s="108">
        <v>2620000000</v>
      </c>
      <c r="CR155" s="108">
        <v>6840000000</v>
      </c>
      <c r="CS155" s="101" t="s">
        <v>1860</v>
      </c>
      <c r="CT155" s="101" t="s">
        <v>1861</v>
      </c>
    </row>
    <row r="156" spans="1:98" ht="70.349999999999994" customHeight="1" x14ac:dyDescent="0.3">
      <c r="A156" s="100" t="s">
        <v>1862</v>
      </c>
      <c r="B156" s="101"/>
      <c r="C156" s="101" t="s">
        <v>111</v>
      </c>
      <c r="D156" s="101" t="s">
        <v>102</v>
      </c>
      <c r="E156" s="101" t="s">
        <v>1863</v>
      </c>
      <c r="F156" s="102" t="s">
        <v>645</v>
      </c>
      <c r="G156" s="101" t="s">
        <v>124</v>
      </c>
      <c r="H156" s="101" t="s">
        <v>106</v>
      </c>
      <c r="I156" s="101" t="s">
        <v>1693</v>
      </c>
      <c r="J156" s="101" t="s">
        <v>450</v>
      </c>
      <c r="K156" s="101" t="s">
        <v>1864</v>
      </c>
      <c r="L156" s="101" t="s">
        <v>1696</v>
      </c>
      <c r="M156" s="101">
        <v>18</v>
      </c>
      <c r="N156" s="101" t="s">
        <v>1865</v>
      </c>
      <c r="O156" s="101" t="s">
        <v>1698</v>
      </c>
      <c r="P156" s="101" t="s">
        <v>903</v>
      </c>
      <c r="Q156" s="101" t="s">
        <v>1866</v>
      </c>
      <c r="R156" s="101" t="s">
        <v>1867</v>
      </c>
      <c r="S156" s="101" t="s">
        <v>554</v>
      </c>
      <c r="T156" s="101" t="s">
        <v>1868</v>
      </c>
      <c r="U156" s="101" t="s">
        <v>1483</v>
      </c>
      <c r="V156" s="101" t="s">
        <v>1869</v>
      </c>
      <c r="W156" s="101" t="s">
        <v>1870</v>
      </c>
      <c r="X156" s="101" t="s">
        <v>500</v>
      </c>
      <c r="Y156" s="101" t="s">
        <v>123</v>
      </c>
      <c r="Z156" s="101" t="s">
        <v>124</v>
      </c>
      <c r="AA156" s="103">
        <v>9</v>
      </c>
      <c r="AB156" s="101" t="s">
        <v>125</v>
      </c>
      <c r="AC156" s="101" t="s">
        <v>1703</v>
      </c>
      <c r="AD156" s="103">
        <v>0</v>
      </c>
      <c r="AE156" s="103">
        <v>1</v>
      </c>
      <c r="AF156" s="103">
        <v>4</v>
      </c>
      <c r="AG156" s="103">
        <v>4</v>
      </c>
      <c r="AH156" s="104"/>
      <c r="AI156" s="104" t="s">
        <v>1871</v>
      </c>
      <c r="AJ156" s="104" t="s">
        <v>1872</v>
      </c>
      <c r="AK156" s="101" t="s">
        <v>1873</v>
      </c>
      <c r="AL156" s="101"/>
      <c r="AM156" s="101" t="s">
        <v>6444</v>
      </c>
      <c r="AN156" s="102"/>
      <c r="AO156" s="105"/>
      <c r="AP156" s="106"/>
      <c r="AQ156" s="102">
        <v>1</v>
      </c>
      <c r="AR156" s="105">
        <v>1</v>
      </c>
      <c r="AS156" s="106" t="s">
        <v>132</v>
      </c>
      <c r="AT156" s="102"/>
      <c r="AU156" s="107">
        <v>0</v>
      </c>
      <c r="AV156" s="106" t="s">
        <v>171</v>
      </c>
      <c r="AW156" s="103">
        <v>1</v>
      </c>
      <c r="AX156" s="107">
        <v>0.1111111111111111</v>
      </c>
      <c r="AY156" s="106" t="s">
        <v>171</v>
      </c>
      <c r="AZ156" s="108">
        <v>0</v>
      </c>
      <c r="BA156" s="108">
        <v>50000000</v>
      </c>
      <c r="BB156" s="108">
        <v>0</v>
      </c>
      <c r="BC156" s="108">
        <v>0</v>
      </c>
      <c r="BD156" s="108">
        <v>0</v>
      </c>
      <c r="BE156" s="108">
        <v>0</v>
      </c>
      <c r="BF156" s="108">
        <v>0</v>
      </c>
      <c r="BG156" s="108">
        <v>0</v>
      </c>
      <c r="BH156" s="108">
        <v>0</v>
      </c>
      <c r="BI156" s="108">
        <v>200000000</v>
      </c>
      <c r="BJ156" s="108">
        <v>250000000</v>
      </c>
      <c r="BK156" s="108">
        <v>0</v>
      </c>
      <c r="BL156" s="108">
        <v>195000000</v>
      </c>
      <c r="BM156" s="108">
        <v>0</v>
      </c>
      <c r="BN156" s="108">
        <v>0</v>
      </c>
      <c r="BO156" s="108">
        <v>0</v>
      </c>
      <c r="BP156" s="108">
        <v>0</v>
      </c>
      <c r="BQ156" s="108">
        <v>0</v>
      </c>
      <c r="BR156" s="108">
        <v>0</v>
      </c>
      <c r="BS156" s="108">
        <v>0</v>
      </c>
      <c r="BT156" s="108">
        <v>90000000</v>
      </c>
      <c r="BU156" s="108">
        <v>285000000</v>
      </c>
      <c r="BV156" s="108">
        <v>0</v>
      </c>
      <c r="BW156" s="108">
        <v>125000000</v>
      </c>
      <c r="BX156" s="108">
        <v>0</v>
      </c>
      <c r="BY156" s="108">
        <v>0</v>
      </c>
      <c r="BZ156" s="108">
        <v>0</v>
      </c>
      <c r="CA156" s="108">
        <v>0</v>
      </c>
      <c r="CB156" s="108">
        <v>0</v>
      </c>
      <c r="CC156" s="108">
        <v>0</v>
      </c>
      <c r="CD156" s="108">
        <v>0</v>
      </c>
      <c r="CE156" s="108">
        <v>240000000</v>
      </c>
      <c r="CF156" s="108">
        <v>365000000</v>
      </c>
      <c r="CG156" s="108">
        <v>0</v>
      </c>
      <c r="CH156" s="108">
        <v>125000000</v>
      </c>
      <c r="CI156" s="108">
        <v>0</v>
      </c>
      <c r="CJ156" s="108">
        <v>0</v>
      </c>
      <c r="CK156" s="108">
        <v>0</v>
      </c>
      <c r="CL156" s="108">
        <v>0</v>
      </c>
      <c r="CM156" s="108">
        <v>0</v>
      </c>
      <c r="CN156" s="108">
        <v>0</v>
      </c>
      <c r="CO156" s="108">
        <v>0</v>
      </c>
      <c r="CP156" s="108">
        <v>240000000</v>
      </c>
      <c r="CQ156" s="108">
        <v>365000000</v>
      </c>
      <c r="CR156" s="108">
        <v>1265000000</v>
      </c>
      <c r="CS156" s="101"/>
      <c r="CT156" s="101" t="s">
        <v>1874</v>
      </c>
    </row>
    <row r="157" spans="1:98" ht="70.349999999999994" customHeight="1" x14ac:dyDescent="0.3">
      <c r="A157" s="100" t="s">
        <v>1875</v>
      </c>
      <c r="B157" s="101"/>
      <c r="C157" s="101" t="s">
        <v>101</v>
      </c>
      <c r="D157" s="101" t="s">
        <v>102</v>
      </c>
      <c r="E157" s="101" t="s">
        <v>1876</v>
      </c>
      <c r="F157" s="102" t="s">
        <v>191</v>
      </c>
      <c r="G157" s="101" t="s">
        <v>124</v>
      </c>
      <c r="H157" s="101" t="s">
        <v>106</v>
      </c>
      <c r="I157" s="101" t="s">
        <v>1693</v>
      </c>
      <c r="J157" s="101" t="s">
        <v>1877</v>
      </c>
      <c r="K157" s="101" t="s">
        <v>1864</v>
      </c>
      <c r="L157" s="101" t="s">
        <v>1696</v>
      </c>
      <c r="M157" s="101">
        <v>18</v>
      </c>
      <c r="N157" s="101" t="s">
        <v>1865</v>
      </c>
      <c r="O157" s="101" t="s">
        <v>1698</v>
      </c>
      <c r="P157" s="101" t="s">
        <v>903</v>
      </c>
      <c r="Q157" s="101" t="s">
        <v>1866</v>
      </c>
      <c r="R157" s="101" t="s">
        <v>1867</v>
      </c>
      <c r="S157" s="101" t="s">
        <v>1878</v>
      </c>
      <c r="T157" s="101" t="s">
        <v>1879</v>
      </c>
      <c r="U157" s="101" t="s">
        <v>1675</v>
      </c>
      <c r="V157" s="101" t="s">
        <v>1880</v>
      </c>
      <c r="W157" s="101" t="s">
        <v>1881</v>
      </c>
      <c r="X157" s="101" t="s">
        <v>1678</v>
      </c>
      <c r="Y157" s="101" t="s">
        <v>123</v>
      </c>
      <c r="Z157" s="101" t="s">
        <v>124</v>
      </c>
      <c r="AA157" s="103">
        <v>200</v>
      </c>
      <c r="AB157" s="101" t="s">
        <v>125</v>
      </c>
      <c r="AC157" s="101" t="s">
        <v>1703</v>
      </c>
      <c r="AD157" s="103">
        <v>20</v>
      </c>
      <c r="AE157" s="103">
        <v>60</v>
      </c>
      <c r="AF157" s="103">
        <v>60</v>
      </c>
      <c r="AG157" s="103">
        <v>60</v>
      </c>
      <c r="AH157" s="104" t="s">
        <v>1882</v>
      </c>
      <c r="AI157" s="104" t="s">
        <v>1883</v>
      </c>
      <c r="AJ157" s="104" t="s">
        <v>1884</v>
      </c>
      <c r="AK157" s="101" t="s">
        <v>6734</v>
      </c>
      <c r="AL157" s="101"/>
      <c r="AM157" s="101" t="s">
        <v>6445</v>
      </c>
      <c r="AN157" s="102">
        <v>40</v>
      </c>
      <c r="AO157" s="105">
        <v>1</v>
      </c>
      <c r="AP157" s="106" t="s">
        <v>132</v>
      </c>
      <c r="AQ157" s="102">
        <v>20</v>
      </c>
      <c r="AR157" s="105">
        <v>0.66666666666666663</v>
      </c>
      <c r="AS157" s="106" t="s">
        <v>170</v>
      </c>
      <c r="AT157" s="102"/>
      <c r="AU157" s="107">
        <v>0</v>
      </c>
      <c r="AV157" s="106" t="s">
        <v>171</v>
      </c>
      <c r="AW157" s="103">
        <v>60</v>
      </c>
      <c r="AX157" s="107">
        <v>0.3</v>
      </c>
      <c r="AY157" s="106" t="s">
        <v>227</v>
      </c>
      <c r="AZ157" s="108">
        <v>100000000</v>
      </c>
      <c r="BA157" s="108">
        <v>20000000</v>
      </c>
      <c r="BB157" s="108">
        <v>0</v>
      </c>
      <c r="BC157" s="108">
        <v>0</v>
      </c>
      <c r="BD157" s="108">
        <v>0</v>
      </c>
      <c r="BE157" s="108">
        <v>0</v>
      </c>
      <c r="BF157" s="108">
        <v>0</v>
      </c>
      <c r="BG157" s="108">
        <v>0</v>
      </c>
      <c r="BH157" s="108">
        <v>0</v>
      </c>
      <c r="BI157" s="108">
        <v>0</v>
      </c>
      <c r="BJ157" s="108">
        <v>120000000</v>
      </c>
      <c r="BK157" s="108">
        <v>100000000</v>
      </c>
      <c r="BL157" s="108">
        <v>50000000</v>
      </c>
      <c r="BM157" s="108">
        <v>0</v>
      </c>
      <c r="BN157" s="108">
        <v>0</v>
      </c>
      <c r="BO157" s="108">
        <v>0</v>
      </c>
      <c r="BP157" s="108">
        <v>0</v>
      </c>
      <c r="BQ157" s="108">
        <v>0</v>
      </c>
      <c r="BR157" s="108">
        <v>0</v>
      </c>
      <c r="BS157" s="108">
        <v>0</v>
      </c>
      <c r="BT157" s="108">
        <v>0</v>
      </c>
      <c r="BU157" s="108">
        <v>150000000</v>
      </c>
      <c r="BV157" s="108">
        <v>0</v>
      </c>
      <c r="BW157" s="108">
        <v>50000000</v>
      </c>
      <c r="BX157" s="108">
        <v>0</v>
      </c>
      <c r="BY157" s="108">
        <v>0</v>
      </c>
      <c r="BZ157" s="108">
        <v>0</v>
      </c>
      <c r="CA157" s="108">
        <v>0</v>
      </c>
      <c r="CB157" s="108">
        <v>0</v>
      </c>
      <c r="CC157" s="108">
        <v>0</v>
      </c>
      <c r="CD157" s="108">
        <v>0</v>
      </c>
      <c r="CE157" s="108">
        <v>0</v>
      </c>
      <c r="CF157" s="108">
        <v>50000000</v>
      </c>
      <c r="CG157" s="108">
        <v>0</v>
      </c>
      <c r="CH157" s="108">
        <v>50000000</v>
      </c>
      <c r="CI157" s="108">
        <v>0</v>
      </c>
      <c r="CJ157" s="108">
        <v>0</v>
      </c>
      <c r="CK157" s="108">
        <v>0</v>
      </c>
      <c r="CL157" s="108">
        <v>0</v>
      </c>
      <c r="CM157" s="108">
        <v>0</v>
      </c>
      <c r="CN157" s="108">
        <v>0</v>
      </c>
      <c r="CO157" s="108">
        <v>0</v>
      </c>
      <c r="CP157" s="108">
        <v>0</v>
      </c>
      <c r="CQ157" s="108">
        <v>50000000</v>
      </c>
      <c r="CR157" s="108">
        <v>370000000</v>
      </c>
      <c r="CS157" s="101" t="s">
        <v>1885</v>
      </c>
      <c r="CT157" s="101" t="s">
        <v>1886</v>
      </c>
    </row>
    <row r="158" spans="1:98" ht="70.349999999999994" customHeight="1" x14ac:dyDescent="0.3">
      <c r="A158" s="100" t="s">
        <v>1887</v>
      </c>
      <c r="B158" s="101"/>
      <c r="C158" s="101" t="s">
        <v>136</v>
      </c>
      <c r="D158" s="101" t="s">
        <v>102</v>
      </c>
      <c r="E158" s="101" t="s">
        <v>1888</v>
      </c>
      <c r="F158" s="102" t="s">
        <v>101</v>
      </c>
      <c r="G158" s="101" t="s">
        <v>124</v>
      </c>
      <c r="H158" s="101" t="s">
        <v>106</v>
      </c>
      <c r="I158" s="101" t="s">
        <v>1852</v>
      </c>
      <c r="J158" s="101" t="s">
        <v>175</v>
      </c>
      <c r="K158" s="101" t="s">
        <v>1889</v>
      </c>
      <c r="L158" s="101" t="s">
        <v>1696</v>
      </c>
      <c r="M158" s="101">
        <v>18</v>
      </c>
      <c r="N158" s="101" t="s">
        <v>1865</v>
      </c>
      <c r="O158" s="101" t="s">
        <v>1698</v>
      </c>
      <c r="P158" s="101" t="s">
        <v>903</v>
      </c>
      <c r="Q158" s="101" t="s">
        <v>1866</v>
      </c>
      <c r="R158" s="101" t="s">
        <v>1867</v>
      </c>
      <c r="S158" s="101" t="s">
        <v>1890</v>
      </c>
      <c r="T158" s="101" t="s">
        <v>1891</v>
      </c>
      <c r="U158" s="101" t="s">
        <v>1675</v>
      </c>
      <c r="V158" s="101" t="s">
        <v>1892</v>
      </c>
      <c r="W158" s="101" t="s">
        <v>1893</v>
      </c>
      <c r="X158" s="101" t="s">
        <v>1678</v>
      </c>
      <c r="Y158" s="101" t="s">
        <v>123</v>
      </c>
      <c r="Z158" s="101" t="s">
        <v>124</v>
      </c>
      <c r="AA158" s="103">
        <v>4</v>
      </c>
      <c r="AB158" s="101" t="s">
        <v>125</v>
      </c>
      <c r="AC158" s="101" t="s">
        <v>1703</v>
      </c>
      <c r="AD158" s="103">
        <v>0</v>
      </c>
      <c r="AE158" s="103">
        <v>0</v>
      </c>
      <c r="AF158" s="103">
        <v>2</v>
      </c>
      <c r="AG158" s="103">
        <v>2</v>
      </c>
      <c r="AH158" s="104"/>
      <c r="AI158" s="104"/>
      <c r="AJ158" s="104"/>
      <c r="AK158" s="101" t="s">
        <v>6446</v>
      </c>
      <c r="AL158" s="101"/>
      <c r="AM158" s="101" t="s">
        <v>6447</v>
      </c>
      <c r="AN158" s="102"/>
      <c r="AO158" s="105"/>
      <c r="AP158" s="106"/>
      <c r="AQ158" s="102"/>
      <c r="AR158" s="105"/>
      <c r="AS158" s="106"/>
      <c r="AT158" s="102"/>
      <c r="AU158" s="107">
        <v>0</v>
      </c>
      <c r="AV158" s="106" t="s">
        <v>171</v>
      </c>
      <c r="AW158" s="103">
        <v>0</v>
      </c>
      <c r="AX158" s="107">
        <v>0</v>
      </c>
      <c r="AY158" s="106" t="s">
        <v>171</v>
      </c>
      <c r="AZ158" s="108">
        <v>0</v>
      </c>
      <c r="BA158" s="108">
        <v>12000000</v>
      </c>
      <c r="BB158" s="108">
        <v>0</v>
      </c>
      <c r="BC158" s="108">
        <v>0</v>
      </c>
      <c r="BD158" s="108">
        <v>0</v>
      </c>
      <c r="BE158" s="108">
        <v>0</v>
      </c>
      <c r="BF158" s="108">
        <v>0</v>
      </c>
      <c r="BG158" s="108">
        <v>0</v>
      </c>
      <c r="BH158" s="108">
        <v>0</v>
      </c>
      <c r="BI158" s="108">
        <v>0</v>
      </c>
      <c r="BJ158" s="108">
        <v>12000000</v>
      </c>
      <c r="BK158" s="108">
        <v>0</v>
      </c>
      <c r="BL158" s="108">
        <v>30000000</v>
      </c>
      <c r="BM158" s="108">
        <v>0</v>
      </c>
      <c r="BN158" s="108">
        <v>0</v>
      </c>
      <c r="BO158" s="108">
        <v>0</v>
      </c>
      <c r="BP158" s="108">
        <v>0</v>
      </c>
      <c r="BQ158" s="108">
        <v>0</v>
      </c>
      <c r="BR158" s="108">
        <v>0</v>
      </c>
      <c r="BS158" s="108">
        <v>0</v>
      </c>
      <c r="BT158" s="108">
        <v>0</v>
      </c>
      <c r="BU158" s="108">
        <v>30000000</v>
      </c>
      <c r="BV158" s="108">
        <v>0</v>
      </c>
      <c r="BW158" s="108">
        <v>30000000</v>
      </c>
      <c r="BX158" s="108">
        <v>0</v>
      </c>
      <c r="BY158" s="108">
        <v>0</v>
      </c>
      <c r="BZ158" s="108">
        <v>0</v>
      </c>
      <c r="CA158" s="108">
        <v>0</v>
      </c>
      <c r="CB158" s="108">
        <v>0</v>
      </c>
      <c r="CC158" s="108">
        <v>0</v>
      </c>
      <c r="CD158" s="108">
        <v>0</v>
      </c>
      <c r="CE158" s="108">
        <v>0</v>
      </c>
      <c r="CF158" s="108">
        <v>30000000</v>
      </c>
      <c r="CG158" s="108">
        <v>0</v>
      </c>
      <c r="CH158" s="108">
        <v>30000000</v>
      </c>
      <c r="CI158" s="108">
        <v>0</v>
      </c>
      <c r="CJ158" s="108">
        <v>0</v>
      </c>
      <c r="CK158" s="108">
        <v>0</v>
      </c>
      <c r="CL158" s="108">
        <v>0</v>
      </c>
      <c r="CM158" s="108">
        <v>0</v>
      </c>
      <c r="CN158" s="108">
        <v>0</v>
      </c>
      <c r="CO158" s="108">
        <v>0</v>
      </c>
      <c r="CP158" s="108">
        <v>0</v>
      </c>
      <c r="CQ158" s="108">
        <v>30000000</v>
      </c>
      <c r="CR158" s="108">
        <v>102000000</v>
      </c>
      <c r="CS158" s="101" t="s">
        <v>1895</v>
      </c>
      <c r="CT158" s="101" t="s">
        <v>1894</v>
      </c>
    </row>
    <row r="159" spans="1:98" ht="70.349999999999994" customHeight="1" x14ac:dyDescent="0.3">
      <c r="A159" s="100" t="s">
        <v>1896</v>
      </c>
      <c r="B159" s="101"/>
      <c r="C159" s="101" t="s">
        <v>175</v>
      </c>
      <c r="D159" s="101" t="s">
        <v>102</v>
      </c>
      <c r="E159" s="101" t="s">
        <v>1691</v>
      </c>
      <c r="F159" s="102" t="s">
        <v>1692</v>
      </c>
      <c r="G159" s="101" t="s">
        <v>124</v>
      </c>
      <c r="H159" s="101" t="s">
        <v>106</v>
      </c>
      <c r="I159" s="101" t="s">
        <v>1693</v>
      </c>
      <c r="J159" s="101" t="s">
        <v>1694</v>
      </c>
      <c r="K159" s="101" t="s">
        <v>1695</v>
      </c>
      <c r="L159" s="101" t="s">
        <v>1696</v>
      </c>
      <c r="M159" s="101">
        <v>18</v>
      </c>
      <c r="N159" s="101" t="s">
        <v>1865</v>
      </c>
      <c r="O159" s="101" t="s">
        <v>1698</v>
      </c>
      <c r="P159" s="101" t="s">
        <v>903</v>
      </c>
      <c r="Q159" s="101" t="s">
        <v>1866</v>
      </c>
      <c r="R159" s="101" t="s">
        <v>1867</v>
      </c>
      <c r="S159" s="101" t="s">
        <v>6448</v>
      </c>
      <c r="T159" s="101" t="s">
        <v>1898</v>
      </c>
      <c r="U159" s="101" t="s">
        <v>1899</v>
      </c>
      <c r="V159" s="101" t="s">
        <v>1900</v>
      </c>
      <c r="W159" s="101" t="s">
        <v>1901</v>
      </c>
      <c r="X159" s="101" t="s">
        <v>827</v>
      </c>
      <c r="Y159" s="101" t="s">
        <v>123</v>
      </c>
      <c r="Z159" s="101" t="s">
        <v>124</v>
      </c>
      <c r="AA159" s="103">
        <v>12</v>
      </c>
      <c r="AB159" s="101" t="s">
        <v>125</v>
      </c>
      <c r="AC159" s="101" t="s">
        <v>1703</v>
      </c>
      <c r="AD159" s="103">
        <v>0</v>
      </c>
      <c r="AE159" s="103">
        <v>4</v>
      </c>
      <c r="AF159" s="103">
        <v>4</v>
      </c>
      <c r="AG159" s="103">
        <v>4</v>
      </c>
      <c r="AH159" s="104"/>
      <c r="AI159" s="104" t="s">
        <v>1902</v>
      </c>
      <c r="AJ159" s="104" t="s">
        <v>1903</v>
      </c>
      <c r="AK159" s="101" t="s">
        <v>1904</v>
      </c>
      <c r="AL159" s="101"/>
      <c r="AM159" s="101" t="s">
        <v>6449</v>
      </c>
      <c r="AN159" s="102"/>
      <c r="AO159" s="105"/>
      <c r="AP159" s="106"/>
      <c r="AQ159" s="102">
        <v>10</v>
      </c>
      <c r="AR159" s="105">
        <v>1</v>
      </c>
      <c r="AS159" s="106" t="s">
        <v>132</v>
      </c>
      <c r="AT159" s="102"/>
      <c r="AU159" s="107">
        <v>1</v>
      </c>
      <c r="AV159" s="106" t="s">
        <v>132</v>
      </c>
      <c r="AW159" s="103">
        <v>10</v>
      </c>
      <c r="AX159" s="107">
        <v>0.83333333333333337</v>
      </c>
      <c r="AY159" s="106" t="s">
        <v>170</v>
      </c>
      <c r="AZ159" s="108">
        <v>0</v>
      </c>
      <c r="BA159" s="108">
        <v>0</v>
      </c>
      <c r="BB159" s="108">
        <v>0</v>
      </c>
      <c r="BC159" s="108">
        <v>0</v>
      </c>
      <c r="BD159" s="108">
        <v>0</v>
      </c>
      <c r="BE159" s="108">
        <v>0</v>
      </c>
      <c r="BF159" s="108">
        <v>0</v>
      </c>
      <c r="BG159" s="108">
        <v>0</v>
      </c>
      <c r="BH159" s="108">
        <v>0</v>
      </c>
      <c r="BI159" s="108">
        <v>0</v>
      </c>
      <c r="BJ159" s="108">
        <v>0</v>
      </c>
      <c r="BK159" s="108">
        <v>0</v>
      </c>
      <c r="BL159" s="108">
        <v>5000000</v>
      </c>
      <c r="BM159" s="108">
        <v>0</v>
      </c>
      <c r="BN159" s="108">
        <v>0</v>
      </c>
      <c r="BO159" s="108">
        <v>0</v>
      </c>
      <c r="BP159" s="108">
        <v>0</v>
      </c>
      <c r="BQ159" s="108">
        <v>0</v>
      </c>
      <c r="BR159" s="108">
        <v>0</v>
      </c>
      <c r="BS159" s="108">
        <v>0</v>
      </c>
      <c r="BT159" s="108">
        <v>0</v>
      </c>
      <c r="BU159" s="108">
        <v>5000000</v>
      </c>
      <c r="BV159" s="108">
        <v>0</v>
      </c>
      <c r="BW159" s="108">
        <v>0</v>
      </c>
      <c r="BX159" s="108">
        <v>0</v>
      </c>
      <c r="BY159" s="108">
        <v>0</v>
      </c>
      <c r="BZ159" s="108">
        <v>0</v>
      </c>
      <c r="CA159" s="108">
        <v>0</v>
      </c>
      <c r="CB159" s="108">
        <v>0</v>
      </c>
      <c r="CC159" s="108">
        <v>0</v>
      </c>
      <c r="CD159" s="108">
        <v>0</v>
      </c>
      <c r="CE159" s="108">
        <v>0</v>
      </c>
      <c r="CF159" s="108">
        <v>0</v>
      </c>
      <c r="CG159" s="108">
        <v>0</v>
      </c>
      <c r="CH159" s="108">
        <v>5000000</v>
      </c>
      <c r="CI159" s="108">
        <v>0</v>
      </c>
      <c r="CJ159" s="108">
        <v>0</v>
      </c>
      <c r="CK159" s="108">
        <v>0</v>
      </c>
      <c r="CL159" s="108">
        <v>0</v>
      </c>
      <c r="CM159" s="108">
        <v>0</v>
      </c>
      <c r="CN159" s="108">
        <v>0</v>
      </c>
      <c r="CO159" s="108">
        <v>0</v>
      </c>
      <c r="CP159" s="108">
        <v>0</v>
      </c>
      <c r="CQ159" s="108">
        <v>5000000</v>
      </c>
      <c r="CR159" s="108">
        <v>10000000</v>
      </c>
      <c r="CS159" s="101"/>
      <c r="CT159" s="101" t="s">
        <v>1905</v>
      </c>
    </row>
    <row r="160" spans="1:98" ht="238.2" customHeight="1" x14ac:dyDescent="0.3">
      <c r="A160" s="100" t="s">
        <v>1906</v>
      </c>
      <c r="B160" s="101"/>
      <c r="C160" s="101" t="s">
        <v>246</v>
      </c>
      <c r="D160" s="101" t="s">
        <v>102</v>
      </c>
      <c r="E160" s="101" t="s">
        <v>1691</v>
      </c>
      <c r="F160" s="102" t="s">
        <v>1692</v>
      </c>
      <c r="G160" s="101" t="s">
        <v>124</v>
      </c>
      <c r="H160" s="101" t="s">
        <v>106</v>
      </c>
      <c r="I160" s="101" t="s">
        <v>1693</v>
      </c>
      <c r="J160" s="101" t="s">
        <v>1694</v>
      </c>
      <c r="K160" s="101" t="s">
        <v>1695</v>
      </c>
      <c r="L160" s="101" t="s">
        <v>1696</v>
      </c>
      <c r="M160" s="101">
        <v>18</v>
      </c>
      <c r="N160" s="101" t="s">
        <v>1865</v>
      </c>
      <c r="O160" s="101" t="s">
        <v>1698</v>
      </c>
      <c r="P160" s="101" t="s">
        <v>903</v>
      </c>
      <c r="Q160" s="101" t="s">
        <v>1866</v>
      </c>
      <c r="R160" s="101" t="s">
        <v>1867</v>
      </c>
      <c r="S160" s="101" t="s">
        <v>1907</v>
      </c>
      <c r="T160" s="101" t="s">
        <v>1908</v>
      </c>
      <c r="U160" s="101" t="s">
        <v>1909</v>
      </c>
      <c r="V160" s="101" t="s">
        <v>1910</v>
      </c>
      <c r="W160" s="101" t="s">
        <v>1911</v>
      </c>
      <c r="X160" s="101" t="s">
        <v>827</v>
      </c>
      <c r="Y160" s="101" t="s">
        <v>123</v>
      </c>
      <c r="Z160" s="101" t="s">
        <v>124</v>
      </c>
      <c r="AA160" s="103">
        <v>4</v>
      </c>
      <c r="AB160" s="101" t="s">
        <v>125</v>
      </c>
      <c r="AC160" s="101" t="s">
        <v>1703</v>
      </c>
      <c r="AD160" s="103">
        <v>0</v>
      </c>
      <c r="AE160" s="103">
        <v>0</v>
      </c>
      <c r="AF160" s="103">
        <v>2</v>
      </c>
      <c r="AG160" s="103">
        <v>2</v>
      </c>
      <c r="AH160" s="104"/>
      <c r="AI160" s="104"/>
      <c r="AJ160" s="104"/>
      <c r="AK160" s="101" t="s">
        <v>6722</v>
      </c>
      <c r="AL160" s="101"/>
      <c r="AM160" s="101" t="s">
        <v>6602</v>
      </c>
      <c r="AN160" s="102"/>
      <c r="AO160" s="105"/>
      <c r="AP160" s="106"/>
      <c r="AQ160" s="102"/>
      <c r="AR160" s="105"/>
      <c r="AS160" s="106"/>
      <c r="AT160" s="102"/>
      <c r="AU160" s="107">
        <v>0</v>
      </c>
      <c r="AV160" s="106" t="s">
        <v>171</v>
      </c>
      <c r="AW160" s="103">
        <v>0</v>
      </c>
      <c r="AX160" s="107">
        <v>0</v>
      </c>
      <c r="AY160" s="106" t="s">
        <v>171</v>
      </c>
      <c r="AZ160" s="108">
        <v>0</v>
      </c>
      <c r="BA160" s="108">
        <v>0</v>
      </c>
      <c r="BB160" s="108">
        <v>0</v>
      </c>
      <c r="BC160" s="108">
        <v>0</v>
      </c>
      <c r="BD160" s="108">
        <v>0</v>
      </c>
      <c r="BE160" s="108">
        <v>0</v>
      </c>
      <c r="BF160" s="108">
        <v>0</v>
      </c>
      <c r="BG160" s="108">
        <v>0</v>
      </c>
      <c r="BH160" s="108">
        <v>0</v>
      </c>
      <c r="BI160" s="108">
        <v>0</v>
      </c>
      <c r="BJ160" s="108">
        <v>0</v>
      </c>
      <c r="BK160" s="108">
        <v>0</v>
      </c>
      <c r="BL160" s="108">
        <v>60000000</v>
      </c>
      <c r="BM160" s="108">
        <v>0</v>
      </c>
      <c r="BN160" s="108">
        <v>0</v>
      </c>
      <c r="BO160" s="108">
        <v>0</v>
      </c>
      <c r="BP160" s="108">
        <v>0</v>
      </c>
      <c r="BQ160" s="108">
        <v>0</v>
      </c>
      <c r="BR160" s="108">
        <v>0</v>
      </c>
      <c r="BS160" s="108">
        <v>0</v>
      </c>
      <c r="BT160" s="108">
        <v>0</v>
      </c>
      <c r="BU160" s="108">
        <v>60000000</v>
      </c>
      <c r="BV160" s="108">
        <v>0</v>
      </c>
      <c r="BW160" s="108">
        <v>60000000</v>
      </c>
      <c r="BX160" s="108">
        <v>0</v>
      </c>
      <c r="BY160" s="108">
        <v>0</v>
      </c>
      <c r="BZ160" s="108">
        <v>0</v>
      </c>
      <c r="CA160" s="108">
        <v>0</v>
      </c>
      <c r="CB160" s="108">
        <v>0</v>
      </c>
      <c r="CC160" s="108">
        <v>0</v>
      </c>
      <c r="CD160" s="108">
        <v>0</v>
      </c>
      <c r="CE160" s="108">
        <v>0</v>
      </c>
      <c r="CF160" s="108">
        <v>60000000</v>
      </c>
      <c r="CG160" s="108">
        <v>0</v>
      </c>
      <c r="CH160" s="108">
        <v>0</v>
      </c>
      <c r="CI160" s="108">
        <v>0</v>
      </c>
      <c r="CJ160" s="108">
        <v>0</v>
      </c>
      <c r="CK160" s="108">
        <v>0</v>
      </c>
      <c r="CL160" s="108">
        <v>0</v>
      </c>
      <c r="CM160" s="108">
        <v>0</v>
      </c>
      <c r="CN160" s="108">
        <v>0</v>
      </c>
      <c r="CO160" s="108">
        <v>0</v>
      </c>
      <c r="CP160" s="108">
        <v>0</v>
      </c>
      <c r="CQ160" s="108">
        <v>0</v>
      </c>
      <c r="CR160" s="108">
        <v>120000000</v>
      </c>
      <c r="CS160" s="101"/>
      <c r="CT160" s="101" t="s">
        <v>1912</v>
      </c>
    </row>
    <row r="161" spans="1:98" ht="70.349999999999994" customHeight="1" x14ac:dyDescent="0.3">
      <c r="A161" s="100" t="s">
        <v>1913</v>
      </c>
      <c r="B161" s="101"/>
      <c r="C161" s="101" t="s">
        <v>357</v>
      </c>
      <c r="D161" s="101" t="s">
        <v>102</v>
      </c>
      <c r="E161" s="101" t="s">
        <v>1691</v>
      </c>
      <c r="F161" s="102" t="s">
        <v>1692</v>
      </c>
      <c r="G161" s="101" t="s">
        <v>124</v>
      </c>
      <c r="H161" s="101" t="s">
        <v>106</v>
      </c>
      <c r="I161" s="101" t="s">
        <v>1693</v>
      </c>
      <c r="J161" s="101" t="s">
        <v>1694</v>
      </c>
      <c r="K161" s="101" t="s">
        <v>1695</v>
      </c>
      <c r="L161" s="101" t="s">
        <v>1696</v>
      </c>
      <c r="M161" s="101">
        <v>18</v>
      </c>
      <c r="N161" s="101" t="s">
        <v>1865</v>
      </c>
      <c r="O161" s="101" t="s">
        <v>1698</v>
      </c>
      <c r="P161" s="101" t="s">
        <v>903</v>
      </c>
      <c r="Q161" s="101" t="s">
        <v>1866</v>
      </c>
      <c r="R161" s="101" t="s">
        <v>1867</v>
      </c>
      <c r="S161" s="101" t="s">
        <v>1914</v>
      </c>
      <c r="T161" s="101" t="s">
        <v>1915</v>
      </c>
      <c r="U161" s="101" t="s">
        <v>1916</v>
      </c>
      <c r="V161" s="101" t="s">
        <v>1917</v>
      </c>
      <c r="W161" s="101" t="s">
        <v>1918</v>
      </c>
      <c r="X161" s="101" t="s">
        <v>1919</v>
      </c>
      <c r="Y161" s="101" t="s">
        <v>123</v>
      </c>
      <c r="Z161" s="101" t="s">
        <v>124</v>
      </c>
      <c r="AA161" s="103">
        <v>4</v>
      </c>
      <c r="AB161" s="101" t="s">
        <v>125</v>
      </c>
      <c r="AC161" s="101" t="s">
        <v>1703</v>
      </c>
      <c r="AD161" s="103">
        <v>0</v>
      </c>
      <c r="AE161" s="103">
        <v>0</v>
      </c>
      <c r="AF161" s="103">
        <v>2</v>
      </c>
      <c r="AG161" s="103">
        <v>2</v>
      </c>
      <c r="AH161" s="104"/>
      <c r="AI161" s="104"/>
      <c r="AJ161" s="104"/>
      <c r="AK161" s="101" t="s">
        <v>1905</v>
      </c>
      <c r="AL161" s="101"/>
      <c r="AM161" s="101" t="s">
        <v>6450</v>
      </c>
      <c r="AN161" s="102"/>
      <c r="AO161" s="105"/>
      <c r="AP161" s="106"/>
      <c r="AQ161" s="102"/>
      <c r="AR161" s="105"/>
      <c r="AS161" s="106"/>
      <c r="AT161" s="102"/>
      <c r="AU161" s="107">
        <v>0</v>
      </c>
      <c r="AV161" s="106" t="s">
        <v>171</v>
      </c>
      <c r="AW161" s="103">
        <v>0</v>
      </c>
      <c r="AX161" s="107">
        <v>0</v>
      </c>
      <c r="AY161" s="106" t="s">
        <v>171</v>
      </c>
      <c r="AZ161" s="108">
        <v>0</v>
      </c>
      <c r="BA161" s="108">
        <v>0</v>
      </c>
      <c r="BB161" s="108">
        <v>0</v>
      </c>
      <c r="BC161" s="108">
        <v>0</v>
      </c>
      <c r="BD161" s="108">
        <v>0</v>
      </c>
      <c r="BE161" s="108">
        <v>0</v>
      </c>
      <c r="BF161" s="108">
        <v>0</v>
      </c>
      <c r="BG161" s="108">
        <v>0</v>
      </c>
      <c r="BH161" s="108">
        <v>0</v>
      </c>
      <c r="BI161" s="108">
        <v>0</v>
      </c>
      <c r="BJ161" s="108">
        <v>0</v>
      </c>
      <c r="BK161" s="108">
        <v>0</v>
      </c>
      <c r="BL161" s="108">
        <v>50000000</v>
      </c>
      <c r="BM161" s="108">
        <v>0</v>
      </c>
      <c r="BN161" s="108">
        <v>0</v>
      </c>
      <c r="BO161" s="108">
        <v>0</v>
      </c>
      <c r="BP161" s="108">
        <v>0</v>
      </c>
      <c r="BQ161" s="108">
        <v>0</v>
      </c>
      <c r="BR161" s="108">
        <v>0</v>
      </c>
      <c r="BS161" s="108">
        <v>0</v>
      </c>
      <c r="BT161" s="108">
        <v>0</v>
      </c>
      <c r="BU161" s="108">
        <v>50000000</v>
      </c>
      <c r="BV161" s="108">
        <v>0</v>
      </c>
      <c r="BW161" s="108">
        <v>30000000</v>
      </c>
      <c r="BX161" s="108">
        <v>0</v>
      </c>
      <c r="BY161" s="108">
        <v>0</v>
      </c>
      <c r="BZ161" s="108">
        <v>0</v>
      </c>
      <c r="CA161" s="108">
        <v>0</v>
      </c>
      <c r="CB161" s="108">
        <v>0</v>
      </c>
      <c r="CC161" s="108">
        <v>0</v>
      </c>
      <c r="CD161" s="108">
        <v>0</v>
      </c>
      <c r="CE161" s="108">
        <v>0</v>
      </c>
      <c r="CF161" s="108">
        <v>30000000</v>
      </c>
      <c r="CG161" s="108">
        <v>0</v>
      </c>
      <c r="CH161" s="108">
        <v>30000000</v>
      </c>
      <c r="CI161" s="108">
        <v>0</v>
      </c>
      <c r="CJ161" s="108">
        <v>0</v>
      </c>
      <c r="CK161" s="108">
        <v>0</v>
      </c>
      <c r="CL161" s="108">
        <v>0</v>
      </c>
      <c r="CM161" s="108">
        <v>0</v>
      </c>
      <c r="CN161" s="108">
        <v>0</v>
      </c>
      <c r="CO161" s="108">
        <v>0</v>
      </c>
      <c r="CP161" s="108">
        <v>0</v>
      </c>
      <c r="CQ161" s="108">
        <v>30000000</v>
      </c>
      <c r="CR161" s="108">
        <v>110000000</v>
      </c>
      <c r="CS161" s="101"/>
      <c r="CT161" s="101" t="s">
        <v>1905</v>
      </c>
    </row>
    <row r="162" spans="1:98" ht="229.95" customHeight="1" x14ac:dyDescent="0.3">
      <c r="A162" s="100" t="s">
        <v>1920</v>
      </c>
      <c r="B162" s="101"/>
      <c r="C162" s="101" t="s">
        <v>419</v>
      </c>
      <c r="D162" s="101" t="s">
        <v>102</v>
      </c>
      <c r="E162" s="101" t="s">
        <v>1921</v>
      </c>
      <c r="F162" s="102" t="s">
        <v>191</v>
      </c>
      <c r="G162" s="101" t="s">
        <v>124</v>
      </c>
      <c r="H162" s="101" t="s">
        <v>106</v>
      </c>
      <c r="I162" s="101" t="s">
        <v>1693</v>
      </c>
      <c r="J162" s="101" t="s">
        <v>175</v>
      </c>
      <c r="K162" s="101" t="s">
        <v>1864</v>
      </c>
      <c r="L162" s="101" t="s">
        <v>1696</v>
      </c>
      <c r="M162" s="101">
        <v>18</v>
      </c>
      <c r="N162" s="101" t="s">
        <v>1865</v>
      </c>
      <c r="O162" s="101" t="s">
        <v>1698</v>
      </c>
      <c r="P162" s="101" t="s">
        <v>903</v>
      </c>
      <c r="Q162" s="101" t="s">
        <v>1866</v>
      </c>
      <c r="R162" s="101" t="s">
        <v>1867</v>
      </c>
      <c r="S162" s="101" t="s">
        <v>1922</v>
      </c>
      <c r="T162" s="101" t="s">
        <v>1923</v>
      </c>
      <c r="U162" s="101" t="s">
        <v>1924</v>
      </c>
      <c r="V162" s="101" t="s">
        <v>1925</v>
      </c>
      <c r="W162" s="101" t="s">
        <v>1926</v>
      </c>
      <c r="X162" s="101" t="s">
        <v>1927</v>
      </c>
      <c r="Y162" s="101" t="s">
        <v>123</v>
      </c>
      <c r="Z162" s="101" t="s">
        <v>124</v>
      </c>
      <c r="AA162" s="103">
        <v>4</v>
      </c>
      <c r="AB162" s="101" t="s">
        <v>125</v>
      </c>
      <c r="AC162" s="101" t="s">
        <v>1703</v>
      </c>
      <c r="AD162" s="103">
        <v>0</v>
      </c>
      <c r="AE162" s="103">
        <v>0</v>
      </c>
      <c r="AF162" s="103">
        <v>2</v>
      </c>
      <c r="AG162" s="103">
        <v>2</v>
      </c>
      <c r="AH162" s="104"/>
      <c r="AI162" s="104"/>
      <c r="AJ162" s="104"/>
      <c r="AK162" s="101" t="s">
        <v>1928</v>
      </c>
      <c r="AL162" s="101"/>
      <c r="AM162" s="101" t="s">
        <v>6451</v>
      </c>
      <c r="AN162" s="102"/>
      <c r="AO162" s="105"/>
      <c r="AP162" s="106"/>
      <c r="AQ162" s="102"/>
      <c r="AR162" s="105"/>
      <c r="AS162" s="106"/>
      <c r="AT162" s="102"/>
      <c r="AU162" s="107">
        <v>0</v>
      </c>
      <c r="AV162" s="106" t="s">
        <v>171</v>
      </c>
      <c r="AW162" s="103">
        <v>0</v>
      </c>
      <c r="AX162" s="107">
        <v>0</v>
      </c>
      <c r="AY162" s="106" t="s">
        <v>171</v>
      </c>
      <c r="AZ162" s="108">
        <v>0</v>
      </c>
      <c r="BA162" s="108">
        <v>0</v>
      </c>
      <c r="BB162" s="108">
        <v>0</v>
      </c>
      <c r="BC162" s="108">
        <v>0</v>
      </c>
      <c r="BD162" s="108">
        <v>0</v>
      </c>
      <c r="BE162" s="108">
        <v>0</v>
      </c>
      <c r="BF162" s="108">
        <v>0</v>
      </c>
      <c r="BG162" s="108">
        <v>0</v>
      </c>
      <c r="BH162" s="108">
        <v>0</v>
      </c>
      <c r="BI162" s="108">
        <v>0</v>
      </c>
      <c r="BJ162" s="108">
        <v>0</v>
      </c>
      <c r="BK162" s="108">
        <v>0</v>
      </c>
      <c r="BL162" s="108">
        <v>70000000</v>
      </c>
      <c r="BM162" s="108">
        <v>0</v>
      </c>
      <c r="BN162" s="108">
        <v>0</v>
      </c>
      <c r="BO162" s="108">
        <v>0</v>
      </c>
      <c r="BP162" s="108">
        <v>0</v>
      </c>
      <c r="BQ162" s="108">
        <v>0</v>
      </c>
      <c r="BR162" s="108">
        <v>0</v>
      </c>
      <c r="BS162" s="108">
        <v>0</v>
      </c>
      <c r="BT162" s="108">
        <v>0</v>
      </c>
      <c r="BU162" s="108">
        <v>70000000</v>
      </c>
      <c r="BV162" s="108">
        <v>0</v>
      </c>
      <c r="BW162" s="108">
        <v>0</v>
      </c>
      <c r="BX162" s="108">
        <v>0</v>
      </c>
      <c r="BY162" s="108">
        <v>0</v>
      </c>
      <c r="BZ162" s="108">
        <v>0</v>
      </c>
      <c r="CA162" s="108">
        <v>0</v>
      </c>
      <c r="CB162" s="108">
        <v>0</v>
      </c>
      <c r="CC162" s="108">
        <v>0</v>
      </c>
      <c r="CD162" s="108">
        <v>0</v>
      </c>
      <c r="CE162" s="108">
        <v>0</v>
      </c>
      <c r="CF162" s="108">
        <v>0</v>
      </c>
      <c r="CG162" s="108">
        <v>0</v>
      </c>
      <c r="CH162" s="108">
        <v>0</v>
      </c>
      <c r="CI162" s="108">
        <v>0</v>
      </c>
      <c r="CJ162" s="108">
        <v>0</v>
      </c>
      <c r="CK162" s="108">
        <v>0</v>
      </c>
      <c r="CL162" s="108">
        <v>0</v>
      </c>
      <c r="CM162" s="108">
        <v>0</v>
      </c>
      <c r="CN162" s="108">
        <v>0</v>
      </c>
      <c r="CO162" s="108">
        <v>0</v>
      </c>
      <c r="CP162" s="108">
        <v>0</v>
      </c>
      <c r="CQ162" s="108">
        <v>0</v>
      </c>
      <c r="CR162" s="108">
        <v>70000000</v>
      </c>
      <c r="CS162" s="101"/>
      <c r="CT162" s="101" t="s">
        <v>1929</v>
      </c>
    </row>
    <row r="163" spans="1:98" ht="70.349999999999994" customHeight="1" x14ac:dyDescent="0.3">
      <c r="A163" s="100" t="s">
        <v>1930</v>
      </c>
      <c r="B163" s="101"/>
      <c r="C163" s="101" t="s">
        <v>436</v>
      </c>
      <c r="D163" s="101" t="s">
        <v>102</v>
      </c>
      <c r="E163" s="101" t="s">
        <v>1691</v>
      </c>
      <c r="F163" s="102" t="s">
        <v>1692</v>
      </c>
      <c r="G163" s="101" t="s">
        <v>124</v>
      </c>
      <c r="H163" s="101" t="s">
        <v>106</v>
      </c>
      <c r="I163" s="101" t="s">
        <v>1693</v>
      </c>
      <c r="J163" s="101" t="s">
        <v>1694</v>
      </c>
      <c r="K163" s="101" t="s">
        <v>1695</v>
      </c>
      <c r="L163" s="101" t="s">
        <v>1696</v>
      </c>
      <c r="M163" s="101">
        <v>18</v>
      </c>
      <c r="N163" s="101" t="s">
        <v>1865</v>
      </c>
      <c r="O163" s="101" t="s">
        <v>1698</v>
      </c>
      <c r="P163" s="101" t="s">
        <v>903</v>
      </c>
      <c r="Q163" s="101" t="s">
        <v>1866</v>
      </c>
      <c r="R163" s="101" t="s">
        <v>1867</v>
      </c>
      <c r="S163" s="101" t="s">
        <v>1931</v>
      </c>
      <c r="T163" s="101" t="s">
        <v>1932</v>
      </c>
      <c r="U163" s="101" t="s">
        <v>1933</v>
      </c>
      <c r="V163" s="101" t="s">
        <v>1934</v>
      </c>
      <c r="W163" s="101" t="s">
        <v>1935</v>
      </c>
      <c r="X163" s="101" t="s">
        <v>1936</v>
      </c>
      <c r="Y163" s="101" t="s">
        <v>123</v>
      </c>
      <c r="Z163" s="101" t="s">
        <v>124</v>
      </c>
      <c r="AA163" s="103">
        <v>10</v>
      </c>
      <c r="AB163" s="101" t="s">
        <v>125</v>
      </c>
      <c r="AC163" s="101" t="s">
        <v>1703</v>
      </c>
      <c r="AD163" s="103">
        <v>2</v>
      </c>
      <c r="AE163" s="103">
        <v>0</v>
      </c>
      <c r="AF163" s="103">
        <v>4</v>
      </c>
      <c r="AG163" s="103">
        <v>4</v>
      </c>
      <c r="AH163" s="104" t="s">
        <v>1937</v>
      </c>
      <c r="AI163" s="104" t="s">
        <v>1938</v>
      </c>
      <c r="AJ163" s="104" t="s">
        <v>1939</v>
      </c>
      <c r="AK163" s="101" t="s">
        <v>1940</v>
      </c>
      <c r="AL163" s="101"/>
      <c r="AM163" s="101" t="s">
        <v>6603</v>
      </c>
      <c r="AN163" s="102">
        <v>2</v>
      </c>
      <c r="AO163" s="105">
        <v>1</v>
      </c>
      <c r="AP163" s="106" t="s">
        <v>132</v>
      </c>
      <c r="AQ163" s="102">
        <v>10</v>
      </c>
      <c r="AR163" s="105">
        <v>1</v>
      </c>
      <c r="AS163" s="106" t="s">
        <v>132</v>
      </c>
      <c r="AT163" s="102"/>
      <c r="AU163" s="107">
        <v>1</v>
      </c>
      <c r="AV163" s="106" t="s">
        <v>132</v>
      </c>
      <c r="AW163" s="103">
        <v>12</v>
      </c>
      <c r="AX163" s="107">
        <v>1</v>
      </c>
      <c r="AY163" s="106" t="s">
        <v>132</v>
      </c>
      <c r="AZ163" s="108">
        <v>0</v>
      </c>
      <c r="BA163" s="108">
        <v>15000000</v>
      </c>
      <c r="BB163" s="108">
        <v>0</v>
      </c>
      <c r="BC163" s="108">
        <v>0</v>
      </c>
      <c r="BD163" s="108">
        <v>0</v>
      </c>
      <c r="BE163" s="108">
        <v>0</v>
      </c>
      <c r="BF163" s="108">
        <v>0</v>
      </c>
      <c r="BG163" s="108">
        <v>0</v>
      </c>
      <c r="BH163" s="108">
        <v>0</v>
      </c>
      <c r="BI163" s="108">
        <v>0</v>
      </c>
      <c r="BJ163" s="108">
        <v>15000000</v>
      </c>
      <c r="BK163" s="108">
        <v>0</v>
      </c>
      <c r="BL163" s="108">
        <v>50000000</v>
      </c>
      <c r="BM163" s="108">
        <v>0</v>
      </c>
      <c r="BN163" s="108">
        <v>0</v>
      </c>
      <c r="BO163" s="108">
        <v>0</v>
      </c>
      <c r="BP163" s="108">
        <v>0</v>
      </c>
      <c r="BQ163" s="108">
        <v>0</v>
      </c>
      <c r="BR163" s="108">
        <v>0</v>
      </c>
      <c r="BS163" s="108">
        <v>0</v>
      </c>
      <c r="BT163" s="108">
        <v>0</v>
      </c>
      <c r="BU163" s="108">
        <v>50000000</v>
      </c>
      <c r="BV163" s="108">
        <v>0</v>
      </c>
      <c r="BW163" s="108">
        <v>50000000</v>
      </c>
      <c r="BX163" s="108">
        <v>0</v>
      </c>
      <c r="BY163" s="108">
        <v>0</v>
      </c>
      <c r="BZ163" s="108">
        <v>0</v>
      </c>
      <c r="CA163" s="108">
        <v>0</v>
      </c>
      <c r="CB163" s="108">
        <v>0</v>
      </c>
      <c r="CC163" s="108">
        <v>0</v>
      </c>
      <c r="CD163" s="108">
        <v>0</v>
      </c>
      <c r="CE163" s="108">
        <v>0</v>
      </c>
      <c r="CF163" s="108">
        <v>50000000</v>
      </c>
      <c r="CG163" s="108">
        <v>0</v>
      </c>
      <c r="CH163" s="108">
        <v>50000000</v>
      </c>
      <c r="CI163" s="108">
        <v>0</v>
      </c>
      <c r="CJ163" s="108">
        <v>0</v>
      </c>
      <c r="CK163" s="108">
        <v>0</v>
      </c>
      <c r="CL163" s="108">
        <v>0</v>
      </c>
      <c r="CM163" s="108">
        <v>0</v>
      </c>
      <c r="CN163" s="108">
        <v>0</v>
      </c>
      <c r="CO163" s="108">
        <v>0</v>
      </c>
      <c r="CP163" s="108">
        <v>0</v>
      </c>
      <c r="CQ163" s="108">
        <v>50000000</v>
      </c>
      <c r="CR163" s="108">
        <v>165000000</v>
      </c>
      <c r="CS163" s="101" t="s">
        <v>1941</v>
      </c>
      <c r="CT163" s="101" t="s">
        <v>1942</v>
      </c>
    </row>
    <row r="164" spans="1:98" ht="70.349999999999994" customHeight="1" x14ac:dyDescent="0.3">
      <c r="A164" s="100" t="s">
        <v>1943</v>
      </c>
      <c r="B164" s="101"/>
      <c r="C164" s="101" t="s">
        <v>111</v>
      </c>
      <c r="D164" s="101" t="s">
        <v>102</v>
      </c>
      <c r="E164" s="101" t="s">
        <v>1691</v>
      </c>
      <c r="F164" s="102" t="s">
        <v>1692</v>
      </c>
      <c r="G164" s="101" t="s">
        <v>124</v>
      </c>
      <c r="H164" s="101" t="s">
        <v>106</v>
      </c>
      <c r="I164" s="101" t="s">
        <v>1693</v>
      </c>
      <c r="J164" s="101" t="s">
        <v>1694</v>
      </c>
      <c r="K164" s="101" t="s">
        <v>1695</v>
      </c>
      <c r="L164" s="101" t="s">
        <v>1696</v>
      </c>
      <c r="M164" s="101">
        <v>18</v>
      </c>
      <c r="N164" s="101" t="s">
        <v>1865</v>
      </c>
      <c r="O164" s="101" t="s">
        <v>1944</v>
      </c>
      <c r="P164" s="101" t="s">
        <v>925</v>
      </c>
      <c r="Q164" s="101" t="s">
        <v>1945</v>
      </c>
      <c r="R164" s="101" t="s">
        <v>1946</v>
      </c>
      <c r="S164" s="101" t="s">
        <v>1947</v>
      </c>
      <c r="T164" s="101" t="s">
        <v>1948</v>
      </c>
      <c r="U164" s="101" t="s">
        <v>1728</v>
      </c>
      <c r="V164" s="101" t="s">
        <v>1949</v>
      </c>
      <c r="W164" s="101" t="s">
        <v>1950</v>
      </c>
      <c r="X164" s="101" t="s">
        <v>146</v>
      </c>
      <c r="Y164" s="101" t="s">
        <v>123</v>
      </c>
      <c r="Z164" s="101" t="s">
        <v>124</v>
      </c>
      <c r="AA164" s="103">
        <v>248</v>
      </c>
      <c r="AB164" s="101" t="s">
        <v>125</v>
      </c>
      <c r="AC164" s="101" t="s">
        <v>1703</v>
      </c>
      <c r="AD164" s="103">
        <v>248</v>
      </c>
      <c r="AE164" s="103">
        <v>0</v>
      </c>
      <c r="AF164" s="103">
        <v>0</v>
      </c>
      <c r="AG164" s="103">
        <v>0</v>
      </c>
      <c r="AH164" s="104" t="s">
        <v>1951</v>
      </c>
      <c r="AI164" s="104"/>
      <c r="AJ164" s="104"/>
      <c r="AK164" s="101"/>
      <c r="AL164" s="101"/>
      <c r="AM164" s="101"/>
      <c r="AN164" s="102">
        <v>248</v>
      </c>
      <c r="AO164" s="105">
        <v>1</v>
      </c>
      <c r="AP164" s="106" t="s">
        <v>132</v>
      </c>
      <c r="AQ164" s="102"/>
      <c r="AR164" s="105"/>
      <c r="AS164" s="106"/>
      <c r="AT164" s="102"/>
      <c r="AU164" s="107"/>
      <c r="AV164" s="106"/>
      <c r="AW164" s="103">
        <v>248</v>
      </c>
      <c r="AX164" s="107">
        <v>1</v>
      </c>
      <c r="AY164" s="106" t="s">
        <v>132</v>
      </c>
      <c r="AZ164" s="108">
        <v>0</v>
      </c>
      <c r="BA164" s="108">
        <v>0</v>
      </c>
      <c r="BB164" s="108">
        <v>0</v>
      </c>
      <c r="BC164" s="108">
        <v>0</v>
      </c>
      <c r="BD164" s="108">
        <v>0</v>
      </c>
      <c r="BE164" s="108">
        <v>0</v>
      </c>
      <c r="BF164" s="108">
        <v>0</v>
      </c>
      <c r="BG164" s="108">
        <v>0</v>
      </c>
      <c r="BH164" s="108">
        <v>2717000000</v>
      </c>
      <c r="BI164" s="108">
        <v>0</v>
      </c>
      <c r="BJ164" s="108">
        <v>2717000000</v>
      </c>
      <c r="BK164" s="108">
        <v>0</v>
      </c>
      <c r="BL164" s="108">
        <v>0</v>
      </c>
      <c r="BM164" s="108">
        <v>0</v>
      </c>
      <c r="BN164" s="108">
        <v>0</v>
      </c>
      <c r="BO164" s="108">
        <v>0</v>
      </c>
      <c r="BP164" s="108">
        <v>0</v>
      </c>
      <c r="BQ164" s="108">
        <v>0</v>
      </c>
      <c r="BR164" s="108">
        <v>0</v>
      </c>
      <c r="BS164" s="108">
        <v>0</v>
      </c>
      <c r="BT164" s="108">
        <v>0</v>
      </c>
      <c r="BU164" s="108">
        <v>0</v>
      </c>
      <c r="BV164" s="108">
        <v>0</v>
      </c>
      <c r="BW164" s="108">
        <v>0</v>
      </c>
      <c r="BX164" s="108">
        <v>0</v>
      </c>
      <c r="BY164" s="108">
        <v>0</v>
      </c>
      <c r="BZ164" s="108">
        <v>0</v>
      </c>
      <c r="CA164" s="108">
        <v>0</v>
      </c>
      <c r="CB164" s="108">
        <v>0</v>
      </c>
      <c r="CC164" s="108">
        <v>0</v>
      </c>
      <c r="CD164" s="108">
        <v>0</v>
      </c>
      <c r="CE164" s="108">
        <v>0</v>
      </c>
      <c r="CF164" s="108">
        <v>0</v>
      </c>
      <c r="CG164" s="108">
        <v>0</v>
      </c>
      <c r="CH164" s="108">
        <v>0</v>
      </c>
      <c r="CI164" s="108">
        <v>0</v>
      </c>
      <c r="CJ164" s="108">
        <v>0</v>
      </c>
      <c r="CK164" s="108">
        <v>0</v>
      </c>
      <c r="CL164" s="108">
        <v>0</v>
      </c>
      <c r="CM164" s="108">
        <v>0</v>
      </c>
      <c r="CN164" s="108">
        <v>0</v>
      </c>
      <c r="CO164" s="108">
        <v>0</v>
      </c>
      <c r="CP164" s="108">
        <v>0</v>
      </c>
      <c r="CQ164" s="108">
        <v>0</v>
      </c>
      <c r="CR164" s="108">
        <v>2717000000</v>
      </c>
      <c r="CS164" s="101"/>
      <c r="CT164" s="101"/>
    </row>
    <row r="165" spans="1:98" ht="262.95" customHeight="1" x14ac:dyDescent="0.3">
      <c r="A165" s="100" t="s">
        <v>1952</v>
      </c>
      <c r="B165" s="101"/>
      <c r="C165" s="101" t="s">
        <v>101</v>
      </c>
      <c r="D165" s="101" t="s">
        <v>102</v>
      </c>
      <c r="E165" s="101" t="s">
        <v>1953</v>
      </c>
      <c r="F165" s="102" t="s">
        <v>1954</v>
      </c>
      <c r="G165" s="101" t="s">
        <v>124</v>
      </c>
      <c r="H165" s="101" t="s">
        <v>106</v>
      </c>
      <c r="I165" s="101" t="s">
        <v>1852</v>
      </c>
      <c r="J165" s="101" t="s">
        <v>1955</v>
      </c>
      <c r="K165" s="101" t="s">
        <v>1956</v>
      </c>
      <c r="L165" s="101" t="s">
        <v>1696</v>
      </c>
      <c r="M165" s="101">
        <v>19</v>
      </c>
      <c r="N165" s="101" t="s">
        <v>1957</v>
      </c>
      <c r="O165" s="101" t="s">
        <v>1944</v>
      </c>
      <c r="P165" s="101" t="s">
        <v>925</v>
      </c>
      <c r="Q165" s="101" t="s">
        <v>1945</v>
      </c>
      <c r="R165" s="101" t="s">
        <v>1946</v>
      </c>
      <c r="S165" s="101" t="s">
        <v>1958</v>
      </c>
      <c r="T165" s="101" t="s">
        <v>1959</v>
      </c>
      <c r="U165" s="101" t="s">
        <v>249</v>
      </c>
      <c r="V165" s="101" t="s">
        <v>1961</v>
      </c>
      <c r="W165" s="101" t="s">
        <v>1962</v>
      </c>
      <c r="X165" s="101" t="s">
        <v>146</v>
      </c>
      <c r="Y165" s="101" t="s">
        <v>123</v>
      </c>
      <c r="Z165" s="101" t="s">
        <v>124</v>
      </c>
      <c r="AA165" s="103">
        <v>100</v>
      </c>
      <c r="AB165" s="101" t="s">
        <v>125</v>
      </c>
      <c r="AC165" s="101" t="s">
        <v>1703</v>
      </c>
      <c r="AD165" s="103">
        <v>0</v>
      </c>
      <c r="AE165" s="103">
        <v>0</v>
      </c>
      <c r="AF165" s="103">
        <v>50</v>
      </c>
      <c r="AG165" s="103">
        <v>50</v>
      </c>
      <c r="AH165" s="104"/>
      <c r="AI165" s="104"/>
      <c r="AJ165" s="104"/>
      <c r="AK165" s="101" t="s">
        <v>1963</v>
      </c>
      <c r="AL165" s="101"/>
      <c r="AM165" s="101" t="s">
        <v>6452</v>
      </c>
      <c r="AN165" s="102"/>
      <c r="AO165" s="105"/>
      <c r="AP165" s="106"/>
      <c r="AQ165" s="102"/>
      <c r="AR165" s="105"/>
      <c r="AS165" s="106"/>
      <c r="AT165" s="102"/>
      <c r="AU165" s="107">
        <v>0</v>
      </c>
      <c r="AV165" s="106" t="s">
        <v>171</v>
      </c>
      <c r="AW165" s="103">
        <v>0</v>
      </c>
      <c r="AX165" s="107">
        <v>0</v>
      </c>
      <c r="AY165" s="106" t="s">
        <v>171</v>
      </c>
      <c r="AZ165" s="108">
        <v>0</v>
      </c>
      <c r="BA165" s="108">
        <v>20000000</v>
      </c>
      <c r="BB165" s="108">
        <v>0</v>
      </c>
      <c r="BC165" s="108">
        <v>0</v>
      </c>
      <c r="BD165" s="108">
        <v>0</v>
      </c>
      <c r="BE165" s="108">
        <v>0</v>
      </c>
      <c r="BF165" s="108">
        <v>0</v>
      </c>
      <c r="BG165" s="108">
        <v>0</v>
      </c>
      <c r="BH165" s="108">
        <v>0</v>
      </c>
      <c r="BI165" s="108">
        <v>0</v>
      </c>
      <c r="BJ165" s="108">
        <v>20000000</v>
      </c>
      <c r="BK165" s="108">
        <v>0</v>
      </c>
      <c r="BL165" s="108">
        <v>30000000</v>
      </c>
      <c r="BM165" s="108">
        <v>0</v>
      </c>
      <c r="BN165" s="108">
        <v>0</v>
      </c>
      <c r="BO165" s="108">
        <v>0</v>
      </c>
      <c r="BP165" s="108">
        <v>0</v>
      </c>
      <c r="BQ165" s="108">
        <v>0</v>
      </c>
      <c r="BR165" s="108">
        <v>0</v>
      </c>
      <c r="BS165" s="108">
        <v>0</v>
      </c>
      <c r="BT165" s="108">
        <v>0</v>
      </c>
      <c r="BU165" s="108">
        <v>30000000</v>
      </c>
      <c r="BV165" s="108">
        <v>0</v>
      </c>
      <c r="BW165" s="108">
        <v>30000000</v>
      </c>
      <c r="BX165" s="108">
        <v>0</v>
      </c>
      <c r="BY165" s="108">
        <v>0</v>
      </c>
      <c r="BZ165" s="108">
        <v>0</v>
      </c>
      <c r="CA165" s="108">
        <v>0</v>
      </c>
      <c r="CB165" s="108">
        <v>0</v>
      </c>
      <c r="CC165" s="108">
        <v>0</v>
      </c>
      <c r="CD165" s="108">
        <v>0</v>
      </c>
      <c r="CE165" s="108">
        <v>0</v>
      </c>
      <c r="CF165" s="108">
        <v>30000000</v>
      </c>
      <c r="CG165" s="108">
        <v>0</v>
      </c>
      <c r="CH165" s="108">
        <v>40000000</v>
      </c>
      <c r="CI165" s="108">
        <v>0</v>
      </c>
      <c r="CJ165" s="108">
        <v>0</v>
      </c>
      <c r="CK165" s="108">
        <v>0</v>
      </c>
      <c r="CL165" s="108">
        <v>0</v>
      </c>
      <c r="CM165" s="108">
        <v>0</v>
      </c>
      <c r="CN165" s="108">
        <v>0</v>
      </c>
      <c r="CO165" s="108">
        <v>0</v>
      </c>
      <c r="CP165" s="108">
        <v>0</v>
      </c>
      <c r="CQ165" s="108">
        <v>40000000</v>
      </c>
      <c r="CR165" s="108">
        <v>120000000</v>
      </c>
      <c r="CS165" s="101"/>
      <c r="CT165" s="101" t="s">
        <v>1964</v>
      </c>
    </row>
    <row r="166" spans="1:98" ht="70.349999999999994" customHeight="1" x14ac:dyDescent="0.3">
      <c r="A166" s="100" t="s">
        <v>1965</v>
      </c>
      <c r="B166" s="101"/>
      <c r="C166" s="101" t="s">
        <v>136</v>
      </c>
      <c r="D166" s="101" t="s">
        <v>102</v>
      </c>
      <c r="E166" s="101" t="s">
        <v>1953</v>
      </c>
      <c r="F166" s="102" t="s">
        <v>1954</v>
      </c>
      <c r="G166" s="101" t="s">
        <v>124</v>
      </c>
      <c r="H166" s="101" t="s">
        <v>106</v>
      </c>
      <c r="I166" s="101" t="s">
        <v>1852</v>
      </c>
      <c r="J166" s="101" t="s">
        <v>1955</v>
      </c>
      <c r="K166" s="101" t="s">
        <v>1956</v>
      </c>
      <c r="L166" s="101" t="s">
        <v>1696</v>
      </c>
      <c r="M166" s="101">
        <v>19</v>
      </c>
      <c r="N166" s="101" t="s">
        <v>1957</v>
      </c>
      <c r="O166" s="101" t="s">
        <v>1944</v>
      </c>
      <c r="P166" s="101" t="s">
        <v>925</v>
      </c>
      <c r="Q166" s="101" t="s">
        <v>1945</v>
      </c>
      <c r="R166" s="101" t="s">
        <v>1946</v>
      </c>
      <c r="S166" s="101" t="s">
        <v>1966</v>
      </c>
      <c r="T166" s="101" t="s">
        <v>1967</v>
      </c>
      <c r="U166" s="101" t="s">
        <v>1968</v>
      </c>
      <c r="V166" s="101" t="s">
        <v>1969</v>
      </c>
      <c r="W166" s="101" t="s">
        <v>1970</v>
      </c>
      <c r="X166" s="101" t="s">
        <v>429</v>
      </c>
      <c r="Y166" s="101" t="s">
        <v>123</v>
      </c>
      <c r="Z166" s="101" t="s">
        <v>124</v>
      </c>
      <c r="AA166" s="103">
        <v>4</v>
      </c>
      <c r="AB166" s="101" t="s">
        <v>125</v>
      </c>
      <c r="AC166" s="101" t="s">
        <v>1703</v>
      </c>
      <c r="AD166" s="103">
        <v>0</v>
      </c>
      <c r="AE166" s="103">
        <v>0</v>
      </c>
      <c r="AF166" s="103">
        <v>2</v>
      </c>
      <c r="AG166" s="103">
        <v>2</v>
      </c>
      <c r="AH166" s="104"/>
      <c r="AI166" s="104"/>
      <c r="AJ166" s="104"/>
      <c r="AK166" s="101" t="s">
        <v>6453</v>
      </c>
      <c r="AL166" s="101"/>
      <c r="AM166" s="101" t="s">
        <v>6604</v>
      </c>
      <c r="AN166" s="102"/>
      <c r="AO166" s="105"/>
      <c r="AP166" s="106"/>
      <c r="AQ166" s="102"/>
      <c r="AR166" s="105"/>
      <c r="AS166" s="106"/>
      <c r="AT166" s="102"/>
      <c r="AU166" s="107">
        <v>0</v>
      </c>
      <c r="AV166" s="106" t="s">
        <v>171</v>
      </c>
      <c r="AW166" s="103">
        <v>0</v>
      </c>
      <c r="AX166" s="107">
        <v>0</v>
      </c>
      <c r="AY166" s="106" t="s">
        <v>171</v>
      </c>
      <c r="AZ166" s="108">
        <v>0</v>
      </c>
      <c r="BA166" s="108">
        <v>0</v>
      </c>
      <c r="BB166" s="108">
        <v>0</v>
      </c>
      <c r="BC166" s="108">
        <v>0</v>
      </c>
      <c r="BD166" s="108">
        <v>0</v>
      </c>
      <c r="BE166" s="108">
        <v>0</v>
      </c>
      <c r="BF166" s="108">
        <v>0</v>
      </c>
      <c r="BG166" s="108">
        <v>0</v>
      </c>
      <c r="BH166" s="108">
        <v>0</v>
      </c>
      <c r="BI166" s="108">
        <v>0</v>
      </c>
      <c r="BJ166" s="108">
        <v>0</v>
      </c>
      <c r="BK166" s="108">
        <v>0</v>
      </c>
      <c r="BL166" s="108">
        <v>30000000</v>
      </c>
      <c r="BM166" s="108">
        <v>0</v>
      </c>
      <c r="BN166" s="108">
        <v>0</v>
      </c>
      <c r="BO166" s="108">
        <v>0</v>
      </c>
      <c r="BP166" s="108">
        <v>0</v>
      </c>
      <c r="BQ166" s="108">
        <v>0</v>
      </c>
      <c r="BR166" s="108">
        <v>0</v>
      </c>
      <c r="BS166" s="108">
        <v>0</v>
      </c>
      <c r="BT166" s="108">
        <v>0</v>
      </c>
      <c r="BU166" s="108">
        <v>30000000</v>
      </c>
      <c r="BV166" s="108">
        <v>0</v>
      </c>
      <c r="BW166" s="108">
        <v>30000000</v>
      </c>
      <c r="BX166" s="108">
        <v>0</v>
      </c>
      <c r="BY166" s="108">
        <v>0</v>
      </c>
      <c r="BZ166" s="108">
        <v>0</v>
      </c>
      <c r="CA166" s="108">
        <v>0</v>
      </c>
      <c r="CB166" s="108">
        <v>0</v>
      </c>
      <c r="CC166" s="108">
        <v>0</v>
      </c>
      <c r="CD166" s="108">
        <v>0</v>
      </c>
      <c r="CE166" s="108">
        <v>0</v>
      </c>
      <c r="CF166" s="108">
        <v>30000000</v>
      </c>
      <c r="CG166" s="108">
        <v>0</v>
      </c>
      <c r="CH166" s="108">
        <v>30000000</v>
      </c>
      <c r="CI166" s="108">
        <v>0</v>
      </c>
      <c r="CJ166" s="108">
        <v>0</v>
      </c>
      <c r="CK166" s="108">
        <v>0</v>
      </c>
      <c r="CL166" s="108">
        <v>0</v>
      </c>
      <c r="CM166" s="108">
        <v>0</v>
      </c>
      <c r="CN166" s="108">
        <v>0</v>
      </c>
      <c r="CO166" s="108">
        <v>0</v>
      </c>
      <c r="CP166" s="108">
        <v>0</v>
      </c>
      <c r="CQ166" s="108">
        <v>30000000</v>
      </c>
      <c r="CR166" s="108">
        <v>90000000</v>
      </c>
      <c r="CS166" s="101"/>
      <c r="CT166" s="101" t="s">
        <v>1971</v>
      </c>
    </row>
    <row r="167" spans="1:98" ht="70.349999999999994" customHeight="1" x14ac:dyDescent="0.3">
      <c r="A167" s="100" t="s">
        <v>1972</v>
      </c>
      <c r="B167" s="101"/>
      <c r="C167" s="101" t="s">
        <v>175</v>
      </c>
      <c r="D167" s="101" t="s">
        <v>102</v>
      </c>
      <c r="E167" s="101" t="s">
        <v>1953</v>
      </c>
      <c r="F167" s="102" t="s">
        <v>1954</v>
      </c>
      <c r="G167" s="101" t="s">
        <v>124</v>
      </c>
      <c r="H167" s="101" t="s">
        <v>106</v>
      </c>
      <c r="I167" s="101" t="s">
        <v>1852</v>
      </c>
      <c r="J167" s="101" t="s">
        <v>1955</v>
      </c>
      <c r="K167" s="101" t="s">
        <v>1956</v>
      </c>
      <c r="L167" s="101" t="s">
        <v>1696</v>
      </c>
      <c r="M167" s="101">
        <v>19</v>
      </c>
      <c r="N167" s="101" t="s">
        <v>1957</v>
      </c>
      <c r="O167" s="101" t="s">
        <v>1944</v>
      </c>
      <c r="P167" s="101" t="s">
        <v>925</v>
      </c>
      <c r="Q167" s="101" t="s">
        <v>1945</v>
      </c>
      <c r="R167" s="101" t="s">
        <v>1946</v>
      </c>
      <c r="S167" s="101" t="s">
        <v>1973</v>
      </c>
      <c r="T167" s="101" t="s">
        <v>1974</v>
      </c>
      <c r="U167" s="101" t="s">
        <v>1975</v>
      </c>
      <c r="V167" s="101" t="s">
        <v>1976</v>
      </c>
      <c r="W167" s="101" t="s">
        <v>1977</v>
      </c>
      <c r="X167" s="101" t="s">
        <v>1978</v>
      </c>
      <c r="Y167" s="101" t="s">
        <v>123</v>
      </c>
      <c r="Z167" s="101" t="s">
        <v>124</v>
      </c>
      <c r="AA167" s="103">
        <v>3</v>
      </c>
      <c r="AB167" s="101" t="s">
        <v>125</v>
      </c>
      <c r="AC167" s="101" t="s">
        <v>1703</v>
      </c>
      <c r="AD167" s="103">
        <v>0</v>
      </c>
      <c r="AE167" s="103">
        <v>0</v>
      </c>
      <c r="AF167" s="103">
        <v>1</v>
      </c>
      <c r="AG167" s="103">
        <v>2</v>
      </c>
      <c r="AH167" s="104"/>
      <c r="AI167" s="104"/>
      <c r="AJ167" s="104"/>
      <c r="AK167" s="101" t="s">
        <v>1979</v>
      </c>
      <c r="AL167" s="101"/>
      <c r="AM167" s="101" t="s">
        <v>6605</v>
      </c>
      <c r="AN167" s="102"/>
      <c r="AO167" s="105"/>
      <c r="AP167" s="106"/>
      <c r="AQ167" s="102"/>
      <c r="AR167" s="105"/>
      <c r="AS167" s="106"/>
      <c r="AT167" s="102"/>
      <c r="AU167" s="107">
        <v>0</v>
      </c>
      <c r="AV167" s="106" t="s">
        <v>171</v>
      </c>
      <c r="AW167" s="103">
        <v>0</v>
      </c>
      <c r="AX167" s="107">
        <v>0</v>
      </c>
      <c r="AY167" s="106" t="s">
        <v>171</v>
      </c>
      <c r="AZ167" s="108">
        <v>0</v>
      </c>
      <c r="BA167" s="108">
        <v>0</v>
      </c>
      <c r="BB167" s="108">
        <v>0</v>
      </c>
      <c r="BC167" s="108">
        <v>0</v>
      </c>
      <c r="BD167" s="108">
        <v>0</v>
      </c>
      <c r="BE167" s="108">
        <v>0</v>
      </c>
      <c r="BF167" s="108">
        <v>0</v>
      </c>
      <c r="BG167" s="108">
        <v>0</v>
      </c>
      <c r="BH167" s="108">
        <v>0</v>
      </c>
      <c r="BI167" s="108">
        <v>0</v>
      </c>
      <c r="BJ167" s="108">
        <v>0</v>
      </c>
      <c r="BK167" s="108">
        <v>0</v>
      </c>
      <c r="BL167" s="108">
        <v>40000000</v>
      </c>
      <c r="BM167" s="108">
        <v>0</v>
      </c>
      <c r="BN167" s="108">
        <v>0</v>
      </c>
      <c r="BO167" s="108">
        <v>0</v>
      </c>
      <c r="BP167" s="108">
        <v>0</v>
      </c>
      <c r="BQ167" s="108">
        <v>0</v>
      </c>
      <c r="BR167" s="108">
        <v>0</v>
      </c>
      <c r="BS167" s="108">
        <v>0</v>
      </c>
      <c r="BT167" s="108">
        <v>0</v>
      </c>
      <c r="BU167" s="108">
        <v>40000000</v>
      </c>
      <c r="BV167" s="108">
        <v>0</v>
      </c>
      <c r="BW167" s="108">
        <v>40000000</v>
      </c>
      <c r="BX167" s="108">
        <v>0</v>
      </c>
      <c r="BY167" s="108">
        <v>0</v>
      </c>
      <c r="BZ167" s="108">
        <v>0</v>
      </c>
      <c r="CA167" s="108">
        <v>0</v>
      </c>
      <c r="CB167" s="108">
        <v>0</v>
      </c>
      <c r="CC167" s="108">
        <v>0</v>
      </c>
      <c r="CD167" s="108">
        <v>0</v>
      </c>
      <c r="CE167" s="108">
        <v>0</v>
      </c>
      <c r="CF167" s="108">
        <v>40000000</v>
      </c>
      <c r="CG167" s="108">
        <v>0</v>
      </c>
      <c r="CH167" s="108">
        <v>40000000</v>
      </c>
      <c r="CI167" s="108">
        <v>0</v>
      </c>
      <c r="CJ167" s="108">
        <v>0</v>
      </c>
      <c r="CK167" s="108">
        <v>0</v>
      </c>
      <c r="CL167" s="108">
        <v>0</v>
      </c>
      <c r="CM167" s="108">
        <v>0</v>
      </c>
      <c r="CN167" s="108">
        <v>0</v>
      </c>
      <c r="CO167" s="108">
        <v>0</v>
      </c>
      <c r="CP167" s="108">
        <v>0</v>
      </c>
      <c r="CQ167" s="108">
        <v>40000000</v>
      </c>
      <c r="CR167" s="108">
        <v>120000000</v>
      </c>
      <c r="CS167" s="101"/>
      <c r="CT167" s="101" t="s">
        <v>1980</v>
      </c>
    </row>
    <row r="168" spans="1:98" ht="70.349999999999994" customHeight="1" x14ac:dyDescent="0.3">
      <c r="A168" s="100" t="s">
        <v>1981</v>
      </c>
      <c r="B168" s="101"/>
      <c r="C168" s="101" t="s">
        <v>246</v>
      </c>
      <c r="D168" s="101" t="s">
        <v>102</v>
      </c>
      <c r="E168" s="101" t="s">
        <v>1953</v>
      </c>
      <c r="F168" s="102" t="s">
        <v>1954</v>
      </c>
      <c r="G168" s="101" t="s">
        <v>124</v>
      </c>
      <c r="H168" s="101" t="s">
        <v>106</v>
      </c>
      <c r="I168" s="101" t="s">
        <v>1852</v>
      </c>
      <c r="J168" s="101" t="s">
        <v>1955</v>
      </c>
      <c r="K168" s="101" t="s">
        <v>1982</v>
      </c>
      <c r="L168" s="101" t="s">
        <v>1696</v>
      </c>
      <c r="M168" s="101">
        <v>19</v>
      </c>
      <c r="N168" s="101" t="s">
        <v>1957</v>
      </c>
      <c r="O168" s="101" t="s">
        <v>1944</v>
      </c>
      <c r="P168" s="101" t="s">
        <v>925</v>
      </c>
      <c r="Q168" s="101" t="s">
        <v>1945</v>
      </c>
      <c r="R168" s="101" t="s">
        <v>1946</v>
      </c>
      <c r="S168" s="101" t="s">
        <v>141</v>
      </c>
      <c r="T168" s="101" t="s">
        <v>1983</v>
      </c>
      <c r="U168" s="101" t="s">
        <v>1984</v>
      </c>
      <c r="V168" s="101" t="s">
        <v>1985</v>
      </c>
      <c r="W168" s="101" t="s">
        <v>1986</v>
      </c>
      <c r="X168" s="101" t="s">
        <v>1784</v>
      </c>
      <c r="Y168" s="101" t="s">
        <v>123</v>
      </c>
      <c r="Z168" s="101" t="s">
        <v>124</v>
      </c>
      <c r="AA168" s="103">
        <v>30</v>
      </c>
      <c r="AB168" s="101" t="s">
        <v>125</v>
      </c>
      <c r="AC168" s="101" t="s">
        <v>1703</v>
      </c>
      <c r="AD168" s="103">
        <v>0</v>
      </c>
      <c r="AE168" s="103">
        <v>0</v>
      </c>
      <c r="AF168" s="103">
        <v>15</v>
      </c>
      <c r="AG168" s="103">
        <v>15</v>
      </c>
      <c r="AH168" s="104"/>
      <c r="AI168" s="104"/>
      <c r="AJ168" s="104"/>
      <c r="AK168" s="101" t="s">
        <v>1987</v>
      </c>
      <c r="AL168" s="101"/>
      <c r="AM168" s="101" t="s">
        <v>6454</v>
      </c>
      <c r="AN168" s="102"/>
      <c r="AO168" s="105"/>
      <c r="AP168" s="106"/>
      <c r="AQ168" s="102"/>
      <c r="AR168" s="105"/>
      <c r="AS168" s="106"/>
      <c r="AT168" s="102"/>
      <c r="AU168" s="107">
        <v>0</v>
      </c>
      <c r="AV168" s="106" t="s">
        <v>171</v>
      </c>
      <c r="AW168" s="103">
        <v>0</v>
      </c>
      <c r="AX168" s="107">
        <v>0</v>
      </c>
      <c r="AY168" s="106" t="s">
        <v>171</v>
      </c>
      <c r="AZ168" s="108">
        <v>0</v>
      </c>
      <c r="BA168" s="108">
        <v>0</v>
      </c>
      <c r="BB168" s="108">
        <v>0</v>
      </c>
      <c r="BC168" s="108">
        <v>0</v>
      </c>
      <c r="BD168" s="108">
        <v>0</v>
      </c>
      <c r="BE168" s="108">
        <v>0</v>
      </c>
      <c r="BF168" s="108">
        <v>0</v>
      </c>
      <c r="BG168" s="108">
        <v>0</v>
      </c>
      <c r="BH168" s="108">
        <v>0</v>
      </c>
      <c r="BI168" s="108">
        <v>0</v>
      </c>
      <c r="BJ168" s="108">
        <v>0</v>
      </c>
      <c r="BK168" s="108">
        <v>1400000000</v>
      </c>
      <c r="BL168" s="108">
        <v>0</v>
      </c>
      <c r="BM168" s="108">
        <v>0</v>
      </c>
      <c r="BN168" s="108">
        <v>0</v>
      </c>
      <c r="BO168" s="108">
        <v>0</v>
      </c>
      <c r="BP168" s="108">
        <v>0</v>
      </c>
      <c r="BQ168" s="108">
        <v>0</v>
      </c>
      <c r="BR168" s="108">
        <v>0</v>
      </c>
      <c r="BS168" s="108">
        <v>0</v>
      </c>
      <c r="BT168" s="108">
        <v>2100000000</v>
      </c>
      <c r="BU168" s="108">
        <v>3500000000</v>
      </c>
      <c r="BV168" s="108">
        <v>0</v>
      </c>
      <c r="BW168" s="108">
        <v>0</v>
      </c>
      <c r="BX168" s="108">
        <v>0</v>
      </c>
      <c r="BY168" s="108">
        <v>0</v>
      </c>
      <c r="BZ168" s="108">
        <v>0</v>
      </c>
      <c r="CA168" s="108">
        <v>0</v>
      </c>
      <c r="CB168" s="108">
        <v>0</v>
      </c>
      <c r="CC168" s="108">
        <v>0</v>
      </c>
      <c r="CD168" s="108">
        <v>0</v>
      </c>
      <c r="CE168" s="108">
        <v>0</v>
      </c>
      <c r="CF168" s="108">
        <v>0</v>
      </c>
      <c r="CG168" s="108">
        <v>0</v>
      </c>
      <c r="CH168" s="108">
        <v>0</v>
      </c>
      <c r="CI168" s="108">
        <v>0</v>
      </c>
      <c r="CJ168" s="108">
        <v>0</v>
      </c>
      <c r="CK168" s="108">
        <v>0</v>
      </c>
      <c r="CL168" s="108">
        <v>0</v>
      </c>
      <c r="CM168" s="108">
        <v>0</v>
      </c>
      <c r="CN168" s="108">
        <v>0</v>
      </c>
      <c r="CO168" s="108">
        <v>0</v>
      </c>
      <c r="CP168" s="108">
        <v>0</v>
      </c>
      <c r="CQ168" s="108">
        <v>0</v>
      </c>
      <c r="CR168" s="108">
        <v>3500000000</v>
      </c>
      <c r="CS168" s="101"/>
      <c r="CT168" s="101" t="s">
        <v>1988</v>
      </c>
    </row>
    <row r="169" spans="1:98" ht="70.349999999999994" customHeight="1" x14ac:dyDescent="0.3">
      <c r="A169" s="100" t="s">
        <v>1989</v>
      </c>
      <c r="B169" s="101"/>
      <c r="C169" s="101" t="s">
        <v>111</v>
      </c>
      <c r="D169" s="101" t="s">
        <v>102</v>
      </c>
      <c r="E169" s="101" t="s">
        <v>1990</v>
      </c>
      <c r="F169" s="102" t="s">
        <v>1991</v>
      </c>
      <c r="G169" s="101" t="s">
        <v>1992</v>
      </c>
      <c r="H169" s="101" t="s">
        <v>522</v>
      </c>
      <c r="I169" s="101" t="s">
        <v>1993</v>
      </c>
      <c r="J169" s="101" t="s">
        <v>1994</v>
      </c>
      <c r="K169" s="101" t="s">
        <v>1995</v>
      </c>
      <c r="L169" s="101" t="s">
        <v>1696</v>
      </c>
      <c r="M169" s="101">
        <v>20</v>
      </c>
      <c r="N169" s="101" t="s">
        <v>1996</v>
      </c>
      <c r="O169" s="101" t="s">
        <v>137</v>
      </c>
      <c r="P169" s="101" t="s">
        <v>138</v>
      </c>
      <c r="Q169" s="101" t="s">
        <v>4235</v>
      </c>
      <c r="R169" s="101" t="s">
        <v>140</v>
      </c>
      <c r="S169" s="101" t="s">
        <v>822</v>
      </c>
      <c r="T169" s="101" t="s">
        <v>1997</v>
      </c>
      <c r="U169" s="101" t="s">
        <v>1998</v>
      </c>
      <c r="V169" s="101" t="s">
        <v>1999</v>
      </c>
      <c r="W169" s="101" t="s">
        <v>2000</v>
      </c>
      <c r="X169" s="101" t="s">
        <v>2001</v>
      </c>
      <c r="Y169" s="101" t="s">
        <v>123</v>
      </c>
      <c r="Z169" s="101" t="s">
        <v>124</v>
      </c>
      <c r="AA169" s="103">
        <v>1</v>
      </c>
      <c r="AB169" s="101" t="s">
        <v>125</v>
      </c>
      <c r="AC169" s="101" t="s">
        <v>1703</v>
      </c>
      <c r="AD169" s="103">
        <v>0</v>
      </c>
      <c r="AE169" s="103">
        <v>0</v>
      </c>
      <c r="AF169" s="103">
        <v>1</v>
      </c>
      <c r="AG169" s="103">
        <v>0</v>
      </c>
      <c r="AH169" s="104"/>
      <c r="AI169" s="104"/>
      <c r="AJ169" s="104"/>
      <c r="AK169" s="101" t="s">
        <v>2002</v>
      </c>
      <c r="AL169" s="101"/>
      <c r="AM169" s="101"/>
      <c r="AN169" s="102"/>
      <c r="AO169" s="105"/>
      <c r="AP169" s="106"/>
      <c r="AQ169" s="102"/>
      <c r="AR169" s="105"/>
      <c r="AS169" s="106"/>
      <c r="AT169" s="102"/>
      <c r="AU169" s="107">
        <v>0</v>
      </c>
      <c r="AV169" s="106" t="s">
        <v>171</v>
      </c>
      <c r="AW169" s="103">
        <v>0</v>
      </c>
      <c r="AX169" s="107">
        <v>0</v>
      </c>
      <c r="AY169" s="106" t="s">
        <v>171</v>
      </c>
      <c r="AZ169" s="108">
        <v>0</v>
      </c>
      <c r="BA169" s="108">
        <v>0</v>
      </c>
      <c r="BB169" s="108">
        <v>0</v>
      </c>
      <c r="BC169" s="108">
        <v>0</v>
      </c>
      <c r="BD169" s="108">
        <v>0</v>
      </c>
      <c r="BE169" s="108">
        <v>0</v>
      </c>
      <c r="BF169" s="108">
        <v>0</v>
      </c>
      <c r="BG169" s="108">
        <v>0</v>
      </c>
      <c r="BH169" s="108">
        <v>0</v>
      </c>
      <c r="BI169" s="108">
        <v>0</v>
      </c>
      <c r="BJ169" s="108">
        <v>0</v>
      </c>
      <c r="BK169" s="108">
        <v>0</v>
      </c>
      <c r="BL169" s="108">
        <v>60000000</v>
      </c>
      <c r="BM169" s="108">
        <v>0</v>
      </c>
      <c r="BN169" s="108">
        <v>0</v>
      </c>
      <c r="BO169" s="108">
        <v>0</v>
      </c>
      <c r="BP169" s="108">
        <v>0</v>
      </c>
      <c r="BQ169" s="108">
        <v>0</v>
      </c>
      <c r="BR169" s="108">
        <v>0</v>
      </c>
      <c r="BS169" s="108">
        <v>0</v>
      </c>
      <c r="BT169" s="108">
        <v>0</v>
      </c>
      <c r="BU169" s="108">
        <v>60000000</v>
      </c>
      <c r="BV169" s="108">
        <v>0</v>
      </c>
      <c r="BW169" s="108">
        <v>0</v>
      </c>
      <c r="BX169" s="108">
        <v>0</v>
      </c>
      <c r="BY169" s="108">
        <v>0</v>
      </c>
      <c r="BZ169" s="108">
        <v>0</v>
      </c>
      <c r="CA169" s="108">
        <v>0</v>
      </c>
      <c r="CB169" s="108">
        <v>0</v>
      </c>
      <c r="CC169" s="108">
        <v>0</v>
      </c>
      <c r="CD169" s="108">
        <v>0</v>
      </c>
      <c r="CE169" s="108">
        <v>0</v>
      </c>
      <c r="CF169" s="108">
        <v>0</v>
      </c>
      <c r="CG169" s="108">
        <v>0</v>
      </c>
      <c r="CH169" s="108">
        <v>0</v>
      </c>
      <c r="CI169" s="108">
        <v>0</v>
      </c>
      <c r="CJ169" s="108">
        <v>0</v>
      </c>
      <c r="CK169" s="108">
        <v>0</v>
      </c>
      <c r="CL169" s="108">
        <v>0</v>
      </c>
      <c r="CM169" s="108">
        <v>0</v>
      </c>
      <c r="CN169" s="108">
        <v>0</v>
      </c>
      <c r="CO169" s="108">
        <v>0</v>
      </c>
      <c r="CP169" s="108">
        <v>0</v>
      </c>
      <c r="CQ169" s="108">
        <v>0</v>
      </c>
      <c r="CR169" s="108">
        <v>60000000</v>
      </c>
      <c r="CS169" s="101" t="s">
        <v>2002</v>
      </c>
      <c r="CT169" s="101" t="s">
        <v>2003</v>
      </c>
    </row>
    <row r="170" spans="1:98" ht="70.349999999999994" customHeight="1" x14ac:dyDescent="0.3">
      <c r="A170" s="100" t="s">
        <v>2004</v>
      </c>
      <c r="B170" s="101"/>
      <c r="C170" s="101" t="s">
        <v>101</v>
      </c>
      <c r="D170" s="101" t="s">
        <v>102</v>
      </c>
      <c r="E170" s="101" t="s">
        <v>1990</v>
      </c>
      <c r="F170" s="102" t="s">
        <v>1991</v>
      </c>
      <c r="G170" s="101" t="s">
        <v>1992</v>
      </c>
      <c r="H170" s="101" t="s">
        <v>522</v>
      </c>
      <c r="I170" s="101" t="s">
        <v>1993</v>
      </c>
      <c r="J170" s="101" t="s">
        <v>1994</v>
      </c>
      <c r="K170" s="101" t="s">
        <v>1995</v>
      </c>
      <c r="L170" s="101" t="s">
        <v>1696</v>
      </c>
      <c r="M170" s="101">
        <v>20</v>
      </c>
      <c r="N170" s="101" t="s">
        <v>1996</v>
      </c>
      <c r="O170" s="101" t="s">
        <v>137</v>
      </c>
      <c r="P170" s="101" t="s">
        <v>138</v>
      </c>
      <c r="Q170" s="101" t="s">
        <v>4235</v>
      </c>
      <c r="R170" s="101" t="s">
        <v>140</v>
      </c>
      <c r="S170" s="101" t="s">
        <v>531</v>
      </c>
      <c r="T170" s="101" t="s">
        <v>2005</v>
      </c>
      <c r="U170" s="101" t="s">
        <v>1062</v>
      </c>
      <c r="V170" s="101" t="s">
        <v>2006</v>
      </c>
      <c r="W170" s="101" t="s">
        <v>1064</v>
      </c>
      <c r="X170" s="101" t="s">
        <v>500</v>
      </c>
      <c r="Y170" s="101" t="s">
        <v>239</v>
      </c>
      <c r="Z170" s="101" t="s">
        <v>124</v>
      </c>
      <c r="AA170" s="103">
        <v>1</v>
      </c>
      <c r="AB170" s="101" t="s">
        <v>125</v>
      </c>
      <c r="AC170" s="101" t="s">
        <v>1703</v>
      </c>
      <c r="AD170" s="103">
        <v>0</v>
      </c>
      <c r="AE170" s="103">
        <v>0</v>
      </c>
      <c r="AF170" s="103">
        <v>1</v>
      </c>
      <c r="AG170" s="103">
        <v>0</v>
      </c>
      <c r="AH170" s="104"/>
      <c r="AI170" s="104"/>
      <c r="AJ170" s="104"/>
      <c r="AK170" s="101" t="s">
        <v>6455</v>
      </c>
      <c r="AL170" s="101"/>
      <c r="AM170" s="101"/>
      <c r="AN170" s="102"/>
      <c r="AO170" s="105"/>
      <c r="AP170" s="106"/>
      <c r="AQ170" s="102"/>
      <c r="AR170" s="105"/>
      <c r="AS170" s="106"/>
      <c r="AT170" s="102"/>
      <c r="AU170" s="107">
        <v>0</v>
      </c>
      <c r="AV170" s="106" t="s">
        <v>171</v>
      </c>
      <c r="AW170" s="103">
        <v>0</v>
      </c>
      <c r="AX170" s="107">
        <v>0</v>
      </c>
      <c r="AY170" s="106" t="s">
        <v>171</v>
      </c>
      <c r="AZ170" s="108">
        <v>0</v>
      </c>
      <c r="BA170" s="108">
        <v>30000000</v>
      </c>
      <c r="BB170" s="108">
        <v>0</v>
      </c>
      <c r="BC170" s="108">
        <v>0</v>
      </c>
      <c r="BD170" s="108">
        <v>0</v>
      </c>
      <c r="BE170" s="108">
        <v>0</v>
      </c>
      <c r="BF170" s="108">
        <v>0</v>
      </c>
      <c r="BG170" s="108">
        <v>0</v>
      </c>
      <c r="BH170" s="108">
        <v>0</v>
      </c>
      <c r="BI170" s="108">
        <v>0</v>
      </c>
      <c r="BJ170" s="108">
        <v>30000000</v>
      </c>
      <c r="BK170" s="108">
        <v>0</v>
      </c>
      <c r="BL170" s="108">
        <v>0</v>
      </c>
      <c r="BM170" s="108">
        <v>0</v>
      </c>
      <c r="BN170" s="108">
        <v>0</v>
      </c>
      <c r="BO170" s="108">
        <v>0</v>
      </c>
      <c r="BP170" s="108">
        <v>0</v>
      </c>
      <c r="BQ170" s="108">
        <v>0</v>
      </c>
      <c r="BR170" s="108">
        <v>0</v>
      </c>
      <c r="BS170" s="108">
        <v>0</v>
      </c>
      <c r="BT170" s="108">
        <v>0</v>
      </c>
      <c r="BU170" s="108">
        <v>0</v>
      </c>
      <c r="BV170" s="108">
        <v>0</v>
      </c>
      <c r="BW170" s="108">
        <v>0</v>
      </c>
      <c r="BX170" s="108">
        <v>0</v>
      </c>
      <c r="BY170" s="108">
        <v>0</v>
      </c>
      <c r="BZ170" s="108">
        <v>0</v>
      </c>
      <c r="CA170" s="108">
        <v>0</v>
      </c>
      <c r="CB170" s="108">
        <v>0</v>
      </c>
      <c r="CC170" s="108">
        <v>0</v>
      </c>
      <c r="CD170" s="108">
        <v>0</v>
      </c>
      <c r="CE170" s="108">
        <v>0</v>
      </c>
      <c r="CF170" s="108">
        <v>0</v>
      </c>
      <c r="CG170" s="108">
        <v>0</v>
      </c>
      <c r="CH170" s="108">
        <v>0</v>
      </c>
      <c r="CI170" s="108">
        <v>0</v>
      </c>
      <c r="CJ170" s="108">
        <v>0</v>
      </c>
      <c r="CK170" s="108">
        <v>0</v>
      </c>
      <c r="CL170" s="108">
        <v>0</v>
      </c>
      <c r="CM170" s="108">
        <v>0</v>
      </c>
      <c r="CN170" s="108">
        <v>0</v>
      </c>
      <c r="CO170" s="108">
        <v>0</v>
      </c>
      <c r="CP170" s="108">
        <v>0</v>
      </c>
      <c r="CQ170" s="108">
        <v>0</v>
      </c>
      <c r="CR170" s="108">
        <v>30000000</v>
      </c>
      <c r="CS170" s="101" t="s">
        <v>2007</v>
      </c>
      <c r="CT170" s="101" t="s">
        <v>2008</v>
      </c>
    </row>
    <row r="171" spans="1:98" ht="70.349999999999994" customHeight="1" x14ac:dyDescent="0.3">
      <c r="A171" s="100" t="s">
        <v>2009</v>
      </c>
      <c r="B171" s="101"/>
      <c r="C171" s="101" t="s">
        <v>111</v>
      </c>
      <c r="D171" s="101" t="s">
        <v>102</v>
      </c>
      <c r="E171" s="101" t="s">
        <v>1990</v>
      </c>
      <c r="F171" s="102" t="s">
        <v>1991</v>
      </c>
      <c r="G171" s="101" t="s">
        <v>1992</v>
      </c>
      <c r="H171" s="101" t="s">
        <v>522</v>
      </c>
      <c r="I171" s="101" t="s">
        <v>1993</v>
      </c>
      <c r="J171" s="101" t="s">
        <v>1994</v>
      </c>
      <c r="K171" s="101" t="s">
        <v>1995</v>
      </c>
      <c r="L171" s="101" t="s">
        <v>1696</v>
      </c>
      <c r="M171" s="101">
        <v>21</v>
      </c>
      <c r="N171" s="101" t="s">
        <v>2010</v>
      </c>
      <c r="O171" s="101" t="s">
        <v>137</v>
      </c>
      <c r="P171" s="101" t="s">
        <v>138</v>
      </c>
      <c r="Q171" s="101" t="s">
        <v>973</v>
      </c>
      <c r="R171" s="101" t="s">
        <v>974</v>
      </c>
      <c r="S171" s="101" t="s">
        <v>975</v>
      </c>
      <c r="T171" s="101" t="s">
        <v>976</v>
      </c>
      <c r="U171" s="101" t="s">
        <v>977</v>
      </c>
      <c r="V171" s="101" t="s">
        <v>978</v>
      </c>
      <c r="W171" s="101" t="s">
        <v>979</v>
      </c>
      <c r="X171" s="101" t="s">
        <v>980</v>
      </c>
      <c r="Y171" s="101" t="s">
        <v>239</v>
      </c>
      <c r="Z171" s="101" t="s">
        <v>124</v>
      </c>
      <c r="AA171" s="103">
        <v>1</v>
      </c>
      <c r="AB171" s="101" t="s">
        <v>125</v>
      </c>
      <c r="AC171" s="101" t="s">
        <v>1703</v>
      </c>
      <c r="AD171" s="103">
        <v>0</v>
      </c>
      <c r="AE171" s="103">
        <v>0</v>
      </c>
      <c r="AF171" s="103">
        <v>1</v>
      </c>
      <c r="AG171" s="103">
        <v>0</v>
      </c>
      <c r="AH171" s="104"/>
      <c r="AI171" s="104"/>
      <c r="AJ171" s="104"/>
      <c r="AK171" s="101" t="s">
        <v>2012</v>
      </c>
      <c r="AL171" s="101"/>
      <c r="AM171" s="101"/>
      <c r="AN171" s="102"/>
      <c r="AO171" s="105"/>
      <c r="AP171" s="106"/>
      <c r="AQ171" s="102"/>
      <c r="AR171" s="105"/>
      <c r="AS171" s="106"/>
      <c r="AT171" s="102"/>
      <c r="AU171" s="107">
        <v>0</v>
      </c>
      <c r="AV171" s="106" t="s">
        <v>171</v>
      </c>
      <c r="AW171" s="103">
        <v>0</v>
      </c>
      <c r="AX171" s="107">
        <v>0</v>
      </c>
      <c r="AY171" s="106" t="s">
        <v>171</v>
      </c>
      <c r="AZ171" s="108"/>
      <c r="BA171" s="108"/>
      <c r="BB171" s="108"/>
      <c r="BC171" s="108"/>
      <c r="BD171" s="108"/>
      <c r="BE171" s="108"/>
      <c r="BF171" s="108"/>
      <c r="BG171" s="108"/>
      <c r="BH171" s="108"/>
      <c r="BI171" s="108"/>
      <c r="BJ171" s="108">
        <v>0</v>
      </c>
      <c r="BK171" s="108">
        <v>0</v>
      </c>
      <c r="BL171" s="108">
        <v>100000000</v>
      </c>
      <c r="BM171" s="108">
        <v>0</v>
      </c>
      <c r="BN171" s="108">
        <v>0</v>
      </c>
      <c r="BO171" s="108">
        <v>0</v>
      </c>
      <c r="BP171" s="108">
        <v>0</v>
      </c>
      <c r="BQ171" s="108">
        <v>0</v>
      </c>
      <c r="BR171" s="108">
        <v>0</v>
      </c>
      <c r="BS171" s="108">
        <v>0</v>
      </c>
      <c r="BT171" s="108">
        <v>0</v>
      </c>
      <c r="BU171" s="108">
        <v>100000000</v>
      </c>
      <c r="BV171" s="108">
        <v>0</v>
      </c>
      <c r="BW171" s="108">
        <v>100000000</v>
      </c>
      <c r="BX171" s="108">
        <v>0</v>
      </c>
      <c r="BY171" s="108">
        <v>0</v>
      </c>
      <c r="BZ171" s="108">
        <v>0</v>
      </c>
      <c r="CA171" s="108">
        <v>0</v>
      </c>
      <c r="CB171" s="108">
        <v>0</v>
      </c>
      <c r="CC171" s="108">
        <v>0</v>
      </c>
      <c r="CD171" s="108">
        <v>0</v>
      </c>
      <c r="CE171" s="108">
        <v>0</v>
      </c>
      <c r="CF171" s="108">
        <v>100000000</v>
      </c>
      <c r="CG171" s="108">
        <v>0</v>
      </c>
      <c r="CH171" s="108">
        <v>100000000</v>
      </c>
      <c r="CI171" s="108">
        <v>0</v>
      </c>
      <c r="CJ171" s="108">
        <v>0</v>
      </c>
      <c r="CK171" s="108">
        <v>0</v>
      </c>
      <c r="CL171" s="108">
        <v>0</v>
      </c>
      <c r="CM171" s="108">
        <v>0</v>
      </c>
      <c r="CN171" s="108">
        <v>0</v>
      </c>
      <c r="CO171" s="108">
        <v>0</v>
      </c>
      <c r="CP171" s="108">
        <v>0</v>
      </c>
      <c r="CQ171" s="108">
        <v>100000000</v>
      </c>
      <c r="CR171" s="108">
        <v>300000000</v>
      </c>
      <c r="CS171" s="101" t="s">
        <v>2013</v>
      </c>
      <c r="CT171" s="101" t="s">
        <v>2014</v>
      </c>
    </row>
    <row r="172" spans="1:98" ht="70.349999999999994" customHeight="1" x14ac:dyDescent="0.3">
      <c r="A172" s="100" t="s">
        <v>2015</v>
      </c>
      <c r="B172" s="101"/>
      <c r="C172" s="101" t="s">
        <v>101</v>
      </c>
      <c r="D172" s="101" t="s">
        <v>102</v>
      </c>
      <c r="E172" s="101" t="s">
        <v>1990</v>
      </c>
      <c r="F172" s="102" t="s">
        <v>1991</v>
      </c>
      <c r="G172" s="101" t="s">
        <v>1992</v>
      </c>
      <c r="H172" s="101" t="s">
        <v>522</v>
      </c>
      <c r="I172" s="101" t="s">
        <v>1993</v>
      </c>
      <c r="J172" s="101" t="s">
        <v>1994</v>
      </c>
      <c r="K172" s="101" t="s">
        <v>1995</v>
      </c>
      <c r="L172" s="101" t="s">
        <v>1696</v>
      </c>
      <c r="M172" s="101">
        <v>21</v>
      </c>
      <c r="N172" s="101" t="s">
        <v>2010</v>
      </c>
      <c r="O172" s="101" t="s">
        <v>137</v>
      </c>
      <c r="P172" s="101" t="s">
        <v>138</v>
      </c>
      <c r="Q172" s="101" t="s">
        <v>973</v>
      </c>
      <c r="R172" s="101" t="s">
        <v>974</v>
      </c>
      <c r="S172" s="101" t="s">
        <v>233</v>
      </c>
      <c r="T172" s="101" t="s">
        <v>2016</v>
      </c>
      <c r="U172" s="101" t="s">
        <v>1323</v>
      </c>
      <c r="V172" s="101" t="s">
        <v>2017</v>
      </c>
      <c r="W172" s="101" t="s">
        <v>1325</v>
      </c>
      <c r="X172" s="101" t="s">
        <v>1326</v>
      </c>
      <c r="Y172" s="101" t="s">
        <v>239</v>
      </c>
      <c r="Z172" s="101" t="s">
        <v>124</v>
      </c>
      <c r="AA172" s="103">
        <v>2</v>
      </c>
      <c r="AB172" s="101" t="s">
        <v>125</v>
      </c>
      <c r="AC172" s="101" t="s">
        <v>1703</v>
      </c>
      <c r="AD172" s="103">
        <v>0</v>
      </c>
      <c r="AE172" s="103">
        <v>0</v>
      </c>
      <c r="AF172" s="103">
        <v>1</v>
      </c>
      <c r="AG172" s="103">
        <v>1</v>
      </c>
      <c r="AH172" s="104"/>
      <c r="AI172" s="104"/>
      <c r="AJ172" s="104"/>
      <c r="AK172" s="101"/>
      <c r="AL172" s="101"/>
      <c r="AM172" s="101" t="s">
        <v>6456</v>
      </c>
      <c r="AN172" s="102"/>
      <c r="AO172" s="105"/>
      <c r="AP172" s="106"/>
      <c r="AQ172" s="102"/>
      <c r="AR172" s="105"/>
      <c r="AS172" s="106"/>
      <c r="AT172" s="102"/>
      <c r="AU172" s="107">
        <v>0</v>
      </c>
      <c r="AV172" s="106" t="s">
        <v>171</v>
      </c>
      <c r="AW172" s="103">
        <v>0</v>
      </c>
      <c r="AX172" s="107">
        <v>0</v>
      </c>
      <c r="AY172" s="106" t="s">
        <v>171</v>
      </c>
      <c r="AZ172" s="108">
        <v>0</v>
      </c>
      <c r="BA172" s="108">
        <v>80000000</v>
      </c>
      <c r="BB172" s="108">
        <v>0</v>
      </c>
      <c r="BC172" s="108">
        <v>0</v>
      </c>
      <c r="BD172" s="108">
        <v>0</v>
      </c>
      <c r="BE172" s="108">
        <v>0</v>
      </c>
      <c r="BF172" s="108">
        <v>0</v>
      </c>
      <c r="BG172" s="108">
        <v>0</v>
      </c>
      <c r="BH172" s="108">
        <v>0</v>
      </c>
      <c r="BI172" s="108">
        <v>0</v>
      </c>
      <c r="BJ172" s="108">
        <v>80000000</v>
      </c>
      <c r="BK172" s="108">
        <v>0</v>
      </c>
      <c r="BL172" s="108">
        <v>280000000</v>
      </c>
      <c r="BM172" s="108">
        <v>0</v>
      </c>
      <c r="BN172" s="108">
        <v>0</v>
      </c>
      <c r="BO172" s="108">
        <v>0</v>
      </c>
      <c r="BP172" s="108">
        <v>0</v>
      </c>
      <c r="BQ172" s="108">
        <v>0</v>
      </c>
      <c r="BR172" s="108">
        <v>0</v>
      </c>
      <c r="BS172" s="108">
        <v>0</v>
      </c>
      <c r="BT172" s="108">
        <v>0</v>
      </c>
      <c r="BU172" s="108">
        <v>280000000</v>
      </c>
      <c r="BV172" s="108">
        <v>0</v>
      </c>
      <c r="BW172" s="108">
        <v>80000000</v>
      </c>
      <c r="BX172" s="108">
        <v>0</v>
      </c>
      <c r="BY172" s="108">
        <v>0</v>
      </c>
      <c r="BZ172" s="108">
        <v>0</v>
      </c>
      <c r="CA172" s="108">
        <v>0</v>
      </c>
      <c r="CB172" s="108">
        <v>0</v>
      </c>
      <c r="CC172" s="108">
        <v>0</v>
      </c>
      <c r="CD172" s="108">
        <v>0</v>
      </c>
      <c r="CE172" s="108">
        <v>0</v>
      </c>
      <c r="CF172" s="108">
        <v>80000000</v>
      </c>
      <c r="CG172" s="108">
        <v>0</v>
      </c>
      <c r="CH172" s="108">
        <v>80000000</v>
      </c>
      <c r="CI172" s="108">
        <v>0</v>
      </c>
      <c r="CJ172" s="108">
        <v>0</v>
      </c>
      <c r="CK172" s="108">
        <v>0</v>
      </c>
      <c r="CL172" s="108">
        <v>0</v>
      </c>
      <c r="CM172" s="108">
        <v>0</v>
      </c>
      <c r="CN172" s="108">
        <v>0</v>
      </c>
      <c r="CO172" s="108">
        <v>0</v>
      </c>
      <c r="CP172" s="108">
        <v>0</v>
      </c>
      <c r="CQ172" s="108">
        <v>80000000</v>
      </c>
      <c r="CR172" s="108">
        <v>520000000</v>
      </c>
      <c r="CS172" s="101" t="s">
        <v>2018</v>
      </c>
      <c r="CT172" s="101" t="s">
        <v>2019</v>
      </c>
    </row>
    <row r="173" spans="1:98" ht="70.349999999999994" customHeight="1" x14ac:dyDescent="0.3">
      <c r="A173" s="100" t="s">
        <v>2020</v>
      </c>
      <c r="B173" s="101"/>
      <c r="C173" s="101" t="s">
        <v>136</v>
      </c>
      <c r="D173" s="101" t="s">
        <v>102</v>
      </c>
      <c r="E173" s="101" t="s">
        <v>1990</v>
      </c>
      <c r="F173" s="102" t="s">
        <v>1991</v>
      </c>
      <c r="G173" s="101" t="s">
        <v>1992</v>
      </c>
      <c r="H173" s="101" t="s">
        <v>522</v>
      </c>
      <c r="I173" s="101" t="s">
        <v>1993</v>
      </c>
      <c r="J173" s="101" t="s">
        <v>1994</v>
      </c>
      <c r="K173" s="101" t="s">
        <v>1995</v>
      </c>
      <c r="L173" s="101" t="s">
        <v>1696</v>
      </c>
      <c r="M173" s="101">
        <v>21</v>
      </c>
      <c r="N173" s="101" t="s">
        <v>2010</v>
      </c>
      <c r="O173" s="101" t="s">
        <v>137</v>
      </c>
      <c r="P173" s="101" t="s">
        <v>138</v>
      </c>
      <c r="Q173" s="101" t="s">
        <v>973</v>
      </c>
      <c r="R173" s="101" t="s">
        <v>974</v>
      </c>
      <c r="S173" s="101" t="s">
        <v>2021</v>
      </c>
      <c r="T173" s="101" t="s">
        <v>2022</v>
      </c>
      <c r="U173" s="101" t="s">
        <v>2023</v>
      </c>
      <c r="V173" s="101" t="s">
        <v>2024</v>
      </c>
      <c r="W173" s="101" t="s">
        <v>237</v>
      </c>
      <c r="X173" s="101" t="s">
        <v>1326</v>
      </c>
      <c r="Y173" s="101" t="s">
        <v>239</v>
      </c>
      <c r="Z173" s="101" t="s">
        <v>124</v>
      </c>
      <c r="AA173" s="103">
        <v>1</v>
      </c>
      <c r="AB173" s="101" t="s">
        <v>125</v>
      </c>
      <c r="AC173" s="101" t="s">
        <v>1703</v>
      </c>
      <c r="AD173" s="103">
        <v>0</v>
      </c>
      <c r="AE173" s="103">
        <v>0</v>
      </c>
      <c r="AF173" s="103">
        <v>1</v>
      </c>
      <c r="AG173" s="103">
        <v>0</v>
      </c>
      <c r="AH173" s="104"/>
      <c r="AI173" s="104"/>
      <c r="AJ173" s="104"/>
      <c r="AK173" s="101" t="s">
        <v>6699</v>
      </c>
      <c r="AL173" s="101"/>
      <c r="AM173" s="101"/>
      <c r="AN173" s="102"/>
      <c r="AO173" s="105"/>
      <c r="AP173" s="106"/>
      <c r="AQ173" s="102"/>
      <c r="AR173" s="105"/>
      <c r="AS173" s="106"/>
      <c r="AT173" s="102"/>
      <c r="AU173" s="107">
        <v>0</v>
      </c>
      <c r="AV173" s="106" t="s">
        <v>171</v>
      </c>
      <c r="AW173" s="103">
        <v>0</v>
      </c>
      <c r="AX173" s="107">
        <v>0</v>
      </c>
      <c r="AY173" s="106" t="s">
        <v>171</v>
      </c>
      <c r="AZ173" s="108"/>
      <c r="BA173" s="108"/>
      <c r="BB173" s="108"/>
      <c r="BC173" s="108"/>
      <c r="BD173" s="108"/>
      <c r="BE173" s="108"/>
      <c r="BF173" s="108"/>
      <c r="BG173" s="108"/>
      <c r="BH173" s="108"/>
      <c r="BI173" s="108"/>
      <c r="BJ173" s="108">
        <v>0</v>
      </c>
      <c r="BK173" s="108">
        <v>0</v>
      </c>
      <c r="BL173" s="108">
        <v>60000000</v>
      </c>
      <c r="BM173" s="108">
        <v>0</v>
      </c>
      <c r="BN173" s="108">
        <v>0</v>
      </c>
      <c r="BO173" s="108">
        <v>0</v>
      </c>
      <c r="BP173" s="108">
        <v>0</v>
      </c>
      <c r="BQ173" s="108">
        <v>0</v>
      </c>
      <c r="BR173" s="108">
        <v>0</v>
      </c>
      <c r="BS173" s="108">
        <v>0</v>
      </c>
      <c r="BT173" s="108">
        <v>0</v>
      </c>
      <c r="BU173" s="108">
        <v>60000000</v>
      </c>
      <c r="BV173" s="108">
        <v>0</v>
      </c>
      <c r="BW173" s="108">
        <v>0</v>
      </c>
      <c r="BX173" s="108">
        <v>0</v>
      </c>
      <c r="BY173" s="108">
        <v>0</v>
      </c>
      <c r="BZ173" s="108">
        <v>0</v>
      </c>
      <c r="CA173" s="108">
        <v>0</v>
      </c>
      <c r="CB173" s="108">
        <v>0</v>
      </c>
      <c r="CC173" s="108">
        <v>0</v>
      </c>
      <c r="CD173" s="108">
        <v>0</v>
      </c>
      <c r="CE173" s="108">
        <v>0</v>
      </c>
      <c r="CF173" s="108">
        <v>0</v>
      </c>
      <c r="CG173" s="108">
        <v>0</v>
      </c>
      <c r="CH173" s="108">
        <v>60000000</v>
      </c>
      <c r="CI173" s="108">
        <v>0</v>
      </c>
      <c r="CJ173" s="108">
        <v>0</v>
      </c>
      <c r="CK173" s="108">
        <v>0</v>
      </c>
      <c r="CL173" s="108">
        <v>0</v>
      </c>
      <c r="CM173" s="108">
        <v>0</v>
      </c>
      <c r="CN173" s="108">
        <v>0</v>
      </c>
      <c r="CO173" s="108">
        <v>0</v>
      </c>
      <c r="CP173" s="108">
        <v>0</v>
      </c>
      <c r="CQ173" s="108">
        <v>60000000</v>
      </c>
      <c r="CR173" s="108">
        <v>120000000</v>
      </c>
      <c r="CS173" s="101" t="s">
        <v>2025</v>
      </c>
      <c r="CT173" s="101" t="s">
        <v>2026</v>
      </c>
    </row>
    <row r="174" spans="1:98" ht="140.4" customHeight="1" x14ac:dyDescent="0.3">
      <c r="A174" s="100" t="s">
        <v>2027</v>
      </c>
      <c r="B174" s="101"/>
      <c r="C174" s="101" t="s">
        <v>111</v>
      </c>
      <c r="D174" s="101" t="s">
        <v>102</v>
      </c>
      <c r="E174" s="101" t="s">
        <v>2028</v>
      </c>
      <c r="F174" s="102" t="s">
        <v>2029</v>
      </c>
      <c r="G174" s="101" t="s">
        <v>986</v>
      </c>
      <c r="H174" s="101" t="s">
        <v>522</v>
      </c>
      <c r="I174" s="101" t="s">
        <v>2030</v>
      </c>
      <c r="J174" s="101" t="s">
        <v>2031</v>
      </c>
      <c r="K174" s="101" t="s">
        <v>2032</v>
      </c>
      <c r="L174" s="101" t="s">
        <v>2033</v>
      </c>
      <c r="M174" s="101">
        <v>22</v>
      </c>
      <c r="N174" s="101" t="s">
        <v>2034</v>
      </c>
      <c r="O174" s="101" t="s">
        <v>526</v>
      </c>
      <c r="P174" s="101" t="s">
        <v>528</v>
      </c>
      <c r="Q174" s="101" t="s">
        <v>529</v>
      </c>
      <c r="R174" s="101" t="s">
        <v>530</v>
      </c>
      <c r="S174" s="101" t="s">
        <v>605</v>
      </c>
      <c r="T174" s="101" t="s">
        <v>606</v>
      </c>
      <c r="U174" s="101" t="s">
        <v>6337</v>
      </c>
      <c r="V174" s="101" t="s">
        <v>608</v>
      </c>
      <c r="W174" s="101" t="s">
        <v>609</v>
      </c>
      <c r="X174" s="101" t="s">
        <v>610</v>
      </c>
      <c r="Y174" s="101" t="s">
        <v>123</v>
      </c>
      <c r="Z174" s="101" t="s">
        <v>124</v>
      </c>
      <c r="AA174" s="103">
        <v>400</v>
      </c>
      <c r="AB174" s="101" t="s">
        <v>182</v>
      </c>
      <c r="AC174" s="101" t="s">
        <v>2035</v>
      </c>
      <c r="AD174" s="103">
        <v>400</v>
      </c>
      <c r="AE174" s="103">
        <v>400</v>
      </c>
      <c r="AF174" s="103">
        <v>400</v>
      </c>
      <c r="AG174" s="103">
        <v>400</v>
      </c>
      <c r="AH174" s="104" t="s">
        <v>2036</v>
      </c>
      <c r="AI174" s="104" t="s">
        <v>2037</v>
      </c>
      <c r="AJ174" s="104" t="s">
        <v>2038</v>
      </c>
      <c r="AK174" s="101" t="s">
        <v>6687</v>
      </c>
      <c r="AL174" s="101"/>
      <c r="AM174" s="101" t="s">
        <v>6457</v>
      </c>
      <c r="AN174" s="102">
        <v>621</v>
      </c>
      <c r="AO174" s="105">
        <v>1</v>
      </c>
      <c r="AP174" s="106" t="s">
        <v>132</v>
      </c>
      <c r="AQ174" s="102">
        <v>631</v>
      </c>
      <c r="AR174" s="105">
        <v>1</v>
      </c>
      <c r="AS174" s="106" t="s">
        <v>132</v>
      </c>
      <c r="AT174" s="102"/>
      <c r="AU174" s="107">
        <v>0</v>
      </c>
      <c r="AV174" s="106" t="s">
        <v>171</v>
      </c>
      <c r="AW174" s="103">
        <v>1252</v>
      </c>
      <c r="AX174" s="107">
        <v>1</v>
      </c>
      <c r="AY174" s="106" t="s">
        <v>132</v>
      </c>
      <c r="AZ174" s="108">
        <v>150000000</v>
      </c>
      <c r="BA174" s="108">
        <v>0</v>
      </c>
      <c r="BB174" s="108">
        <v>0</v>
      </c>
      <c r="BC174" s="108">
        <v>0</v>
      </c>
      <c r="BD174" s="108">
        <v>0</v>
      </c>
      <c r="BE174" s="108">
        <v>0</v>
      </c>
      <c r="BF174" s="108">
        <v>0</v>
      </c>
      <c r="BG174" s="108">
        <v>0</v>
      </c>
      <c r="BH174" s="108">
        <v>0</v>
      </c>
      <c r="BI174" s="108">
        <v>0</v>
      </c>
      <c r="BJ174" s="108">
        <v>150000000</v>
      </c>
      <c r="BK174" s="108">
        <v>165000000</v>
      </c>
      <c r="BL174" s="108">
        <v>0</v>
      </c>
      <c r="BM174" s="108">
        <v>0</v>
      </c>
      <c r="BN174" s="108">
        <v>0</v>
      </c>
      <c r="BO174" s="108">
        <v>0</v>
      </c>
      <c r="BP174" s="108">
        <v>0</v>
      </c>
      <c r="BQ174" s="108">
        <v>0</v>
      </c>
      <c r="BR174" s="108">
        <v>0</v>
      </c>
      <c r="BS174" s="108">
        <v>0</v>
      </c>
      <c r="BT174" s="108">
        <v>0</v>
      </c>
      <c r="BU174" s="108">
        <v>165000000</v>
      </c>
      <c r="BV174" s="108">
        <v>181500000</v>
      </c>
      <c r="BW174" s="108">
        <v>0</v>
      </c>
      <c r="BX174" s="108">
        <v>0</v>
      </c>
      <c r="BY174" s="108">
        <v>0</v>
      </c>
      <c r="BZ174" s="108">
        <v>0</v>
      </c>
      <c r="CA174" s="108">
        <v>0</v>
      </c>
      <c r="CB174" s="108">
        <v>0</v>
      </c>
      <c r="CC174" s="108">
        <v>0</v>
      </c>
      <c r="CD174" s="108">
        <v>0</v>
      </c>
      <c r="CE174" s="108">
        <v>0</v>
      </c>
      <c r="CF174" s="108">
        <v>181500000</v>
      </c>
      <c r="CG174" s="108">
        <v>199650000</v>
      </c>
      <c r="CH174" s="108">
        <v>0</v>
      </c>
      <c r="CI174" s="108">
        <v>0</v>
      </c>
      <c r="CJ174" s="108">
        <v>0</v>
      </c>
      <c r="CK174" s="108">
        <v>0</v>
      </c>
      <c r="CL174" s="108">
        <v>0</v>
      </c>
      <c r="CM174" s="108">
        <v>0</v>
      </c>
      <c r="CN174" s="108">
        <v>0</v>
      </c>
      <c r="CO174" s="108">
        <v>0</v>
      </c>
      <c r="CP174" s="108">
        <v>0</v>
      </c>
      <c r="CQ174" s="108">
        <v>199650000</v>
      </c>
      <c r="CR174" s="108">
        <v>696150000</v>
      </c>
      <c r="CS174" s="101" t="s">
        <v>2039</v>
      </c>
      <c r="CT174" s="101" t="s">
        <v>2040</v>
      </c>
    </row>
    <row r="175" spans="1:98" ht="70.349999999999994" customHeight="1" x14ac:dyDescent="0.3">
      <c r="A175" s="100" t="s">
        <v>2041</v>
      </c>
      <c r="B175" s="101"/>
      <c r="C175" s="101" t="s">
        <v>101</v>
      </c>
      <c r="D175" s="101" t="s">
        <v>102</v>
      </c>
      <c r="E175" s="101" t="s">
        <v>2028</v>
      </c>
      <c r="F175" s="102" t="s">
        <v>2029</v>
      </c>
      <c r="G175" s="101" t="s">
        <v>986</v>
      </c>
      <c r="H175" s="101" t="s">
        <v>522</v>
      </c>
      <c r="I175" s="101" t="s">
        <v>2030</v>
      </c>
      <c r="J175" s="101" t="s">
        <v>2031</v>
      </c>
      <c r="K175" s="101" t="s">
        <v>2042</v>
      </c>
      <c r="L175" s="101" t="s">
        <v>2033</v>
      </c>
      <c r="M175" s="101">
        <v>22</v>
      </c>
      <c r="N175" s="101" t="s">
        <v>2034</v>
      </c>
      <c r="O175" s="101" t="s">
        <v>157</v>
      </c>
      <c r="P175" s="101" t="s">
        <v>158</v>
      </c>
      <c r="Q175" s="101" t="s">
        <v>2043</v>
      </c>
      <c r="R175" s="101" t="s">
        <v>2044</v>
      </c>
      <c r="S175" s="101" t="s">
        <v>2045</v>
      </c>
      <c r="T175" s="101" t="s">
        <v>2046</v>
      </c>
      <c r="U175" s="101" t="s">
        <v>2047</v>
      </c>
      <c r="V175" s="101" t="s">
        <v>2048</v>
      </c>
      <c r="W175" s="101" t="s">
        <v>2049</v>
      </c>
      <c r="X175" s="101" t="s">
        <v>146</v>
      </c>
      <c r="Y175" s="101" t="s">
        <v>123</v>
      </c>
      <c r="Z175" s="101" t="s">
        <v>124</v>
      </c>
      <c r="AA175" s="103">
        <v>1500</v>
      </c>
      <c r="AB175" s="101" t="s">
        <v>125</v>
      </c>
      <c r="AC175" s="101" t="s">
        <v>2035</v>
      </c>
      <c r="AD175" s="103">
        <v>1000</v>
      </c>
      <c r="AE175" s="103">
        <v>0</v>
      </c>
      <c r="AF175" s="103">
        <v>500</v>
      </c>
      <c r="AG175" s="103">
        <v>0</v>
      </c>
      <c r="AH175" s="104" t="s">
        <v>2050</v>
      </c>
      <c r="AI175" s="104" t="s">
        <v>2051</v>
      </c>
      <c r="AJ175" s="104" t="s">
        <v>2052</v>
      </c>
      <c r="AK175" s="101"/>
      <c r="AL175" s="101"/>
      <c r="AM175" s="101" t="s">
        <v>6458</v>
      </c>
      <c r="AN175" s="102">
        <v>1194</v>
      </c>
      <c r="AO175" s="105">
        <v>1</v>
      </c>
      <c r="AP175" s="106" t="s">
        <v>132</v>
      </c>
      <c r="AQ175" s="102">
        <v>327</v>
      </c>
      <c r="AR175" s="105">
        <v>1</v>
      </c>
      <c r="AS175" s="106" t="s">
        <v>132</v>
      </c>
      <c r="AT175" s="102"/>
      <c r="AU175" s="107">
        <v>1</v>
      </c>
      <c r="AV175" s="106" t="s">
        <v>132</v>
      </c>
      <c r="AW175" s="103">
        <v>1521</v>
      </c>
      <c r="AX175" s="107">
        <v>1</v>
      </c>
      <c r="AY175" s="106" t="s">
        <v>132</v>
      </c>
      <c r="AZ175" s="108">
        <v>300000000</v>
      </c>
      <c r="BA175" s="108">
        <v>0</v>
      </c>
      <c r="BB175" s="108">
        <v>0</v>
      </c>
      <c r="BC175" s="108">
        <v>0</v>
      </c>
      <c r="BD175" s="108">
        <v>0</v>
      </c>
      <c r="BE175" s="108">
        <v>0</v>
      </c>
      <c r="BF175" s="108">
        <v>0</v>
      </c>
      <c r="BG175" s="108">
        <v>0</v>
      </c>
      <c r="BH175" s="108">
        <v>0</v>
      </c>
      <c r="BI175" s="108">
        <v>0</v>
      </c>
      <c r="BJ175" s="108">
        <v>300000000</v>
      </c>
      <c r="BK175" s="108">
        <v>330000000</v>
      </c>
      <c r="BL175" s="108">
        <v>0</v>
      </c>
      <c r="BM175" s="108">
        <v>0</v>
      </c>
      <c r="BN175" s="108">
        <v>0</v>
      </c>
      <c r="BO175" s="108">
        <v>0</v>
      </c>
      <c r="BP175" s="108">
        <v>0</v>
      </c>
      <c r="BQ175" s="108">
        <v>0</v>
      </c>
      <c r="BR175" s="108">
        <v>0</v>
      </c>
      <c r="BS175" s="108">
        <v>0</v>
      </c>
      <c r="BT175" s="108">
        <v>0</v>
      </c>
      <c r="BU175" s="108">
        <v>330000000</v>
      </c>
      <c r="BV175" s="108">
        <v>363000000</v>
      </c>
      <c r="BW175" s="108">
        <v>0</v>
      </c>
      <c r="BX175" s="108">
        <v>0</v>
      </c>
      <c r="BY175" s="108">
        <v>0</v>
      </c>
      <c r="BZ175" s="108">
        <v>0</v>
      </c>
      <c r="CA175" s="108">
        <v>0</v>
      </c>
      <c r="CB175" s="108">
        <v>0</v>
      </c>
      <c r="CC175" s="108">
        <v>0</v>
      </c>
      <c r="CD175" s="108">
        <v>0</v>
      </c>
      <c r="CE175" s="108">
        <v>0</v>
      </c>
      <c r="CF175" s="108">
        <v>363000000</v>
      </c>
      <c r="CG175" s="108">
        <v>381150000</v>
      </c>
      <c r="CH175" s="108">
        <v>0</v>
      </c>
      <c r="CI175" s="108">
        <v>0</v>
      </c>
      <c r="CJ175" s="108">
        <v>0</v>
      </c>
      <c r="CK175" s="108">
        <v>0</v>
      </c>
      <c r="CL175" s="108">
        <v>0</v>
      </c>
      <c r="CM175" s="108">
        <v>0</v>
      </c>
      <c r="CN175" s="108">
        <v>0</v>
      </c>
      <c r="CO175" s="108">
        <v>0</v>
      </c>
      <c r="CP175" s="108">
        <v>0</v>
      </c>
      <c r="CQ175" s="108">
        <v>381150000</v>
      </c>
      <c r="CR175" s="108">
        <v>1374150000</v>
      </c>
      <c r="CS175" s="101" t="s">
        <v>2053</v>
      </c>
      <c r="CT175" s="101" t="s">
        <v>2054</v>
      </c>
    </row>
    <row r="176" spans="1:98" ht="70.349999999999994" customHeight="1" x14ac:dyDescent="0.3">
      <c r="A176" s="100" t="s">
        <v>2055</v>
      </c>
      <c r="B176" s="101"/>
      <c r="C176" s="101" t="s">
        <v>136</v>
      </c>
      <c r="D176" s="101" t="s">
        <v>102</v>
      </c>
      <c r="E176" s="101" t="s">
        <v>2028</v>
      </c>
      <c r="F176" s="102" t="s">
        <v>2029</v>
      </c>
      <c r="G176" s="101" t="s">
        <v>986</v>
      </c>
      <c r="H176" s="101" t="s">
        <v>522</v>
      </c>
      <c r="I176" s="101" t="s">
        <v>2030</v>
      </c>
      <c r="J176" s="101" t="s">
        <v>2031</v>
      </c>
      <c r="K176" s="101" t="s">
        <v>2056</v>
      </c>
      <c r="L176" s="101" t="s">
        <v>2033</v>
      </c>
      <c r="M176" s="101">
        <v>22</v>
      </c>
      <c r="N176" s="101" t="s">
        <v>2034</v>
      </c>
      <c r="O176" s="101" t="s">
        <v>137</v>
      </c>
      <c r="P176" s="101" t="s">
        <v>138</v>
      </c>
      <c r="Q176" s="101" t="s">
        <v>2057</v>
      </c>
      <c r="R176" s="101" t="s">
        <v>2058</v>
      </c>
      <c r="S176" s="101" t="s">
        <v>141</v>
      </c>
      <c r="T176" s="101" t="s">
        <v>2059</v>
      </c>
      <c r="U176" s="101" t="s">
        <v>249</v>
      </c>
      <c r="V176" s="101" t="s">
        <v>2060</v>
      </c>
      <c r="W176" s="101" t="s">
        <v>2061</v>
      </c>
      <c r="X176" s="101" t="s">
        <v>146</v>
      </c>
      <c r="Y176" s="101" t="s">
        <v>123</v>
      </c>
      <c r="Z176" s="101" t="s">
        <v>124</v>
      </c>
      <c r="AA176" s="103">
        <v>600</v>
      </c>
      <c r="AB176" s="101" t="s">
        <v>125</v>
      </c>
      <c r="AC176" s="101" t="s">
        <v>2035</v>
      </c>
      <c r="AD176" s="103">
        <v>150</v>
      </c>
      <c r="AE176" s="103">
        <v>150</v>
      </c>
      <c r="AF176" s="103">
        <v>150</v>
      </c>
      <c r="AG176" s="103">
        <v>150</v>
      </c>
      <c r="AH176" s="104" t="s">
        <v>2062</v>
      </c>
      <c r="AI176" s="104" t="s">
        <v>2063</v>
      </c>
      <c r="AJ176" s="104" t="s">
        <v>2064</v>
      </c>
      <c r="AK176" s="101" t="s">
        <v>2065</v>
      </c>
      <c r="AL176" s="101"/>
      <c r="AM176" s="101" t="s">
        <v>6459</v>
      </c>
      <c r="AN176" s="102">
        <v>217</v>
      </c>
      <c r="AO176" s="105">
        <v>1</v>
      </c>
      <c r="AP176" s="106" t="s">
        <v>132</v>
      </c>
      <c r="AQ176" s="102">
        <v>232</v>
      </c>
      <c r="AR176" s="105">
        <v>1</v>
      </c>
      <c r="AS176" s="106" t="s">
        <v>132</v>
      </c>
      <c r="AT176" s="102"/>
      <c r="AU176" s="107">
        <v>0</v>
      </c>
      <c r="AV176" s="106" t="s">
        <v>171</v>
      </c>
      <c r="AW176" s="103">
        <v>449</v>
      </c>
      <c r="AX176" s="107">
        <v>0.74833333333333329</v>
      </c>
      <c r="AY176" s="106" t="s">
        <v>170</v>
      </c>
      <c r="AZ176" s="108">
        <v>150000000</v>
      </c>
      <c r="BA176" s="108">
        <v>0</v>
      </c>
      <c r="BB176" s="108">
        <v>0</v>
      </c>
      <c r="BC176" s="108">
        <v>0</v>
      </c>
      <c r="BD176" s="108">
        <v>0</v>
      </c>
      <c r="BE176" s="108">
        <v>0</v>
      </c>
      <c r="BF176" s="108">
        <v>0</v>
      </c>
      <c r="BG176" s="108">
        <v>0</v>
      </c>
      <c r="BH176" s="108">
        <v>0</v>
      </c>
      <c r="BI176" s="108">
        <v>0</v>
      </c>
      <c r="BJ176" s="108">
        <v>150000000</v>
      </c>
      <c r="BK176" s="108">
        <v>165000000</v>
      </c>
      <c r="BL176" s="108">
        <v>0</v>
      </c>
      <c r="BM176" s="108">
        <v>0</v>
      </c>
      <c r="BN176" s="108">
        <v>0</v>
      </c>
      <c r="BO176" s="108">
        <v>0</v>
      </c>
      <c r="BP176" s="108">
        <v>0</v>
      </c>
      <c r="BQ176" s="108">
        <v>0</v>
      </c>
      <c r="BR176" s="108">
        <v>0</v>
      </c>
      <c r="BS176" s="108">
        <v>0</v>
      </c>
      <c r="BT176" s="108">
        <v>0</v>
      </c>
      <c r="BU176" s="108">
        <v>165000000</v>
      </c>
      <c r="BV176" s="108">
        <v>181500000</v>
      </c>
      <c r="BW176" s="108">
        <v>0</v>
      </c>
      <c r="BX176" s="108">
        <v>0</v>
      </c>
      <c r="BY176" s="108">
        <v>0</v>
      </c>
      <c r="BZ176" s="108">
        <v>0</v>
      </c>
      <c r="CA176" s="108">
        <v>0</v>
      </c>
      <c r="CB176" s="108">
        <v>0</v>
      </c>
      <c r="CC176" s="108">
        <v>0</v>
      </c>
      <c r="CD176" s="108">
        <v>0</v>
      </c>
      <c r="CE176" s="108">
        <v>0</v>
      </c>
      <c r="CF176" s="108">
        <v>181500000</v>
      </c>
      <c r="CG176" s="108">
        <v>190575000</v>
      </c>
      <c r="CH176" s="108">
        <v>0</v>
      </c>
      <c r="CI176" s="108">
        <v>0</v>
      </c>
      <c r="CJ176" s="108">
        <v>0</v>
      </c>
      <c r="CK176" s="108">
        <v>0</v>
      </c>
      <c r="CL176" s="108">
        <v>0</v>
      </c>
      <c r="CM176" s="108">
        <v>0</v>
      </c>
      <c r="CN176" s="108">
        <v>0</v>
      </c>
      <c r="CO176" s="108">
        <v>0</v>
      </c>
      <c r="CP176" s="108">
        <v>0</v>
      </c>
      <c r="CQ176" s="108">
        <v>190575000</v>
      </c>
      <c r="CR176" s="108">
        <v>687075000</v>
      </c>
      <c r="CS176" s="101" t="s">
        <v>2066</v>
      </c>
      <c r="CT176" s="101" t="s">
        <v>2067</v>
      </c>
    </row>
    <row r="177" spans="1:98" ht="70.349999999999994" customHeight="1" x14ac:dyDescent="0.3">
      <c r="A177" s="100" t="s">
        <v>2068</v>
      </c>
      <c r="B177" s="101"/>
      <c r="C177" s="101" t="s">
        <v>111</v>
      </c>
      <c r="D177" s="101" t="s">
        <v>2069</v>
      </c>
      <c r="E177" s="101" t="s">
        <v>2070</v>
      </c>
      <c r="F177" s="102" t="s">
        <v>2071</v>
      </c>
      <c r="G177" s="101" t="s">
        <v>1992</v>
      </c>
      <c r="H177" s="101" t="s">
        <v>106</v>
      </c>
      <c r="I177" s="101" t="s">
        <v>2072</v>
      </c>
      <c r="J177" s="101" t="s">
        <v>1191</v>
      </c>
      <c r="K177" s="101" t="s">
        <v>2073</v>
      </c>
      <c r="L177" s="101" t="s">
        <v>2074</v>
      </c>
      <c r="M177" s="101">
        <v>23</v>
      </c>
      <c r="N177" s="101" t="s">
        <v>2075</v>
      </c>
      <c r="O177" s="101" t="s">
        <v>1944</v>
      </c>
      <c r="P177" s="101" t="s">
        <v>925</v>
      </c>
      <c r="Q177" s="101" t="s">
        <v>1945</v>
      </c>
      <c r="R177" s="101" t="s">
        <v>1946</v>
      </c>
      <c r="S177" s="101" t="s">
        <v>6460</v>
      </c>
      <c r="T177" s="101" t="s">
        <v>2078</v>
      </c>
      <c r="U177" s="101" t="s">
        <v>2079</v>
      </c>
      <c r="V177" s="101" t="s">
        <v>2080</v>
      </c>
      <c r="W177" s="101" t="s">
        <v>2081</v>
      </c>
      <c r="X177" s="101" t="s">
        <v>2082</v>
      </c>
      <c r="Y177" s="101" t="s">
        <v>123</v>
      </c>
      <c r="Z177" s="101" t="s">
        <v>501</v>
      </c>
      <c r="AA177" s="103">
        <v>4</v>
      </c>
      <c r="AB177" s="101" t="s">
        <v>125</v>
      </c>
      <c r="AC177" s="101" t="s">
        <v>2083</v>
      </c>
      <c r="AD177" s="103">
        <v>1</v>
      </c>
      <c r="AE177" s="103">
        <v>1</v>
      </c>
      <c r="AF177" s="103">
        <v>1</v>
      </c>
      <c r="AG177" s="103">
        <v>1</v>
      </c>
      <c r="AH177" s="104" t="s">
        <v>2084</v>
      </c>
      <c r="AI177" s="104" t="s">
        <v>2085</v>
      </c>
      <c r="AJ177" s="104" t="s">
        <v>2086</v>
      </c>
      <c r="AK177" s="101" t="s">
        <v>2087</v>
      </c>
      <c r="AL177" s="101"/>
      <c r="AM177" s="101" t="s">
        <v>6606</v>
      </c>
      <c r="AN177" s="102">
        <v>1</v>
      </c>
      <c r="AO177" s="105">
        <v>1</v>
      </c>
      <c r="AP177" s="106" t="s">
        <v>132</v>
      </c>
      <c r="AQ177" s="102">
        <v>1.1299999999999999</v>
      </c>
      <c r="AR177" s="105">
        <v>1</v>
      </c>
      <c r="AS177" s="106" t="s">
        <v>132</v>
      </c>
      <c r="AT177" s="102">
        <v>0</v>
      </c>
      <c r="AU177" s="107">
        <v>0</v>
      </c>
      <c r="AV177" s="106" t="s">
        <v>171</v>
      </c>
      <c r="AW177" s="103">
        <v>2.13</v>
      </c>
      <c r="AX177" s="107">
        <v>0.53249999999999997</v>
      </c>
      <c r="AY177" s="106" t="s">
        <v>227</v>
      </c>
      <c r="AZ177" s="108">
        <v>278000000</v>
      </c>
      <c r="BA177" s="108">
        <v>0</v>
      </c>
      <c r="BB177" s="108">
        <v>0</v>
      </c>
      <c r="BC177" s="108">
        <v>0</v>
      </c>
      <c r="BD177" s="108">
        <v>0</v>
      </c>
      <c r="BE177" s="108">
        <v>0</v>
      </c>
      <c r="BF177" s="108">
        <v>0</v>
      </c>
      <c r="BG177" s="108">
        <v>0</v>
      </c>
      <c r="BH177" s="108">
        <v>0</v>
      </c>
      <c r="BI177" s="108">
        <v>83400000</v>
      </c>
      <c r="BJ177" s="108">
        <v>361400000</v>
      </c>
      <c r="BK177" s="108">
        <v>300000000</v>
      </c>
      <c r="BL177" s="108">
        <v>0</v>
      </c>
      <c r="BM177" s="108">
        <v>0</v>
      </c>
      <c r="BN177" s="108">
        <v>0</v>
      </c>
      <c r="BO177" s="108">
        <v>0</v>
      </c>
      <c r="BP177" s="108">
        <v>0</v>
      </c>
      <c r="BQ177" s="108">
        <v>0</v>
      </c>
      <c r="BR177" s="108">
        <v>0</v>
      </c>
      <c r="BS177" s="108">
        <v>0</v>
      </c>
      <c r="BT177" s="108">
        <v>90000000</v>
      </c>
      <c r="BU177" s="108">
        <v>390000000</v>
      </c>
      <c r="BV177" s="108">
        <v>300000000</v>
      </c>
      <c r="BW177" s="108">
        <v>0</v>
      </c>
      <c r="BX177" s="108">
        <v>0</v>
      </c>
      <c r="BY177" s="108">
        <v>0</v>
      </c>
      <c r="BZ177" s="108">
        <v>0</v>
      </c>
      <c r="CA177" s="108">
        <v>0</v>
      </c>
      <c r="CB177" s="108">
        <v>0</v>
      </c>
      <c r="CC177" s="108">
        <v>0</v>
      </c>
      <c r="CD177" s="108">
        <v>0</v>
      </c>
      <c r="CE177" s="108">
        <v>90000000</v>
      </c>
      <c r="CF177" s="108">
        <v>390000000</v>
      </c>
      <c r="CG177" s="108">
        <v>300000000</v>
      </c>
      <c r="CH177" s="108">
        <v>0</v>
      </c>
      <c r="CI177" s="108">
        <v>0</v>
      </c>
      <c r="CJ177" s="108">
        <v>0</v>
      </c>
      <c r="CK177" s="108">
        <v>0</v>
      </c>
      <c r="CL177" s="108">
        <v>0</v>
      </c>
      <c r="CM177" s="108">
        <v>0</v>
      </c>
      <c r="CN177" s="108">
        <v>0</v>
      </c>
      <c r="CO177" s="108">
        <v>0</v>
      </c>
      <c r="CP177" s="108">
        <v>90000000</v>
      </c>
      <c r="CQ177" s="108">
        <v>390000000</v>
      </c>
      <c r="CR177" s="108">
        <v>1531400000</v>
      </c>
      <c r="CS177" s="101" t="s">
        <v>2088</v>
      </c>
      <c r="CT177" s="101" t="s">
        <v>2089</v>
      </c>
    </row>
    <row r="178" spans="1:98" ht="70.349999999999994" customHeight="1" x14ac:dyDescent="0.3">
      <c r="A178" s="100" t="s">
        <v>2090</v>
      </c>
      <c r="B178" s="101"/>
      <c r="C178" s="101" t="s">
        <v>101</v>
      </c>
      <c r="D178" s="101" t="s">
        <v>2069</v>
      </c>
      <c r="E178" s="101" t="s">
        <v>2070</v>
      </c>
      <c r="F178" s="102" t="s">
        <v>2071</v>
      </c>
      <c r="G178" s="101" t="s">
        <v>1992</v>
      </c>
      <c r="H178" s="101" t="s">
        <v>106</v>
      </c>
      <c r="I178" s="101" t="s">
        <v>2072</v>
      </c>
      <c r="J178" s="101" t="s">
        <v>1191</v>
      </c>
      <c r="K178" s="101" t="s">
        <v>2073</v>
      </c>
      <c r="L178" s="101" t="s">
        <v>2074</v>
      </c>
      <c r="M178" s="101">
        <v>23</v>
      </c>
      <c r="N178" s="101" t="s">
        <v>2075</v>
      </c>
      <c r="O178" s="101" t="s">
        <v>1944</v>
      </c>
      <c r="P178" s="101" t="s">
        <v>925</v>
      </c>
      <c r="Q178" s="101" t="s">
        <v>1945</v>
      </c>
      <c r="R178" s="101" t="s">
        <v>1946</v>
      </c>
      <c r="S178" s="101" t="s">
        <v>2091</v>
      </c>
      <c r="T178" s="101" t="s">
        <v>2092</v>
      </c>
      <c r="U178" s="101" t="s">
        <v>2093</v>
      </c>
      <c r="V178" s="101" t="s">
        <v>2094</v>
      </c>
      <c r="W178" s="101" t="s">
        <v>2095</v>
      </c>
      <c r="X178" s="101" t="s">
        <v>2096</v>
      </c>
      <c r="Y178" s="101" t="s">
        <v>123</v>
      </c>
      <c r="Z178" s="101" t="s">
        <v>501</v>
      </c>
      <c r="AA178" s="103">
        <v>1</v>
      </c>
      <c r="AB178" s="101" t="s">
        <v>125</v>
      </c>
      <c r="AC178" s="101" t="s">
        <v>2083</v>
      </c>
      <c r="AD178" s="103">
        <v>0</v>
      </c>
      <c r="AE178" s="103">
        <v>1</v>
      </c>
      <c r="AF178" s="103">
        <v>0</v>
      </c>
      <c r="AG178" s="103">
        <v>0</v>
      </c>
      <c r="AH178" s="104"/>
      <c r="AI178" s="104" t="s">
        <v>2097</v>
      </c>
      <c r="AJ178" s="104" t="s">
        <v>2098</v>
      </c>
      <c r="AK178" s="101" t="s">
        <v>2087</v>
      </c>
      <c r="AL178" s="101"/>
      <c r="AM178" s="101"/>
      <c r="AN178" s="102"/>
      <c r="AO178" s="105"/>
      <c r="AP178" s="106"/>
      <c r="AQ178" s="102">
        <v>1</v>
      </c>
      <c r="AR178" s="105">
        <v>1</v>
      </c>
      <c r="AS178" s="106" t="s">
        <v>132</v>
      </c>
      <c r="AT178" s="102">
        <v>0</v>
      </c>
      <c r="AU178" s="107"/>
      <c r="AV178" s="106"/>
      <c r="AW178" s="103">
        <v>1</v>
      </c>
      <c r="AX178" s="107">
        <v>1</v>
      </c>
      <c r="AY178" s="106" t="s">
        <v>132</v>
      </c>
      <c r="AZ178" s="108">
        <v>0</v>
      </c>
      <c r="BA178" s="108">
        <v>0</v>
      </c>
      <c r="BB178" s="108">
        <v>0</v>
      </c>
      <c r="BC178" s="108">
        <v>0</v>
      </c>
      <c r="BD178" s="108">
        <v>0</v>
      </c>
      <c r="BE178" s="108">
        <v>0</v>
      </c>
      <c r="BF178" s="108">
        <v>0</v>
      </c>
      <c r="BG178" s="108">
        <v>0</v>
      </c>
      <c r="BH178" s="108">
        <v>0</v>
      </c>
      <c r="BI178" s="108">
        <v>0</v>
      </c>
      <c r="BJ178" s="108">
        <v>0</v>
      </c>
      <c r="BK178" s="108">
        <v>0</v>
      </c>
      <c r="BL178" s="108">
        <v>0</v>
      </c>
      <c r="BM178" s="108">
        <v>0</v>
      </c>
      <c r="BN178" s="108">
        <v>0</v>
      </c>
      <c r="BO178" s="108">
        <v>0</v>
      </c>
      <c r="BP178" s="108">
        <v>0</v>
      </c>
      <c r="BQ178" s="108">
        <v>500000000</v>
      </c>
      <c r="BR178" s="108">
        <v>0</v>
      </c>
      <c r="BS178" s="108">
        <v>1666666666.6666999</v>
      </c>
      <c r="BT178" s="108">
        <v>0</v>
      </c>
      <c r="BU178" s="108">
        <v>2166666666.6666999</v>
      </c>
      <c r="BV178" s="108">
        <v>0</v>
      </c>
      <c r="BW178" s="108">
        <v>0</v>
      </c>
      <c r="BX178" s="108">
        <v>0</v>
      </c>
      <c r="BY178" s="108">
        <v>0</v>
      </c>
      <c r="BZ178" s="108">
        <v>0</v>
      </c>
      <c r="CA178" s="108">
        <v>0</v>
      </c>
      <c r="CB178" s="108">
        <v>0</v>
      </c>
      <c r="CC178" s="108">
        <v>0</v>
      </c>
      <c r="CD178" s="108">
        <v>0</v>
      </c>
      <c r="CE178" s="108">
        <v>0</v>
      </c>
      <c r="CF178" s="108">
        <v>0</v>
      </c>
      <c r="CG178" s="108">
        <v>0</v>
      </c>
      <c r="CH178" s="108">
        <v>0</v>
      </c>
      <c r="CI178" s="108">
        <v>0</v>
      </c>
      <c r="CJ178" s="108">
        <v>0</v>
      </c>
      <c r="CK178" s="108">
        <v>0</v>
      </c>
      <c r="CL178" s="108">
        <v>0</v>
      </c>
      <c r="CM178" s="108">
        <v>0</v>
      </c>
      <c r="CN178" s="108">
        <v>0</v>
      </c>
      <c r="CO178" s="108">
        <v>0</v>
      </c>
      <c r="CP178" s="108">
        <v>0</v>
      </c>
      <c r="CQ178" s="108">
        <v>0</v>
      </c>
      <c r="CR178" s="108">
        <v>2166666666.6666999</v>
      </c>
      <c r="CS178" s="101" t="s">
        <v>2099</v>
      </c>
      <c r="CT178" s="101" t="s">
        <v>2100</v>
      </c>
    </row>
    <row r="179" spans="1:98" ht="70.349999999999994" customHeight="1" x14ac:dyDescent="0.3">
      <c r="A179" s="100" t="s">
        <v>2101</v>
      </c>
      <c r="B179" s="101"/>
      <c r="C179" s="101" t="s">
        <v>136</v>
      </c>
      <c r="D179" s="101" t="s">
        <v>2069</v>
      </c>
      <c r="E179" s="101" t="s">
        <v>2070</v>
      </c>
      <c r="F179" s="102" t="s">
        <v>2071</v>
      </c>
      <c r="G179" s="101" t="s">
        <v>1992</v>
      </c>
      <c r="H179" s="101" t="s">
        <v>106</v>
      </c>
      <c r="I179" s="101" t="s">
        <v>2072</v>
      </c>
      <c r="J179" s="101" t="s">
        <v>1191</v>
      </c>
      <c r="K179" s="101" t="s">
        <v>2073</v>
      </c>
      <c r="L179" s="101" t="s">
        <v>2074</v>
      </c>
      <c r="M179" s="101">
        <v>23</v>
      </c>
      <c r="N179" s="101" t="s">
        <v>2075</v>
      </c>
      <c r="O179" s="101" t="s">
        <v>1944</v>
      </c>
      <c r="P179" s="101" t="s">
        <v>925</v>
      </c>
      <c r="Q179" s="101" t="s">
        <v>1945</v>
      </c>
      <c r="R179" s="101" t="s">
        <v>1946</v>
      </c>
      <c r="S179" s="101" t="s">
        <v>6461</v>
      </c>
      <c r="T179" s="101" t="s">
        <v>2103</v>
      </c>
      <c r="U179" s="101" t="s">
        <v>2104</v>
      </c>
      <c r="V179" s="101" t="s">
        <v>2105</v>
      </c>
      <c r="W179" s="101" t="s">
        <v>2106</v>
      </c>
      <c r="X179" s="101" t="s">
        <v>2107</v>
      </c>
      <c r="Y179" s="101" t="s">
        <v>123</v>
      </c>
      <c r="Z179" s="101" t="s">
        <v>501</v>
      </c>
      <c r="AA179" s="103">
        <v>200</v>
      </c>
      <c r="AB179" s="101" t="s">
        <v>125</v>
      </c>
      <c r="AC179" s="101" t="s">
        <v>2083</v>
      </c>
      <c r="AD179" s="103">
        <v>20</v>
      </c>
      <c r="AE179" s="103">
        <v>60</v>
      </c>
      <c r="AF179" s="103">
        <v>60</v>
      </c>
      <c r="AG179" s="103">
        <v>60</v>
      </c>
      <c r="AH179" s="104" t="s">
        <v>2108</v>
      </c>
      <c r="AI179" s="104" t="s">
        <v>2109</v>
      </c>
      <c r="AJ179" s="104" t="s">
        <v>2110</v>
      </c>
      <c r="AK179" s="101"/>
      <c r="AL179" s="101"/>
      <c r="AM179" s="101"/>
      <c r="AN179" s="102">
        <v>20</v>
      </c>
      <c r="AO179" s="105">
        <v>1</v>
      </c>
      <c r="AP179" s="106" t="s">
        <v>132</v>
      </c>
      <c r="AQ179" s="102">
        <v>60</v>
      </c>
      <c r="AR179" s="105">
        <v>1</v>
      </c>
      <c r="AS179" s="106" t="s">
        <v>132</v>
      </c>
      <c r="AT179" s="102"/>
      <c r="AU179" s="107">
        <v>0</v>
      </c>
      <c r="AV179" s="106" t="s">
        <v>171</v>
      </c>
      <c r="AW179" s="103">
        <v>80</v>
      </c>
      <c r="AX179" s="107">
        <v>0.4</v>
      </c>
      <c r="AY179" s="106" t="s">
        <v>227</v>
      </c>
      <c r="AZ179" s="108">
        <v>150000000</v>
      </c>
      <c r="BA179" s="108">
        <v>0</v>
      </c>
      <c r="BB179" s="108">
        <v>0</v>
      </c>
      <c r="BC179" s="108">
        <v>0</v>
      </c>
      <c r="BD179" s="108">
        <v>0</v>
      </c>
      <c r="BE179" s="108">
        <v>0</v>
      </c>
      <c r="BF179" s="108">
        <v>0</v>
      </c>
      <c r="BG179" s="108">
        <v>0</v>
      </c>
      <c r="BH179" s="108">
        <v>0</v>
      </c>
      <c r="BI179" s="108">
        <v>0</v>
      </c>
      <c r="BJ179" s="108">
        <v>150000000</v>
      </c>
      <c r="BK179" s="108">
        <v>150000000</v>
      </c>
      <c r="BL179" s="108">
        <v>0</v>
      </c>
      <c r="BM179" s="108">
        <v>0</v>
      </c>
      <c r="BN179" s="108">
        <v>0</v>
      </c>
      <c r="BO179" s="108">
        <v>0</v>
      </c>
      <c r="BP179" s="108">
        <v>0</v>
      </c>
      <c r="BQ179" s="108">
        <v>0</v>
      </c>
      <c r="BR179" s="108">
        <v>0</v>
      </c>
      <c r="BS179" s="108">
        <v>0</v>
      </c>
      <c r="BT179" s="108">
        <v>0</v>
      </c>
      <c r="BU179" s="108">
        <v>150000000</v>
      </c>
      <c r="BV179" s="108">
        <v>150000000</v>
      </c>
      <c r="BW179" s="108">
        <v>0</v>
      </c>
      <c r="BX179" s="108">
        <v>0</v>
      </c>
      <c r="BY179" s="108">
        <v>0</v>
      </c>
      <c r="BZ179" s="108">
        <v>0</v>
      </c>
      <c r="CA179" s="108">
        <v>0</v>
      </c>
      <c r="CB179" s="108">
        <v>0</v>
      </c>
      <c r="CC179" s="108">
        <v>0</v>
      </c>
      <c r="CD179" s="108">
        <v>0</v>
      </c>
      <c r="CE179" s="108">
        <v>0</v>
      </c>
      <c r="CF179" s="108">
        <v>150000000</v>
      </c>
      <c r="CG179" s="108">
        <v>150000000</v>
      </c>
      <c r="CH179" s="108">
        <v>0</v>
      </c>
      <c r="CI179" s="108">
        <v>0</v>
      </c>
      <c r="CJ179" s="108">
        <v>0</v>
      </c>
      <c r="CK179" s="108">
        <v>0</v>
      </c>
      <c r="CL179" s="108">
        <v>0</v>
      </c>
      <c r="CM179" s="108">
        <v>0</v>
      </c>
      <c r="CN179" s="108">
        <v>0</v>
      </c>
      <c r="CO179" s="108">
        <v>0</v>
      </c>
      <c r="CP179" s="108">
        <v>0</v>
      </c>
      <c r="CQ179" s="108">
        <v>150000000</v>
      </c>
      <c r="CR179" s="108">
        <v>600000000</v>
      </c>
      <c r="CS179" s="101" t="s">
        <v>2099</v>
      </c>
      <c r="CT179" s="101" t="s">
        <v>2111</v>
      </c>
    </row>
    <row r="180" spans="1:98" ht="70.349999999999994" customHeight="1" x14ac:dyDescent="0.3">
      <c r="A180" s="100" t="s">
        <v>2112</v>
      </c>
      <c r="B180" s="101"/>
      <c r="C180" s="101" t="s">
        <v>175</v>
      </c>
      <c r="D180" s="101" t="s">
        <v>2069</v>
      </c>
      <c r="E180" s="101" t="s">
        <v>2070</v>
      </c>
      <c r="F180" s="102" t="s">
        <v>2071</v>
      </c>
      <c r="G180" s="101" t="s">
        <v>1992</v>
      </c>
      <c r="H180" s="101" t="s">
        <v>106</v>
      </c>
      <c r="I180" s="101" t="s">
        <v>2072</v>
      </c>
      <c r="J180" s="101" t="s">
        <v>1191</v>
      </c>
      <c r="K180" s="101" t="s">
        <v>2073</v>
      </c>
      <c r="L180" s="101" t="s">
        <v>2074</v>
      </c>
      <c r="M180" s="101">
        <v>23</v>
      </c>
      <c r="N180" s="101" t="s">
        <v>2075</v>
      </c>
      <c r="O180" s="101" t="s">
        <v>1944</v>
      </c>
      <c r="P180" s="101" t="s">
        <v>925</v>
      </c>
      <c r="Q180" s="101" t="s">
        <v>1945</v>
      </c>
      <c r="R180" s="101" t="s">
        <v>1946</v>
      </c>
      <c r="S180" s="101" t="s">
        <v>2113</v>
      </c>
      <c r="T180" s="101" t="s">
        <v>2114</v>
      </c>
      <c r="U180" s="101" t="s">
        <v>6462</v>
      </c>
      <c r="V180" s="101" t="s">
        <v>2116</v>
      </c>
      <c r="W180" s="101" t="s">
        <v>2117</v>
      </c>
      <c r="X180" s="101" t="s">
        <v>2107</v>
      </c>
      <c r="Y180" s="101" t="s">
        <v>123</v>
      </c>
      <c r="Z180" s="101" t="s">
        <v>501</v>
      </c>
      <c r="AA180" s="103">
        <v>300</v>
      </c>
      <c r="AB180" s="101" t="s">
        <v>125</v>
      </c>
      <c r="AC180" s="101" t="s">
        <v>2083</v>
      </c>
      <c r="AD180" s="103">
        <v>0</v>
      </c>
      <c r="AE180" s="103">
        <v>0</v>
      </c>
      <c r="AF180" s="103">
        <v>300</v>
      </c>
      <c r="AG180" s="103">
        <v>0</v>
      </c>
      <c r="AH180" s="104"/>
      <c r="AI180" s="104"/>
      <c r="AJ180" s="104"/>
      <c r="AK180" s="101" t="s">
        <v>2118</v>
      </c>
      <c r="AL180" s="101"/>
      <c r="AM180" s="101"/>
      <c r="AN180" s="102"/>
      <c r="AO180" s="105"/>
      <c r="AP180" s="106"/>
      <c r="AQ180" s="102"/>
      <c r="AR180" s="105"/>
      <c r="AS180" s="106"/>
      <c r="AT180" s="102"/>
      <c r="AU180" s="107">
        <v>0</v>
      </c>
      <c r="AV180" s="106" t="s">
        <v>171</v>
      </c>
      <c r="AW180" s="103">
        <v>0</v>
      </c>
      <c r="AX180" s="107">
        <v>0</v>
      </c>
      <c r="AY180" s="106" t="s">
        <v>171</v>
      </c>
      <c r="AZ180" s="108">
        <v>0</v>
      </c>
      <c r="BA180" s="108">
        <v>0</v>
      </c>
      <c r="BB180" s="108">
        <v>0</v>
      </c>
      <c r="BC180" s="108">
        <v>0</v>
      </c>
      <c r="BD180" s="108">
        <v>0</v>
      </c>
      <c r="BE180" s="108">
        <v>0</v>
      </c>
      <c r="BF180" s="108">
        <v>0</v>
      </c>
      <c r="BG180" s="108">
        <v>0</v>
      </c>
      <c r="BH180" s="108">
        <v>0</v>
      </c>
      <c r="BI180" s="108">
        <v>0</v>
      </c>
      <c r="BJ180" s="108">
        <v>0</v>
      </c>
      <c r="BK180" s="108">
        <v>0</v>
      </c>
      <c r="BL180" s="108">
        <v>0</v>
      </c>
      <c r="BM180" s="108">
        <v>0</v>
      </c>
      <c r="BN180" s="108">
        <v>0</v>
      </c>
      <c r="BO180" s="108">
        <v>0</v>
      </c>
      <c r="BP180" s="108">
        <v>0</v>
      </c>
      <c r="BQ180" s="108">
        <v>0</v>
      </c>
      <c r="BR180" s="108">
        <v>0</v>
      </c>
      <c r="BS180" s="108">
        <v>0</v>
      </c>
      <c r="BT180" s="108">
        <v>50000000</v>
      </c>
      <c r="BU180" s="108">
        <v>50000000</v>
      </c>
      <c r="BV180" s="108">
        <v>0</v>
      </c>
      <c r="BW180" s="108">
        <v>0</v>
      </c>
      <c r="BX180" s="108">
        <v>0</v>
      </c>
      <c r="BY180" s="108">
        <v>0</v>
      </c>
      <c r="BZ180" s="108">
        <v>0</v>
      </c>
      <c r="CA180" s="108">
        <v>0</v>
      </c>
      <c r="CB180" s="108">
        <v>0</v>
      </c>
      <c r="CC180" s="108">
        <v>0</v>
      </c>
      <c r="CD180" s="108">
        <v>0</v>
      </c>
      <c r="CE180" s="108">
        <v>50000000</v>
      </c>
      <c r="CF180" s="108">
        <v>50000000</v>
      </c>
      <c r="CG180" s="108">
        <v>0</v>
      </c>
      <c r="CH180" s="108">
        <v>0</v>
      </c>
      <c r="CI180" s="108">
        <v>0</v>
      </c>
      <c r="CJ180" s="108">
        <v>0</v>
      </c>
      <c r="CK180" s="108">
        <v>0</v>
      </c>
      <c r="CL180" s="108">
        <v>0</v>
      </c>
      <c r="CM180" s="108">
        <v>0</v>
      </c>
      <c r="CN180" s="108">
        <v>0</v>
      </c>
      <c r="CO180" s="108">
        <v>0</v>
      </c>
      <c r="CP180" s="108">
        <v>50000000</v>
      </c>
      <c r="CQ180" s="108">
        <v>50000000</v>
      </c>
      <c r="CR180" s="108">
        <v>150000000</v>
      </c>
      <c r="CS180" s="101"/>
      <c r="CT180" s="101" t="s">
        <v>2119</v>
      </c>
    </row>
    <row r="181" spans="1:98" ht="70.349999999999994" customHeight="1" x14ac:dyDescent="0.3">
      <c r="A181" s="100" t="s">
        <v>2120</v>
      </c>
      <c r="B181" s="101"/>
      <c r="C181" s="101" t="s">
        <v>246</v>
      </c>
      <c r="D181" s="101" t="s">
        <v>2069</v>
      </c>
      <c r="E181" s="101" t="s">
        <v>2070</v>
      </c>
      <c r="F181" s="102" t="s">
        <v>2071</v>
      </c>
      <c r="G181" s="101" t="s">
        <v>1992</v>
      </c>
      <c r="H181" s="101" t="s">
        <v>106</v>
      </c>
      <c r="I181" s="101" t="s">
        <v>2072</v>
      </c>
      <c r="J181" s="101" t="s">
        <v>1191</v>
      </c>
      <c r="K181" s="101" t="s">
        <v>2073</v>
      </c>
      <c r="L181" s="101" t="s">
        <v>2074</v>
      </c>
      <c r="M181" s="101">
        <v>23</v>
      </c>
      <c r="N181" s="101" t="s">
        <v>2075</v>
      </c>
      <c r="O181" s="101" t="s">
        <v>1944</v>
      </c>
      <c r="P181" s="101" t="s">
        <v>925</v>
      </c>
      <c r="Q181" s="101" t="s">
        <v>1945</v>
      </c>
      <c r="R181" s="101" t="s">
        <v>1946</v>
      </c>
      <c r="S181" s="101" t="s">
        <v>2121</v>
      </c>
      <c r="T181" s="101" t="s">
        <v>2122</v>
      </c>
      <c r="U181" s="101" t="s">
        <v>2123</v>
      </c>
      <c r="V181" s="101" t="s">
        <v>2124</v>
      </c>
      <c r="W181" s="101" t="s">
        <v>2125</v>
      </c>
      <c r="X181" s="101" t="s">
        <v>283</v>
      </c>
      <c r="Y181" s="101" t="s">
        <v>123</v>
      </c>
      <c r="Z181" s="101" t="s">
        <v>501</v>
      </c>
      <c r="AA181" s="103">
        <v>2</v>
      </c>
      <c r="AB181" s="101" t="s">
        <v>125</v>
      </c>
      <c r="AC181" s="101" t="s">
        <v>2083</v>
      </c>
      <c r="AD181" s="103">
        <v>0</v>
      </c>
      <c r="AE181" s="103">
        <v>0</v>
      </c>
      <c r="AF181" s="103">
        <v>2</v>
      </c>
      <c r="AG181" s="103">
        <v>0</v>
      </c>
      <c r="AH181" s="104"/>
      <c r="AI181" s="104"/>
      <c r="AJ181" s="104"/>
      <c r="AK181" s="101" t="s">
        <v>2126</v>
      </c>
      <c r="AL181" s="101"/>
      <c r="AM181" s="101"/>
      <c r="AN181" s="102"/>
      <c r="AO181" s="105"/>
      <c r="AP181" s="106"/>
      <c r="AQ181" s="102"/>
      <c r="AR181" s="105"/>
      <c r="AS181" s="106"/>
      <c r="AT181" s="102">
        <v>0</v>
      </c>
      <c r="AU181" s="107">
        <v>0</v>
      </c>
      <c r="AV181" s="106" t="s">
        <v>171</v>
      </c>
      <c r="AW181" s="103">
        <v>0</v>
      </c>
      <c r="AX181" s="107">
        <v>0</v>
      </c>
      <c r="AY181" s="106" t="s">
        <v>171</v>
      </c>
      <c r="AZ181" s="108">
        <v>0</v>
      </c>
      <c r="BA181" s="108">
        <v>0</v>
      </c>
      <c r="BB181" s="108">
        <v>0</v>
      </c>
      <c r="BC181" s="108">
        <v>0</v>
      </c>
      <c r="BD181" s="108">
        <v>0</v>
      </c>
      <c r="BE181" s="108">
        <v>0</v>
      </c>
      <c r="BF181" s="108">
        <v>0</v>
      </c>
      <c r="BG181" s="108">
        <v>0</v>
      </c>
      <c r="BH181" s="108">
        <v>0</v>
      </c>
      <c r="BI181" s="108">
        <v>0</v>
      </c>
      <c r="BJ181" s="108">
        <v>0</v>
      </c>
      <c r="BK181" s="108">
        <v>0</v>
      </c>
      <c r="BL181" s="108">
        <v>0</v>
      </c>
      <c r="BM181" s="108">
        <v>0</v>
      </c>
      <c r="BN181" s="108">
        <v>0</v>
      </c>
      <c r="BO181" s="108">
        <v>0</v>
      </c>
      <c r="BP181" s="108">
        <v>0</v>
      </c>
      <c r="BQ181" s="108">
        <v>0</v>
      </c>
      <c r="BR181" s="108">
        <v>0</v>
      </c>
      <c r="BS181" s="108">
        <v>2500000000</v>
      </c>
      <c r="BT181" s="108">
        <v>0</v>
      </c>
      <c r="BU181" s="108">
        <v>2500000000</v>
      </c>
      <c r="BV181" s="108">
        <v>0</v>
      </c>
      <c r="BW181" s="108">
        <v>0</v>
      </c>
      <c r="BX181" s="108">
        <v>0</v>
      </c>
      <c r="BY181" s="108">
        <v>0</v>
      </c>
      <c r="BZ181" s="108">
        <v>0</v>
      </c>
      <c r="CA181" s="108">
        <v>0</v>
      </c>
      <c r="CB181" s="108">
        <v>0</v>
      </c>
      <c r="CC181" s="108">
        <v>0</v>
      </c>
      <c r="CD181" s="108">
        <v>2500000000</v>
      </c>
      <c r="CE181" s="108">
        <v>0</v>
      </c>
      <c r="CF181" s="108">
        <v>2500000000</v>
      </c>
      <c r="CG181" s="108">
        <v>0</v>
      </c>
      <c r="CH181" s="108">
        <v>0</v>
      </c>
      <c r="CI181" s="108">
        <v>0</v>
      </c>
      <c r="CJ181" s="108">
        <v>0</v>
      </c>
      <c r="CK181" s="108">
        <v>0</v>
      </c>
      <c r="CL181" s="108">
        <v>0</v>
      </c>
      <c r="CM181" s="108">
        <v>0</v>
      </c>
      <c r="CN181" s="108">
        <v>0</v>
      </c>
      <c r="CO181" s="108">
        <v>0</v>
      </c>
      <c r="CP181" s="108">
        <v>0</v>
      </c>
      <c r="CQ181" s="108">
        <v>0</v>
      </c>
      <c r="CR181" s="108">
        <v>5000000000</v>
      </c>
      <c r="CS181" s="101" t="s">
        <v>2127</v>
      </c>
      <c r="CT181" s="101" t="s">
        <v>2128</v>
      </c>
    </row>
    <row r="182" spans="1:98" ht="70.349999999999994" customHeight="1" x14ac:dyDescent="0.3">
      <c r="A182" s="100" t="s">
        <v>2129</v>
      </c>
      <c r="B182" s="101"/>
      <c r="C182" s="101" t="s">
        <v>357</v>
      </c>
      <c r="D182" s="101" t="s">
        <v>2069</v>
      </c>
      <c r="E182" s="101" t="s">
        <v>2070</v>
      </c>
      <c r="F182" s="102" t="s">
        <v>2071</v>
      </c>
      <c r="G182" s="101" t="s">
        <v>1992</v>
      </c>
      <c r="H182" s="101" t="s">
        <v>106</v>
      </c>
      <c r="I182" s="101" t="s">
        <v>2072</v>
      </c>
      <c r="J182" s="101" t="s">
        <v>1191</v>
      </c>
      <c r="K182" s="101" t="s">
        <v>2073</v>
      </c>
      <c r="L182" s="101" t="s">
        <v>2074</v>
      </c>
      <c r="M182" s="101">
        <v>23</v>
      </c>
      <c r="N182" s="101" t="s">
        <v>2075</v>
      </c>
      <c r="O182" s="101" t="s">
        <v>1944</v>
      </c>
      <c r="P182" s="101" t="s">
        <v>925</v>
      </c>
      <c r="Q182" s="101" t="s">
        <v>1945</v>
      </c>
      <c r="R182" s="101" t="s">
        <v>1946</v>
      </c>
      <c r="S182" s="101" t="s">
        <v>2130</v>
      </c>
      <c r="T182" s="101" t="s">
        <v>2131</v>
      </c>
      <c r="U182" s="101" t="s">
        <v>2132</v>
      </c>
      <c r="V182" s="101" t="s">
        <v>2133</v>
      </c>
      <c r="W182" s="101" t="s">
        <v>2134</v>
      </c>
      <c r="X182" s="101" t="s">
        <v>283</v>
      </c>
      <c r="Y182" s="101" t="s">
        <v>123</v>
      </c>
      <c r="Z182" s="101" t="s">
        <v>501</v>
      </c>
      <c r="AA182" s="103">
        <v>2</v>
      </c>
      <c r="AB182" s="101" t="s">
        <v>125</v>
      </c>
      <c r="AC182" s="101" t="s">
        <v>2083</v>
      </c>
      <c r="AD182" s="103">
        <v>1</v>
      </c>
      <c r="AE182" s="103">
        <v>1</v>
      </c>
      <c r="AF182" s="103">
        <v>0</v>
      </c>
      <c r="AG182" s="103">
        <v>0</v>
      </c>
      <c r="AH182" s="104" t="s">
        <v>2135</v>
      </c>
      <c r="AI182" s="104"/>
      <c r="AJ182" s="104"/>
      <c r="AK182" s="101"/>
      <c r="AL182" s="101"/>
      <c r="AM182" s="101"/>
      <c r="AN182" s="102">
        <v>1</v>
      </c>
      <c r="AO182" s="105">
        <v>1</v>
      </c>
      <c r="AP182" s="106" t="s">
        <v>132</v>
      </c>
      <c r="AQ182" s="102">
        <v>0</v>
      </c>
      <c r="AR182" s="105">
        <v>0</v>
      </c>
      <c r="AS182" s="106" t="s">
        <v>171</v>
      </c>
      <c r="AT182" s="102"/>
      <c r="AU182" s="107"/>
      <c r="AV182" s="106"/>
      <c r="AW182" s="103">
        <v>1</v>
      </c>
      <c r="AX182" s="107">
        <v>0.5</v>
      </c>
      <c r="AY182" s="106" t="s">
        <v>227</v>
      </c>
      <c r="AZ182" s="108">
        <v>120000000</v>
      </c>
      <c r="BA182" s="108">
        <v>0</v>
      </c>
      <c r="BB182" s="108">
        <v>0</v>
      </c>
      <c r="BC182" s="108">
        <v>0</v>
      </c>
      <c r="BD182" s="108">
        <v>0</v>
      </c>
      <c r="BE182" s="108">
        <v>0</v>
      </c>
      <c r="BF182" s="108">
        <v>0</v>
      </c>
      <c r="BG182" s="108">
        <v>0</v>
      </c>
      <c r="BH182" s="108">
        <v>0</v>
      </c>
      <c r="BI182" s="108">
        <v>0</v>
      </c>
      <c r="BJ182" s="108">
        <v>120000000</v>
      </c>
      <c r="BK182" s="108">
        <v>0</v>
      </c>
      <c r="BL182" s="108">
        <v>0</v>
      </c>
      <c r="BM182" s="108">
        <v>0</v>
      </c>
      <c r="BN182" s="108">
        <v>0</v>
      </c>
      <c r="BO182" s="108">
        <v>0</v>
      </c>
      <c r="BP182" s="108">
        <v>0</v>
      </c>
      <c r="BQ182" s="108">
        <v>0</v>
      </c>
      <c r="BR182" s="108">
        <v>0</v>
      </c>
      <c r="BS182" s="108">
        <v>0</v>
      </c>
      <c r="BT182" s="108">
        <v>0</v>
      </c>
      <c r="BU182" s="108">
        <v>0</v>
      </c>
      <c r="BV182" s="108">
        <v>0</v>
      </c>
      <c r="BW182" s="108">
        <v>0</v>
      </c>
      <c r="BX182" s="108">
        <v>0</v>
      </c>
      <c r="BY182" s="108">
        <v>0</v>
      </c>
      <c r="BZ182" s="108">
        <v>0</v>
      </c>
      <c r="CA182" s="108">
        <v>0</v>
      </c>
      <c r="CB182" s="108">
        <v>0</v>
      </c>
      <c r="CC182" s="108">
        <v>0</v>
      </c>
      <c r="CD182" s="108">
        <v>0</v>
      </c>
      <c r="CE182" s="108">
        <v>0</v>
      </c>
      <c r="CF182" s="108">
        <v>0</v>
      </c>
      <c r="CG182" s="108">
        <v>0</v>
      </c>
      <c r="CH182" s="108">
        <v>0</v>
      </c>
      <c r="CI182" s="108">
        <v>0</v>
      </c>
      <c r="CJ182" s="108">
        <v>0</v>
      </c>
      <c r="CK182" s="108">
        <v>0</v>
      </c>
      <c r="CL182" s="108">
        <v>0</v>
      </c>
      <c r="CM182" s="108">
        <v>0</v>
      </c>
      <c r="CN182" s="108">
        <v>0</v>
      </c>
      <c r="CO182" s="108">
        <v>0</v>
      </c>
      <c r="CP182" s="108">
        <v>0</v>
      </c>
      <c r="CQ182" s="108">
        <v>0</v>
      </c>
      <c r="CR182" s="108">
        <v>120000000</v>
      </c>
      <c r="CS182" s="101" t="s">
        <v>2136</v>
      </c>
      <c r="CT182" s="101" t="s">
        <v>2137</v>
      </c>
    </row>
    <row r="183" spans="1:98" ht="166.35" customHeight="1" x14ac:dyDescent="0.3">
      <c r="A183" s="100" t="s">
        <v>2138</v>
      </c>
      <c r="B183" s="101"/>
      <c r="C183" s="101" t="s">
        <v>419</v>
      </c>
      <c r="D183" s="101" t="s">
        <v>2069</v>
      </c>
      <c r="E183" s="101" t="s">
        <v>2070</v>
      </c>
      <c r="F183" s="102" t="s">
        <v>2071</v>
      </c>
      <c r="G183" s="101" t="s">
        <v>1992</v>
      </c>
      <c r="H183" s="101" t="s">
        <v>106</v>
      </c>
      <c r="I183" s="101" t="s">
        <v>2072</v>
      </c>
      <c r="J183" s="101" t="s">
        <v>1191</v>
      </c>
      <c r="K183" s="101" t="s">
        <v>2073</v>
      </c>
      <c r="L183" s="101" t="s">
        <v>2074</v>
      </c>
      <c r="M183" s="101">
        <v>23</v>
      </c>
      <c r="N183" s="101" t="s">
        <v>2075</v>
      </c>
      <c r="O183" s="101" t="s">
        <v>1944</v>
      </c>
      <c r="P183" s="101" t="s">
        <v>925</v>
      </c>
      <c r="Q183" s="101" t="s">
        <v>1945</v>
      </c>
      <c r="R183" s="101" t="s">
        <v>1946</v>
      </c>
      <c r="S183" s="101" t="s">
        <v>2139</v>
      </c>
      <c r="T183" s="101" t="s">
        <v>2140</v>
      </c>
      <c r="U183" s="101" t="s">
        <v>6463</v>
      </c>
      <c r="V183" s="101" t="s">
        <v>2142</v>
      </c>
      <c r="W183" s="101" t="s">
        <v>2143</v>
      </c>
      <c r="X183" s="101" t="s">
        <v>2144</v>
      </c>
      <c r="Y183" s="101" t="s">
        <v>123</v>
      </c>
      <c r="Z183" s="101" t="s">
        <v>501</v>
      </c>
      <c r="AA183" s="103">
        <v>1</v>
      </c>
      <c r="AB183" s="101" t="s">
        <v>125</v>
      </c>
      <c r="AC183" s="101" t="s">
        <v>2083</v>
      </c>
      <c r="AD183" s="103">
        <v>0</v>
      </c>
      <c r="AE183" s="103">
        <v>1</v>
      </c>
      <c r="AF183" s="103">
        <v>0</v>
      </c>
      <c r="AG183" s="103">
        <v>0</v>
      </c>
      <c r="AH183" s="104"/>
      <c r="AI183" s="104" t="s">
        <v>2145</v>
      </c>
      <c r="AJ183" s="104" t="s">
        <v>2146</v>
      </c>
      <c r="AK183" s="101"/>
      <c r="AL183" s="101"/>
      <c r="AM183" s="101"/>
      <c r="AN183" s="102"/>
      <c r="AO183" s="105"/>
      <c r="AP183" s="106"/>
      <c r="AQ183" s="102">
        <v>1</v>
      </c>
      <c r="AR183" s="105">
        <v>1</v>
      </c>
      <c r="AS183" s="106" t="s">
        <v>132</v>
      </c>
      <c r="AT183" s="102"/>
      <c r="AU183" s="107"/>
      <c r="AV183" s="106"/>
      <c r="AW183" s="103">
        <v>1</v>
      </c>
      <c r="AX183" s="107">
        <v>1</v>
      </c>
      <c r="AY183" s="106" t="s">
        <v>132</v>
      </c>
      <c r="AZ183" s="108">
        <v>0</v>
      </c>
      <c r="BA183" s="108">
        <v>0</v>
      </c>
      <c r="BB183" s="108">
        <v>0</v>
      </c>
      <c r="BC183" s="108">
        <v>0</v>
      </c>
      <c r="BD183" s="108">
        <v>0</v>
      </c>
      <c r="BE183" s="108">
        <v>0</v>
      </c>
      <c r="BF183" s="108">
        <v>0</v>
      </c>
      <c r="BG183" s="108">
        <v>0</v>
      </c>
      <c r="BH183" s="108">
        <v>0</v>
      </c>
      <c r="BI183" s="108">
        <v>0</v>
      </c>
      <c r="BJ183" s="108">
        <v>0</v>
      </c>
      <c r="BK183" s="108">
        <v>0</v>
      </c>
      <c r="BL183" s="108">
        <v>0</v>
      </c>
      <c r="BM183" s="108">
        <v>0</v>
      </c>
      <c r="BN183" s="108">
        <v>0</v>
      </c>
      <c r="BO183" s="108">
        <v>0</v>
      </c>
      <c r="BP183" s="108">
        <v>0</v>
      </c>
      <c r="BQ183" s="108">
        <v>0</v>
      </c>
      <c r="BR183" s="108">
        <v>0</v>
      </c>
      <c r="BS183" s="108">
        <v>3000000000</v>
      </c>
      <c r="BT183" s="108">
        <v>0</v>
      </c>
      <c r="BU183" s="108">
        <v>3000000000</v>
      </c>
      <c r="BV183" s="108">
        <v>0</v>
      </c>
      <c r="BW183" s="108">
        <v>0</v>
      </c>
      <c r="BX183" s="108">
        <v>0</v>
      </c>
      <c r="BY183" s="108">
        <v>0</v>
      </c>
      <c r="BZ183" s="108">
        <v>0</v>
      </c>
      <c r="CA183" s="108">
        <v>0</v>
      </c>
      <c r="CB183" s="108">
        <v>0</v>
      </c>
      <c r="CC183" s="108">
        <v>0</v>
      </c>
      <c r="CD183" s="108">
        <v>0</v>
      </c>
      <c r="CE183" s="108">
        <v>0</v>
      </c>
      <c r="CF183" s="108">
        <v>0</v>
      </c>
      <c r="CG183" s="108">
        <v>0</v>
      </c>
      <c r="CH183" s="108">
        <v>0</v>
      </c>
      <c r="CI183" s="108">
        <v>0</v>
      </c>
      <c r="CJ183" s="108">
        <v>0</v>
      </c>
      <c r="CK183" s="108">
        <v>0</v>
      </c>
      <c r="CL183" s="108">
        <v>0</v>
      </c>
      <c r="CM183" s="108">
        <v>0</v>
      </c>
      <c r="CN183" s="108">
        <v>0</v>
      </c>
      <c r="CO183" s="108">
        <v>0</v>
      </c>
      <c r="CP183" s="108">
        <v>0</v>
      </c>
      <c r="CQ183" s="108">
        <v>0</v>
      </c>
      <c r="CR183" s="108">
        <v>3000000000</v>
      </c>
      <c r="CS183" s="101"/>
      <c r="CT183" s="101" t="s">
        <v>2147</v>
      </c>
    </row>
    <row r="184" spans="1:98" ht="70.349999999999994" customHeight="1" x14ac:dyDescent="0.3">
      <c r="A184" s="100" t="s">
        <v>2148</v>
      </c>
      <c r="B184" s="101"/>
      <c r="C184" s="101" t="s">
        <v>436</v>
      </c>
      <c r="D184" s="101" t="s">
        <v>2069</v>
      </c>
      <c r="E184" s="101" t="s">
        <v>2070</v>
      </c>
      <c r="F184" s="102" t="s">
        <v>2071</v>
      </c>
      <c r="G184" s="101" t="s">
        <v>1992</v>
      </c>
      <c r="H184" s="101" t="s">
        <v>106</v>
      </c>
      <c r="I184" s="101" t="s">
        <v>2072</v>
      </c>
      <c r="J184" s="101" t="s">
        <v>1191</v>
      </c>
      <c r="K184" s="101" t="s">
        <v>2073</v>
      </c>
      <c r="L184" s="101" t="s">
        <v>2074</v>
      </c>
      <c r="M184" s="101">
        <v>23</v>
      </c>
      <c r="N184" s="101" t="s">
        <v>2075</v>
      </c>
      <c r="O184" s="101" t="s">
        <v>1944</v>
      </c>
      <c r="P184" s="101" t="s">
        <v>925</v>
      </c>
      <c r="Q184" s="101" t="s">
        <v>1945</v>
      </c>
      <c r="R184" s="101" t="s">
        <v>1946</v>
      </c>
      <c r="S184" s="101" t="s">
        <v>2149</v>
      </c>
      <c r="T184" s="101" t="s">
        <v>2150</v>
      </c>
      <c r="U184" s="101" t="s">
        <v>6464</v>
      </c>
      <c r="V184" s="101" t="s">
        <v>2152</v>
      </c>
      <c r="W184" s="101" t="s">
        <v>2153</v>
      </c>
      <c r="X184" s="101" t="s">
        <v>2107</v>
      </c>
      <c r="Y184" s="101" t="s">
        <v>123</v>
      </c>
      <c r="Z184" s="101" t="s">
        <v>501</v>
      </c>
      <c r="AA184" s="103">
        <v>60</v>
      </c>
      <c r="AB184" s="101" t="s">
        <v>125</v>
      </c>
      <c r="AC184" s="101" t="s">
        <v>2083</v>
      </c>
      <c r="AD184" s="103">
        <v>0</v>
      </c>
      <c r="AE184" s="103">
        <v>60</v>
      </c>
      <c r="AF184" s="103">
        <v>0</v>
      </c>
      <c r="AG184" s="103">
        <v>0</v>
      </c>
      <c r="AH184" s="104"/>
      <c r="AI184" s="104" t="s">
        <v>2109</v>
      </c>
      <c r="AJ184" s="104" t="s">
        <v>2110</v>
      </c>
      <c r="AK184" s="101"/>
      <c r="AL184" s="101"/>
      <c r="AM184" s="101"/>
      <c r="AN184" s="102"/>
      <c r="AO184" s="105"/>
      <c r="AP184" s="106"/>
      <c r="AQ184" s="102">
        <v>60</v>
      </c>
      <c r="AR184" s="105">
        <v>1</v>
      </c>
      <c r="AS184" s="106" t="s">
        <v>132</v>
      </c>
      <c r="AT184" s="102"/>
      <c r="AU184" s="107"/>
      <c r="AV184" s="106"/>
      <c r="AW184" s="103">
        <v>60</v>
      </c>
      <c r="AX184" s="107">
        <v>1</v>
      </c>
      <c r="AY184" s="106" t="s">
        <v>132</v>
      </c>
      <c r="AZ184" s="108">
        <v>0</v>
      </c>
      <c r="BA184" s="108">
        <v>0</v>
      </c>
      <c r="BB184" s="108">
        <v>0</v>
      </c>
      <c r="BC184" s="108">
        <v>0</v>
      </c>
      <c r="BD184" s="108">
        <v>0</v>
      </c>
      <c r="BE184" s="108">
        <v>0</v>
      </c>
      <c r="BF184" s="108">
        <v>0</v>
      </c>
      <c r="BG184" s="108">
        <v>0</v>
      </c>
      <c r="BH184" s="108">
        <v>0</v>
      </c>
      <c r="BI184" s="108">
        <v>0</v>
      </c>
      <c r="BJ184" s="108">
        <v>0</v>
      </c>
      <c r="BK184" s="108">
        <v>0</v>
      </c>
      <c r="BL184" s="108">
        <v>0</v>
      </c>
      <c r="BM184" s="108">
        <v>0</v>
      </c>
      <c r="BN184" s="108">
        <v>0</v>
      </c>
      <c r="BO184" s="108">
        <v>0</v>
      </c>
      <c r="BP184" s="108">
        <v>0</v>
      </c>
      <c r="BQ184" s="108">
        <v>0</v>
      </c>
      <c r="BR184" s="108">
        <v>0</v>
      </c>
      <c r="BS184" s="108">
        <v>2500000000</v>
      </c>
      <c r="BT184" s="108">
        <v>0</v>
      </c>
      <c r="BU184" s="108">
        <v>2500000000</v>
      </c>
      <c r="BV184" s="108">
        <v>0</v>
      </c>
      <c r="BW184" s="108">
        <v>0</v>
      </c>
      <c r="BX184" s="108">
        <v>0</v>
      </c>
      <c r="BY184" s="108">
        <v>0</v>
      </c>
      <c r="BZ184" s="108">
        <v>0</v>
      </c>
      <c r="CA184" s="108">
        <v>0</v>
      </c>
      <c r="CB184" s="108">
        <v>0</v>
      </c>
      <c r="CC184" s="108">
        <v>0</v>
      </c>
      <c r="CD184" s="108">
        <v>0</v>
      </c>
      <c r="CE184" s="108">
        <v>0</v>
      </c>
      <c r="CF184" s="108">
        <v>0</v>
      </c>
      <c r="CG184" s="108">
        <v>0</v>
      </c>
      <c r="CH184" s="108">
        <v>0</v>
      </c>
      <c r="CI184" s="108">
        <v>0</v>
      </c>
      <c r="CJ184" s="108">
        <v>0</v>
      </c>
      <c r="CK184" s="108">
        <v>0</v>
      </c>
      <c r="CL184" s="108">
        <v>0</v>
      </c>
      <c r="CM184" s="108">
        <v>0</v>
      </c>
      <c r="CN184" s="108">
        <v>0</v>
      </c>
      <c r="CO184" s="108">
        <v>0</v>
      </c>
      <c r="CP184" s="108">
        <v>0</v>
      </c>
      <c r="CQ184" s="108">
        <v>0</v>
      </c>
      <c r="CR184" s="108">
        <v>2500000000</v>
      </c>
      <c r="CS184" s="101"/>
      <c r="CT184" s="101" t="s">
        <v>2154</v>
      </c>
    </row>
    <row r="185" spans="1:98" ht="70.349999999999994" customHeight="1" x14ac:dyDescent="0.3">
      <c r="A185" s="100" t="s">
        <v>2155</v>
      </c>
      <c r="B185" s="101"/>
      <c r="C185" s="101" t="s">
        <v>111</v>
      </c>
      <c r="D185" s="101" t="s">
        <v>2069</v>
      </c>
      <c r="E185" s="101" t="s">
        <v>1953</v>
      </c>
      <c r="F185" s="102" t="s">
        <v>1954</v>
      </c>
      <c r="G185" s="101" t="s">
        <v>124</v>
      </c>
      <c r="H185" s="101" t="s">
        <v>522</v>
      </c>
      <c r="I185" s="101" t="s">
        <v>2156</v>
      </c>
      <c r="J185" s="101" t="s">
        <v>1955</v>
      </c>
      <c r="K185" s="101" t="s">
        <v>2073</v>
      </c>
      <c r="L185" s="101" t="s">
        <v>2074</v>
      </c>
      <c r="M185" s="101">
        <v>23</v>
      </c>
      <c r="N185" s="101" t="s">
        <v>2075</v>
      </c>
      <c r="O185" s="101" t="s">
        <v>1944</v>
      </c>
      <c r="P185" s="101" t="s">
        <v>925</v>
      </c>
      <c r="Q185" s="101" t="s">
        <v>1945</v>
      </c>
      <c r="R185" s="101" t="s">
        <v>1946</v>
      </c>
      <c r="S185" s="101" t="s">
        <v>2157</v>
      </c>
      <c r="T185" s="101" t="s">
        <v>2158</v>
      </c>
      <c r="U185" s="101" t="s">
        <v>2159</v>
      </c>
      <c r="V185" s="101" t="s">
        <v>2160</v>
      </c>
      <c r="W185" s="101" t="s">
        <v>2161</v>
      </c>
      <c r="X185" s="101" t="s">
        <v>2162</v>
      </c>
      <c r="Y185" s="101" t="s">
        <v>123</v>
      </c>
      <c r="Z185" s="101" t="s">
        <v>501</v>
      </c>
      <c r="AA185" s="103">
        <v>3</v>
      </c>
      <c r="AB185" s="101" t="s">
        <v>125</v>
      </c>
      <c r="AC185" s="101" t="s">
        <v>2083</v>
      </c>
      <c r="AD185" s="103">
        <v>1</v>
      </c>
      <c r="AE185" s="103">
        <v>2</v>
      </c>
      <c r="AF185" s="103">
        <v>0</v>
      </c>
      <c r="AG185" s="103">
        <v>0</v>
      </c>
      <c r="AH185" s="104" t="s">
        <v>2163</v>
      </c>
      <c r="AI185" s="104" t="s">
        <v>2164</v>
      </c>
      <c r="AJ185" s="104" t="s">
        <v>2165</v>
      </c>
      <c r="AK185" s="101" t="s">
        <v>2166</v>
      </c>
      <c r="AL185" s="101"/>
      <c r="AM185" s="101"/>
      <c r="AN185" s="102">
        <v>2</v>
      </c>
      <c r="AO185" s="105">
        <v>1</v>
      </c>
      <c r="AP185" s="106" t="s">
        <v>132</v>
      </c>
      <c r="AQ185" s="102">
        <v>2</v>
      </c>
      <c r="AR185" s="105">
        <v>1</v>
      </c>
      <c r="AS185" s="106" t="s">
        <v>132</v>
      </c>
      <c r="AT185" s="102">
        <v>0</v>
      </c>
      <c r="AU185" s="107"/>
      <c r="AV185" s="106"/>
      <c r="AW185" s="103">
        <v>4</v>
      </c>
      <c r="AX185" s="107">
        <v>1</v>
      </c>
      <c r="AY185" s="106" t="s">
        <v>132</v>
      </c>
      <c r="AZ185" s="108">
        <v>0</v>
      </c>
      <c r="BA185" s="108">
        <v>0</v>
      </c>
      <c r="BB185" s="108">
        <v>0</v>
      </c>
      <c r="BC185" s="108">
        <v>0</v>
      </c>
      <c r="BD185" s="108">
        <v>0</v>
      </c>
      <c r="BE185" s="108">
        <v>0</v>
      </c>
      <c r="BF185" s="108">
        <v>0</v>
      </c>
      <c r="BG185" s="108">
        <v>0</v>
      </c>
      <c r="BH185" s="108">
        <v>0</v>
      </c>
      <c r="BI185" s="108">
        <v>100000000</v>
      </c>
      <c r="BJ185" s="108">
        <v>100000000</v>
      </c>
      <c r="BK185" s="108">
        <v>0</v>
      </c>
      <c r="BL185" s="108">
        <v>0</v>
      </c>
      <c r="BM185" s="108">
        <v>0</v>
      </c>
      <c r="BN185" s="108">
        <v>0</v>
      </c>
      <c r="BO185" s="108">
        <v>0</v>
      </c>
      <c r="BP185" s="108">
        <v>0</v>
      </c>
      <c r="BQ185" s="108">
        <v>0</v>
      </c>
      <c r="BR185" s="108">
        <v>0</v>
      </c>
      <c r="BS185" s="108">
        <v>0</v>
      </c>
      <c r="BT185" s="108">
        <v>100000000</v>
      </c>
      <c r="BU185" s="108">
        <v>100000000</v>
      </c>
      <c r="BV185" s="108">
        <v>0</v>
      </c>
      <c r="BW185" s="108">
        <v>0</v>
      </c>
      <c r="BX185" s="108">
        <v>0</v>
      </c>
      <c r="BY185" s="108">
        <v>0</v>
      </c>
      <c r="BZ185" s="108">
        <v>0</v>
      </c>
      <c r="CA185" s="108">
        <v>0</v>
      </c>
      <c r="CB185" s="108">
        <v>0</v>
      </c>
      <c r="CC185" s="108">
        <v>0</v>
      </c>
      <c r="CD185" s="108">
        <v>0</v>
      </c>
      <c r="CE185" s="108">
        <v>100000000</v>
      </c>
      <c r="CF185" s="108">
        <v>100000000</v>
      </c>
      <c r="CG185" s="108">
        <v>0</v>
      </c>
      <c r="CH185" s="108">
        <v>0</v>
      </c>
      <c r="CI185" s="108">
        <v>0</v>
      </c>
      <c r="CJ185" s="108">
        <v>0</v>
      </c>
      <c r="CK185" s="108">
        <v>0</v>
      </c>
      <c r="CL185" s="108">
        <v>0</v>
      </c>
      <c r="CM185" s="108">
        <v>0</v>
      </c>
      <c r="CN185" s="108">
        <v>0</v>
      </c>
      <c r="CO185" s="108">
        <v>0</v>
      </c>
      <c r="CP185" s="108">
        <v>100000000</v>
      </c>
      <c r="CQ185" s="108">
        <v>100000000</v>
      </c>
      <c r="CR185" s="108">
        <v>400000000</v>
      </c>
      <c r="CS185" s="101" t="s">
        <v>2167</v>
      </c>
      <c r="CT185" s="101" t="s">
        <v>2168</v>
      </c>
    </row>
    <row r="186" spans="1:98" ht="70.349999999999994" customHeight="1" x14ac:dyDescent="0.3">
      <c r="A186" s="100" t="s">
        <v>2169</v>
      </c>
      <c r="B186" s="101"/>
      <c r="C186" s="101" t="s">
        <v>101</v>
      </c>
      <c r="D186" s="101" t="s">
        <v>2069</v>
      </c>
      <c r="E186" s="101" t="s">
        <v>1953</v>
      </c>
      <c r="F186" s="102" t="s">
        <v>1954</v>
      </c>
      <c r="G186" s="101" t="s">
        <v>124</v>
      </c>
      <c r="H186" s="101" t="s">
        <v>522</v>
      </c>
      <c r="I186" s="101" t="s">
        <v>2156</v>
      </c>
      <c r="J186" s="101" t="s">
        <v>1955</v>
      </c>
      <c r="K186" s="101" t="s">
        <v>2073</v>
      </c>
      <c r="L186" s="101" t="s">
        <v>2170</v>
      </c>
      <c r="M186" s="101">
        <v>24</v>
      </c>
      <c r="N186" s="101" t="s">
        <v>2171</v>
      </c>
      <c r="O186" s="101" t="s">
        <v>1944</v>
      </c>
      <c r="P186" s="101" t="s">
        <v>925</v>
      </c>
      <c r="Q186" s="101" t="s">
        <v>1945</v>
      </c>
      <c r="R186" s="101" t="s">
        <v>1946</v>
      </c>
      <c r="S186" s="101" t="s">
        <v>2172</v>
      </c>
      <c r="T186" s="101" t="s">
        <v>2173</v>
      </c>
      <c r="U186" s="101" t="s">
        <v>6465</v>
      </c>
      <c r="V186" s="101" t="s">
        <v>2175</v>
      </c>
      <c r="W186" s="101" t="s">
        <v>2176</v>
      </c>
      <c r="X186" s="101" t="s">
        <v>283</v>
      </c>
      <c r="Y186" s="101" t="s">
        <v>123</v>
      </c>
      <c r="Z186" s="101" t="s">
        <v>501</v>
      </c>
      <c r="AA186" s="103">
        <v>6</v>
      </c>
      <c r="AB186" s="101" t="s">
        <v>125</v>
      </c>
      <c r="AC186" s="101" t="s">
        <v>2083</v>
      </c>
      <c r="AD186" s="103">
        <v>1</v>
      </c>
      <c r="AE186" s="103">
        <v>1</v>
      </c>
      <c r="AF186" s="103">
        <v>3</v>
      </c>
      <c r="AG186" s="103">
        <v>1</v>
      </c>
      <c r="AH186" s="104" t="s">
        <v>2177</v>
      </c>
      <c r="AI186" s="104"/>
      <c r="AJ186" s="104"/>
      <c r="AK186" s="101"/>
      <c r="AL186" s="101"/>
      <c r="AM186" s="101"/>
      <c r="AN186" s="102">
        <v>6</v>
      </c>
      <c r="AO186" s="105">
        <v>1</v>
      </c>
      <c r="AP186" s="106" t="s">
        <v>132</v>
      </c>
      <c r="AQ186" s="102">
        <v>0</v>
      </c>
      <c r="AR186" s="105">
        <v>1</v>
      </c>
      <c r="AS186" s="106" t="s">
        <v>132</v>
      </c>
      <c r="AT186" s="102"/>
      <c r="AU186" s="107">
        <v>1</v>
      </c>
      <c r="AV186" s="106" t="s">
        <v>132</v>
      </c>
      <c r="AW186" s="103">
        <v>6</v>
      </c>
      <c r="AX186" s="107">
        <v>1</v>
      </c>
      <c r="AY186" s="106" t="s">
        <v>132</v>
      </c>
      <c r="AZ186" s="108">
        <v>120000000</v>
      </c>
      <c r="BA186" s="108">
        <v>0</v>
      </c>
      <c r="BB186" s="108">
        <v>0</v>
      </c>
      <c r="BC186" s="108">
        <v>0</v>
      </c>
      <c r="BD186" s="108">
        <v>0</v>
      </c>
      <c r="BE186" s="108">
        <v>100000000</v>
      </c>
      <c r="BF186" s="108">
        <v>0</v>
      </c>
      <c r="BG186" s="108">
        <v>0</v>
      </c>
      <c r="BH186" s="108">
        <v>0</v>
      </c>
      <c r="BI186" s="108">
        <v>0</v>
      </c>
      <c r="BJ186" s="108">
        <v>220000000</v>
      </c>
      <c r="BK186" s="108">
        <v>120000000</v>
      </c>
      <c r="BL186" s="108">
        <v>0</v>
      </c>
      <c r="BM186" s="108">
        <v>0</v>
      </c>
      <c r="BN186" s="108">
        <v>0</v>
      </c>
      <c r="BO186" s="108">
        <v>0</v>
      </c>
      <c r="BP186" s="108">
        <v>100000000</v>
      </c>
      <c r="BQ186" s="108">
        <v>0</v>
      </c>
      <c r="BR186" s="108">
        <v>0</v>
      </c>
      <c r="BS186" s="108">
        <v>1895000000</v>
      </c>
      <c r="BT186" s="108">
        <v>0</v>
      </c>
      <c r="BU186" s="108">
        <v>2115000000</v>
      </c>
      <c r="BV186" s="108">
        <v>120000000</v>
      </c>
      <c r="BW186" s="108">
        <v>0</v>
      </c>
      <c r="BX186" s="108">
        <v>0</v>
      </c>
      <c r="BY186" s="108">
        <v>0</v>
      </c>
      <c r="BZ186" s="108">
        <v>0</v>
      </c>
      <c r="CA186" s="108">
        <v>100000000</v>
      </c>
      <c r="CB186" s="108">
        <v>0</v>
      </c>
      <c r="CC186" s="108">
        <v>0</v>
      </c>
      <c r="CD186" s="108">
        <v>0</v>
      </c>
      <c r="CE186" s="108">
        <v>0</v>
      </c>
      <c r="CF186" s="108">
        <v>220000000</v>
      </c>
      <c r="CG186" s="108">
        <v>120000000</v>
      </c>
      <c r="CH186" s="108">
        <v>0</v>
      </c>
      <c r="CI186" s="108">
        <v>0</v>
      </c>
      <c r="CJ186" s="108">
        <v>0</v>
      </c>
      <c r="CK186" s="108">
        <v>0</v>
      </c>
      <c r="CL186" s="108">
        <v>100000000</v>
      </c>
      <c r="CM186" s="108">
        <v>0</v>
      </c>
      <c r="CN186" s="108">
        <v>0</v>
      </c>
      <c r="CO186" s="108">
        <v>0</v>
      </c>
      <c r="CP186" s="108">
        <v>0</v>
      </c>
      <c r="CQ186" s="108">
        <v>220000000</v>
      </c>
      <c r="CR186" s="108">
        <v>2775000000</v>
      </c>
      <c r="CS186" s="101" t="s">
        <v>2088</v>
      </c>
      <c r="CT186" s="101" t="s">
        <v>2178</v>
      </c>
    </row>
    <row r="187" spans="1:98" ht="70.349999999999994" customHeight="1" x14ac:dyDescent="0.3">
      <c r="A187" s="100" t="s">
        <v>2179</v>
      </c>
      <c r="B187" s="101"/>
      <c r="C187" s="101" t="s">
        <v>136</v>
      </c>
      <c r="D187" s="101" t="s">
        <v>2069</v>
      </c>
      <c r="E187" s="101" t="s">
        <v>1953</v>
      </c>
      <c r="F187" s="102" t="s">
        <v>1954</v>
      </c>
      <c r="G187" s="101" t="s">
        <v>124</v>
      </c>
      <c r="H187" s="101" t="s">
        <v>522</v>
      </c>
      <c r="I187" s="101" t="s">
        <v>2156</v>
      </c>
      <c r="J187" s="101" t="s">
        <v>1955</v>
      </c>
      <c r="K187" s="101" t="s">
        <v>2073</v>
      </c>
      <c r="L187" s="101" t="s">
        <v>2170</v>
      </c>
      <c r="M187" s="101">
        <v>24</v>
      </c>
      <c r="N187" s="101" t="s">
        <v>2171</v>
      </c>
      <c r="O187" s="101" t="s">
        <v>1944</v>
      </c>
      <c r="P187" s="101" t="s">
        <v>925</v>
      </c>
      <c r="Q187" s="101" t="s">
        <v>1945</v>
      </c>
      <c r="R187" s="101" t="s">
        <v>1946</v>
      </c>
      <c r="S187" s="101" t="s">
        <v>2180</v>
      </c>
      <c r="T187" s="101" t="s">
        <v>2181</v>
      </c>
      <c r="U187" s="101" t="s">
        <v>2182</v>
      </c>
      <c r="V187" s="101" t="s">
        <v>2183</v>
      </c>
      <c r="W187" s="101" t="s">
        <v>2184</v>
      </c>
      <c r="X187" s="101" t="s">
        <v>283</v>
      </c>
      <c r="Y187" s="101" t="s">
        <v>123</v>
      </c>
      <c r="Z187" s="101" t="s">
        <v>501</v>
      </c>
      <c r="AA187" s="103">
        <v>3</v>
      </c>
      <c r="AB187" s="101" t="s">
        <v>125</v>
      </c>
      <c r="AC187" s="101" t="s">
        <v>2083</v>
      </c>
      <c r="AD187" s="103">
        <v>0</v>
      </c>
      <c r="AE187" s="103">
        <v>0</v>
      </c>
      <c r="AF187" s="103">
        <v>2</v>
      </c>
      <c r="AG187" s="103">
        <v>1</v>
      </c>
      <c r="AH187" s="104" t="s">
        <v>2185</v>
      </c>
      <c r="AI187" s="104"/>
      <c r="AJ187" s="104"/>
      <c r="AK187" s="101" t="s">
        <v>2186</v>
      </c>
      <c r="AL187" s="101" t="s">
        <v>6646</v>
      </c>
      <c r="AM187" s="101"/>
      <c r="AN187" s="102">
        <v>1</v>
      </c>
      <c r="AO187" s="105">
        <v>1</v>
      </c>
      <c r="AP187" s="106" t="s">
        <v>132</v>
      </c>
      <c r="AQ187" s="102"/>
      <c r="AR187" s="105"/>
      <c r="AS187" s="106"/>
      <c r="AT187" s="102">
        <v>1</v>
      </c>
      <c r="AU187" s="107">
        <v>1</v>
      </c>
      <c r="AV187" s="106" t="s">
        <v>132</v>
      </c>
      <c r="AW187" s="103">
        <v>2</v>
      </c>
      <c r="AX187" s="107">
        <v>0.66666666666666663</v>
      </c>
      <c r="AY187" s="106" t="s">
        <v>170</v>
      </c>
      <c r="AZ187" s="108">
        <v>200000000</v>
      </c>
      <c r="BA187" s="108">
        <v>0</v>
      </c>
      <c r="BB187" s="108">
        <v>0</v>
      </c>
      <c r="BC187" s="108">
        <v>0</v>
      </c>
      <c r="BD187" s="108">
        <v>0</v>
      </c>
      <c r="BE187" s="108">
        <v>0</v>
      </c>
      <c r="BF187" s="108">
        <v>0</v>
      </c>
      <c r="BG187" s="108">
        <v>0</v>
      </c>
      <c r="BH187" s="108">
        <v>0</v>
      </c>
      <c r="BI187" s="108">
        <v>0</v>
      </c>
      <c r="BJ187" s="108">
        <v>200000000</v>
      </c>
      <c r="BK187" s="108">
        <v>200000000</v>
      </c>
      <c r="BL187" s="108">
        <v>0</v>
      </c>
      <c r="BM187" s="108">
        <v>0</v>
      </c>
      <c r="BN187" s="108">
        <v>0</v>
      </c>
      <c r="BO187" s="108">
        <v>0</v>
      </c>
      <c r="BP187" s="108">
        <v>0</v>
      </c>
      <c r="BQ187" s="108">
        <v>0</v>
      </c>
      <c r="BR187" s="108">
        <v>0</v>
      </c>
      <c r="BS187" s="108">
        <v>0</v>
      </c>
      <c r="BT187" s="108">
        <v>0</v>
      </c>
      <c r="BU187" s="108">
        <v>200000000</v>
      </c>
      <c r="BV187" s="108">
        <v>200000000</v>
      </c>
      <c r="BW187" s="108">
        <v>0</v>
      </c>
      <c r="BX187" s="108">
        <v>0</v>
      </c>
      <c r="BY187" s="108">
        <v>0</v>
      </c>
      <c r="BZ187" s="108">
        <v>0</v>
      </c>
      <c r="CA187" s="108">
        <v>0</v>
      </c>
      <c r="CB187" s="108">
        <v>0</v>
      </c>
      <c r="CC187" s="108">
        <v>0</v>
      </c>
      <c r="CD187" s="108">
        <v>0</v>
      </c>
      <c r="CE187" s="108">
        <v>0</v>
      </c>
      <c r="CF187" s="108">
        <v>200000000</v>
      </c>
      <c r="CG187" s="108">
        <v>200000000</v>
      </c>
      <c r="CH187" s="108">
        <v>0</v>
      </c>
      <c r="CI187" s="108">
        <v>0</v>
      </c>
      <c r="CJ187" s="108">
        <v>0</v>
      </c>
      <c r="CK187" s="108">
        <v>0</v>
      </c>
      <c r="CL187" s="108">
        <v>0</v>
      </c>
      <c r="CM187" s="108">
        <v>0</v>
      </c>
      <c r="CN187" s="108">
        <v>0</v>
      </c>
      <c r="CO187" s="108">
        <v>0</v>
      </c>
      <c r="CP187" s="108">
        <v>0</v>
      </c>
      <c r="CQ187" s="108">
        <v>200000000</v>
      </c>
      <c r="CR187" s="108">
        <v>800000000</v>
      </c>
      <c r="CS187" s="101" t="s">
        <v>2136</v>
      </c>
      <c r="CT187" s="101" t="s">
        <v>2187</v>
      </c>
    </row>
    <row r="188" spans="1:98" ht="70.349999999999994" customHeight="1" x14ac:dyDescent="0.3">
      <c r="A188" s="100" t="s">
        <v>2188</v>
      </c>
      <c r="B188" s="101"/>
      <c r="C188" s="101" t="s">
        <v>175</v>
      </c>
      <c r="D188" s="101" t="s">
        <v>2069</v>
      </c>
      <c r="E188" s="101" t="s">
        <v>1953</v>
      </c>
      <c r="F188" s="102" t="s">
        <v>1954</v>
      </c>
      <c r="G188" s="101" t="s">
        <v>124</v>
      </c>
      <c r="H188" s="101" t="s">
        <v>522</v>
      </c>
      <c r="I188" s="101" t="s">
        <v>2156</v>
      </c>
      <c r="J188" s="101" t="s">
        <v>1955</v>
      </c>
      <c r="K188" s="101" t="s">
        <v>2073</v>
      </c>
      <c r="L188" s="101" t="s">
        <v>2170</v>
      </c>
      <c r="M188" s="101">
        <v>24</v>
      </c>
      <c r="N188" s="101" t="s">
        <v>2171</v>
      </c>
      <c r="O188" s="101" t="s">
        <v>1944</v>
      </c>
      <c r="P188" s="101" t="s">
        <v>925</v>
      </c>
      <c r="Q188" s="101" t="s">
        <v>1945</v>
      </c>
      <c r="R188" s="101" t="s">
        <v>1946</v>
      </c>
      <c r="S188" s="101" t="s">
        <v>2189</v>
      </c>
      <c r="T188" s="101" t="s">
        <v>2190</v>
      </c>
      <c r="U188" s="101" t="s">
        <v>2189</v>
      </c>
      <c r="V188" s="101" t="s">
        <v>2191</v>
      </c>
      <c r="W188" s="101" t="s">
        <v>2192</v>
      </c>
      <c r="X188" s="101" t="s">
        <v>2193</v>
      </c>
      <c r="Y188" s="101" t="s">
        <v>123</v>
      </c>
      <c r="Z188" s="101" t="s">
        <v>501</v>
      </c>
      <c r="AA188" s="103">
        <v>1</v>
      </c>
      <c r="AB188" s="101" t="s">
        <v>125</v>
      </c>
      <c r="AC188" s="101" t="s">
        <v>2083</v>
      </c>
      <c r="AD188" s="103">
        <v>0</v>
      </c>
      <c r="AE188" s="103">
        <v>0</v>
      </c>
      <c r="AF188" s="103">
        <v>1</v>
      </c>
      <c r="AG188" s="103">
        <v>0</v>
      </c>
      <c r="AH188" s="104"/>
      <c r="AI188" s="104"/>
      <c r="AJ188" s="104"/>
      <c r="AK188" s="101" t="s">
        <v>2194</v>
      </c>
      <c r="AL188" s="101"/>
      <c r="AM188" s="101"/>
      <c r="AN188" s="102"/>
      <c r="AO188" s="105"/>
      <c r="AP188" s="106"/>
      <c r="AQ188" s="102"/>
      <c r="AR188" s="105"/>
      <c r="AS188" s="106"/>
      <c r="AT188" s="102"/>
      <c r="AU188" s="107">
        <v>0</v>
      </c>
      <c r="AV188" s="106" t="s">
        <v>171</v>
      </c>
      <c r="AW188" s="103">
        <v>0</v>
      </c>
      <c r="AX188" s="107">
        <v>0</v>
      </c>
      <c r="AY188" s="106" t="s">
        <v>171</v>
      </c>
      <c r="AZ188" s="108"/>
      <c r="BA188" s="108"/>
      <c r="BB188" s="108"/>
      <c r="BC188" s="108"/>
      <c r="BD188" s="108"/>
      <c r="BE188" s="108"/>
      <c r="BF188" s="108"/>
      <c r="BG188" s="108"/>
      <c r="BH188" s="108"/>
      <c r="BI188" s="108"/>
      <c r="BJ188" s="108">
        <v>0</v>
      </c>
      <c r="BK188" s="108">
        <v>500000000</v>
      </c>
      <c r="BL188" s="108">
        <v>0</v>
      </c>
      <c r="BM188" s="108">
        <v>0</v>
      </c>
      <c r="BN188" s="108">
        <v>0</v>
      </c>
      <c r="BO188" s="108">
        <v>0</v>
      </c>
      <c r="BP188" s="108">
        <v>0</v>
      </c>
      <c r="BQ188" s="108">
        <v>500000000</v>
      </c>
      <c r="BR188" s="108">
        <v>0</v>
      </c>
      <c r="BS188" s="108">
        <v>1376310392</v>
      </c>
      <c r="BT188" s="108">
        <v>0</v>
      </c>
      <c r="BU188" s="108">
        <v>2376310392</v>
      </c>
      <c r="BV188" s="108">
        <v>500000000</v>
      </c>
      <c r="BW188" s="108">
        <v>0</v>
      </c>
      <c r="BX188" s="108">
        <v>0</v>
      </c>
      <c r="BY188" s="108">
        <v>0</v>
      </c>
      <c r="BZ188" s="108">
        <v>0</v>
      </c>
      <c r="CA188" s="108">
        <v>0</v>
      </c>
      <c r="CB188" s="108">
        <v>500000000</v>
      </c>
      <c r="CC188" s="108">
        <v>0</v>
      </c>
      <c r="CD188" s="108">
        <v>0</v>
      </c>
      <c r="CE188" s="108">
        <v>200000000</v>
      </c>
      <c r="CF188" s="108">
        <v>1200000000</v>
      </c>
      <c r="CG188" s="108">
        <v>500000000</v>
      </c>
      <c r="CH188" s="108">
        <v>0</v>
      </c>
      <c r="CI188" s="108">
        <v>0</v>
      </c>
      <c r="CJ188" s="108">
        <v>0</v>
      </c>
      <c r="CK188" s="108">
        <v>0</v>
      </c>
      <c r="CL188" s="108">
        <v>0</v>
      </c>
      <c r="CM188" s="108">
        <v>500000000</v>
      </c>
      <c r="CN188" s="108">
        <v>0</v>
      </c>
      <c r="CO188" s="108">
        <v>0</v>
      </c>
      <c r="CP188" s="108">
        <v>200000000</v>
      </c>
      <c r="CQ188" s="108">
        <v>1200000000</v>
      </c>
      <c r="CR188" s="108">
        <v>4776310392</v>
      </c>
      <c r="CS188" s="101" t="s">
        <v>2195</v>
      </c>
      <c r="CT188" s="101" t="s">
        <v>2196</v>
      </c>
    </row>
    <row r="189" spans="1:98" ht="70.349999999999994" customHeight="1" x14ac:dyDescent="0.3">
      <c r="A189" s="100" t="s">
        <v>2197</v>
      </c>
      <c r="B189" s="101"/>
      <c r="C189" s="101" t="s">
        <v>246</v>
      </c>
      <c r="D189" s="101" t="s">
        <v>2069</v>
      </c>
      <c r="E189" s="101" t="s">
        <v>1953</v>
      </c>
      <c r="F189" s="102" t="s">
        <v>1954</v>
      </c>
      <c r="G189" s="101" t="s">
        <v>124</v>
      </c>
      <c r="H189" s="101" t="s">
        <v>522</v>
      </c>
      <c r="I189" s="101" t="s">
        <v>2156</v>
      </c>
      <c r="J189" s="101" t="s">
        <v>1955</v>
      </c>
      <c r="K189" s="101" t="s">
        <v>2073</v>
      </c>
      <c r="L189" s="101" t="s">
        <v>2170</v>
      </c>
      <c r="M189" s="101">
        <v>24</v>
      </c>
      <c r="N189" s="101" t="s">
        <v>2171</v>
      </c>
      <c r="O189" s="101" t="s">
        <v>1944</v>
      </c>
      <c r="P189" s="101" t="s">
        <v>925</v>
      </c>
      <c r="Q189" s="101" t="s">
        <v>1945</v>
      </c>
      <c r="R189" s="101" t="s">
        <v>1946</v>
      </c>
      <c r="S189" s="101" t="s">
        <v>2198</v>
      </c>
      <c r="T189" s="101" t="s">
        <v>2199</v>
      </c>
      <c r="U189" s="101" t="s">
        <v>2200</v>
      </c>
      <c r="V189" s="101" t="s">
        <v>2201</v>
      </c>
      <c r="W189" s="101" t="s">
        <v>2202</v>
      </c>
      <c r="X189" s="101" t="s">
        <v>2203</v>
      </c>
      <c r="Y189" s="101" t="s">
        <v>123</v>
      </c>
      <c r="Z189" s="101" t="s">
        <v>501</v>
      </c>
      <c r="AA189" s="103">
        <v>3</v>
      </c>
      <c r="AB189" s="101" t="s">
        <v>125</v>
      </c>
      <c r="AC189" s="101" t="s">
        <v>2083</v>
      </c>
      <c r="AD189" s="103">
        <v>0</v>
      </c>
      <c r="AE189" s="103">
        <v>1</v>
      </c>
      <c r="AF189" s="103">
        <v>1</v>
      </c>
      <c r="AG189" s="103">
        <v>1</v>
      </c>
      <c r="AH189" s="104"/>
      <c r="AI189" s="104" t="s">
        <v>2204</v>
      </c>
      <c r="AJ189" s="104" t="s">
        <v>2205</v>
      </c>
      <c r="AK189" s="101" t="s">
        <v>6658</v>
      </c>
      <c r="AL189" s="101" t="s">
        <v>6659</v>
      </c>
      <c r="AM189" s="101"/>
      <c r="AN189" s="102"/>
      <c r="AO189" s="105"/>
      <c r="AP189" s="106"/>
      <c r="AQ189" s="102">
        <v>1</v>
      </c>
      <c r="AR189" s="105">
        <v>1</v>
      </c>
      <c r="AS189" s="106" t="s">
        <v>132</v>
      </c>
      <c r="AT189" s="102">
        <v>1</v>
      </c>
      <c r="AU189" s="107">
        <v>1</v>
      </c>
      <c r="AV189" s="106" t="s">
        <v>132</v>
      </c>
      <c r="AW189" s="103">
        <v>2</v>
      </c>
      <c r="AX189" s="107">
        <v>0.66666666666666663</v>
      </c>
      <c r="AY189" s="106" t="s">
        <v>170</v>
      </c>
      <c r="AZ189" s="108">
        <v>0</v>
      </c>
      <c r="BA189" s="108">
        <v>0</v>
      </c>
      <c r="BB189" s="108">
        <v>0</v>
      </c>
      <c r="BC189" s="108">
        <v>0</v>
      </c>
      <c r="BD189" s="108">
        <v>0</v>
      </c>
      <c r="BE189" s="108">
        <v>0</v>
      </c>
      <c r="BF189" s="108">
        <v>0</v>
      </c>
      <c r="BG189" s="108">
        <v>0</v>
      </c>
      <c r="BH189" s="108">
        <v>0</v>
      </c>
      <c r="BI189" s="108">
        <v>20000000</v>
      </c>
      <c r="BJ189" s="108">
        <v>20000000</v>
      </c>
      <c r="BK189" s="108">
        <v>30000000</v>
      </c>
      <c r="BL189" s="108">
        <v>0</v>
      </c>
      <c r="BM189" s="108">
        <v>0</v>
      </c>
      <c r="BN189" s="108">
        <v>0</v>
      </c>
      <c r="BO189" s="108">
        <v>0</v>
      </c>
      <c r="BP189" s="108">
        <v>0</v>
      </c>
      <c r="BQ189" s="108">
        <v>70000000</v>
      </c>
      <c r="BR189" s="108">
        <v>0</v>
      </c>
      <c r="BS189" s="108">
        <v>0</v>
      </c>
      <c r="BT189" s="108">
        <v>0</v>
      </c>
      <c r="BU189" s="108">
        <v>100000000</v>
      </c>
      <c r="BV189" s="108">
        <v>30000000</v>
      </c>
      <c r="BW189" s="108">
        <v>0</v>
      </c>
      <c r="BX189" s="108">
        <v>0</v>
      </c>
      <c r="BY189" s="108">
        <v>0</v>
      </c>
      <c r="BZ189" s="108">
        <v>0</v>
      </c>
      <c r="CA189" s="108">
        <v>0</v>
      </c>
      <c r="CB189" s="108">
        <v>70000000</v>
      </c>
      <c r="CC189" s="108">
        <v>0</v>
      </c>
      <c r="CD189" s="108">
        <v>0</v>
      </c>
      <c r="CE189" s="108">
        <v>0</v>
      </c>
      <c r="CF189" s="108">
        <v>100000000</v>
      </c>
      <c r="CG189" s="108">
        <v>30000000</v>
      </c>
      <c r="CH189" s="108">
        <v>0</v>
      </c>
      <c r="CI189" s="108">
        <v>0</v>
      </c>
      <c r="CJ189" s="108">
        <v>0</v>
      </c>
      <c r="CK189" s="108">
        <v>0</v>
      </c>
      <c r="CL189" s="108">
        <v>0</v>
      </c>
      <c r="CM189" s="108">
        <v>70000000</v>
      </c>
      <c r="CN189" s="108">
        <v>0</v>
      </c>
      <c r="CO189" s="108">
        <v>0</v>
      </c>
      <c r="CP189" s="108">
        <v>0</v>
      </c>
      <c r="CQ189" s="108">
        <v>100000000</v>
      </c>
      <c r="CR189" s="108">
        <v>320000000</v>
      </c>
      <c r="CS189" s="101"/>
      <c r="CT189" s="101" t="s">
        <v>2206</v>
      </c>
    </row>
    <row r="190" spans="1:98" ht="70.349999999999994" customHeight="1" x14ac:dyDescent="0.3">
      <c r="A190" s="100" t="s">
        <v>2207</v>
      </c>
      <c r="B190" s="101"/>
      <c r="C190" s="101" t="s">
        <v>357</v>
      </c>
      <c r="D190" s="101" t="s">
        <v>2069</v>
      </c>
      <c r="E190" s="101" t="s">
        <v>1953</v>
      </c>
      <c r="F190" s="102" t="s">
        <v>1954</v>
      </c>
      <c r="G190" s="101" t="s">
        <v>124</v>
      </c>
      <c r="H190" s="101" t="s">
        <v>522</v>
      </c>
      <c r="I190" s="101" t="s">
        <v>2156</v>
      </c>
      <c r="J190" s="101" t="s">
        <v>1955</v>
      </c>
      <c r="K190" s="101" t="s">
        <v>2073</v>
      </c>
      <c r="L190" s="101" t="s">
        <v>2170</v>
      </c>
      <c r="M190" s="101">
        <v>24</v>
      </c>
      <c r="N190" s="101" t="s">
        <v>2171</v>
      </c>
      <c r="O190" s="101" t="s">
        <v>1944</v>
      </c>
      <c r="P190" s="101" t="s">
        <v>925</v>
      </c>
      <c r="Q190" s="101" t="s">
        <v>1945</v>
      </c>
      <c r="R190" s="101" t="s">
        <v>1946</v>
      </c>
      <c r="S190" s="101" t="s">
        <v>1966</v>
      </c>
      <c r="T190" s="101" t="s">
        <v>1967</v>
      </c>
      <c r="U190" s="101" t="s">
        <v>1968</v>
      </c>
      <c r="V190" s="101" t="s">
        <v>1969</v>
      </c>
      <c r="W190" s="101" t="s">
        <v>1970</v>
      </c>
      <c r="X190" s="101" t="s">
        <v>429</v>
      </c>
      <c r="Y190" s="101" t="s">
        <v>123</v>
      </c>
      <c r="Z190" s="101" t="s">
        <v>501</v>
      </c>
      <c r="AA190" s="103">
        <v>4</v>
      </c>
      <c r="AB190" s="101" t="s">
        <v>182</v>
      </c>
      <c r="AC190" s="101" t="s">
        <v>2083</v>
      </c>
      <c r="AD190" s="103">
        <v>4</v>
      </c>
      <c r="AE190" s="103">
        <v>4</v>
      </c>
      <c r="AF190" s="103">
        <v>4</v>
      </c>
      <c r="AG190" s="103">
        <v>4</v>
      </c>
      <c r="AH190" s="104" t="s">
        <v>2208</v>
      </c>
      <c r="AI190" s="104" t="s">
        <v>2209</v>
      </c>
      <c r="AJ190" s="104" t="s">
        <v>2210</v>
      </c>
      <c r="AK190" s="101" t="s">
        <v>2211</v>
      </c>
      <c r="AL190" s="101" t="s">
        <v>6647</v>
      </c>
      <c r="AM190" s="101"/>
      <c r="AN190" s="102">
        <v>3</v>
      </c>
      <c r="AO190" s="105">
        <v>0.75</v>
      </c>
      <c r="AP190" s="106" t="s">
        <v>170</v>
      </c>
      <c r="AQ190" s="102">
        <v>3</v>
      </c>
      <c r="AR190" s="105">
        <v>0.75</v>
      </c>
      <c r="AS190" s="106" t="s">
        <v>170</v>
      </c>
      <c r="AT190" s="102">
        <v>1</v>
      </c>
      <c r="AU190" s="107">
        <v>0.25</v>
      </c>
      <c r="AV190" s="106" t="s">
        <v>171</v>
      </c>
      <c r="AW190" s="103">
        <v>7</v>
      </c>
      <c r="AX190" s="107">
        <v>1</v>
      </c>
      <c r="AY190" s="106" t="s">
        <v>132</v>
      </c>
      <c r="AZ190" s="108">
        <v>278000000</v>
      </c>
      <c r="BA190" s="108">
        <v>0</v>
      </c>
      <c r="BB190" s="108">
        <v>0</v>
      </c>
      <c r="BC190" s="108">
        <v>0</v>
      </c>
      <c r="BD190" s="108">
        <v>0</v>
      </c>
      <c r="BE190" s="108">
        <v>0</v>
      </c>
      <c r="BF190" s="108">
        <v>0</v>
      </c>
      <c r="BG190" s="108">
        <v>0</v>
      </c>
      <c r="BH190" s="108">
        <v>0</v>
      </c>
      <c r="BI190" s="108">
        <v>0</v>
      </c>
      <c r="BJ190" s="108">
        <v>278000000</v>
      </c>
      <c r="BK190" s="108">
        <v>350000000</v>
      </c>
      <c r="BL190" s="108">
        <v>0</v>
      </c>
      <c r="BM190" s="108">
        <v>0</v>
      </c>
      <c r="BN190" s="108">
        <v>0</v>
      </c>
      <c r="BO190" s="108">
        <v>0</v>
      </c>
      <c r="BP190" s="108">
        <v>0</v>
      </c>
      <c r="BQ190" s="108">
        <v>0</v>
      </c>
      <c r="BR190" s="108">
        <v>0</v>
      </c>
      <c r="BS190" s="108">
        <v>0</v>
      </c>
      <c r="BT190" s="108">
        <v>0</v>
      </c>
      <c r="BU190" s="108">
        <v>350000000</v>
      </c>
      <c r="BV190" s="108">
        <v>350000000</v>
      </c>
      <c r="BW190" s="108">
        <v>0</v>
      </c>
      <c r="BX190" s="108">
        <v>0</v>
      </c>
      <c r="BY190" s="108">
        <v>0</v>
      </c>
      <c r="BZ190" s="108">
        <v>0</v>
      </c>
      <c r="CA190" s="108">
        <v>0</v>
      </c>
      <c r="CB190" s="108">
        <v>0</v>
      </c>
      <c r="CC190" s="108">
        <v>0</v>
      </c>
      <c r="CD190" s="108">
        <v>0</v>
      </c>
      <c r="CE190" s="108">
        <v>0</v>
      </c>
      <c r="CF190" s="108">
        <v>350000000</v>
      </c>
      <c r="CG190" s="108">
        <v>350000000</v>
      </c>
      <c r="CH190" s="108">
        <v>0</v>
      </c>
      <c r="CI190" s="108">
        <v>0</v>
      </c>
      <c r="CJ190" s="108">
        <v>0</v>
      </c>
      <c r="CK190" s="108">
        <v>0</v>
      </c>
      <c r="CL190" s="108">
        <v>0</v>
      </c>
      <c r="CM190" s="108">
        <v>0</v>
      </c>
      <c r="CN190" s="108">
        <v>0</v>
      </c>
      <c r="CO190" s="108">
        <v>0</v>
      </c>
      <c r="CP190" s="108">
        <v>0</v>
      </c>
      <c r="CQ190" s="108">
        <v>350000000</v>
      </c>
      <c r="CR190" s="108">
        <v>1328000000</v>
      </c>
      <c r="CS190" s="101" t="s">
        <v>2136</v>
      </c>
      <c r="CT190" s="101" t="s">
        <v>2212</v>
      </c>
    </row>
    <row r="191" spans="1:98" ht="70.349999999999994" customHeight="1" x14ac:dyDescent="0.3">
      <c r="A191" s="100" t="s">
        <v>2213</v>
      </c>
      <c r="B191" s="101"/>
      <c r="C191" s="101" t="s">
        <v>419</v>
      </c>
      <c r="D191" s="101" t="s">
        <v>2069</v>
      </c>
      <c r="E191" s="101" t="s">
        <v>1953</v>
      </c>
      <c r="F191" s="102" t="s">
        <v>1954</v>
      </c>
      <c r="G191" s="101" t="s">
        <v>124</v>
      </c>
      <c r="H191" s="101" t="s">
        <v>522</v>
      </c>
      <c r="I191" s="101" t="s">
        <v>2156</v>
      </c>
      <c r="J191" s="101" t="s">
        <v>1955</v>
      </c>
      <c r="K191" s="101" t="s">
        <v>2073</v>
      </c>
      <c r="L191" s="101" t="s">
        <v>2170</v>
      </c>
      <c r="M191" s="101">
        <v>24</v>
      </c>
      <c r="N191" s="101" t="s">
        <v>2171</v>
      </c>
      <c r="O191" s="101" t="s">
        <v>1944</v>
      </c>
      <c r="P191" s="101" t="s">
        <v>925</v>
      </c>
      <c r="Q191" s="101" t="s">
        <v>1945</v>
      </c>
      <c r="R191" s="101" t="s">
        <v>1946</v>
      </c>
      <c r="S191" s="101" t="s">
        <v>2214</v>
      </c>
      <c r="T191" s="101" t="s">
        <v>2215</v>
      </c>
      <c r="U191" s="101" t="s">
        <v>2214</v>
      </c>
      <c r="V191" s="101" t="s">
        <v>2216</v>
      </c>
      <c r="W191" s="101" t="s">
        <v>2217</v>
      </c>
      <c r="X191" s="101" t="s">
        <v>2218</v>
      </c>
      <c r="Y191" s="101" t="s">
        <v>123</v>
      </c>
      <c r="Z191" s="101" t="s">
        <v>501</v>
      </c>
      <c r="AA191" s="103">
        <v>3</v>
      </c>
      <c r="AB191" s="101" t="s">
        <v>125</v>
      </c>
      <c r="AC191" s="101" t="s">
        <v>2083</v>
      </c>
      <c r="AD191" s="103">
        <v>0</v>
      </c>
      <c r="AE191" s="103">
        <v>0</v>
      </c>
      <c r="AF191" s="103">
        <v>1</v>
      </c>
      <c r="AG191" s="103">
        <v>2</v>
      </c>
      <c r="AH191" s="104"/>
      <c r="AI191" s="104"/>
      <c r="AJ191" s="104"/>
      <c r="AK191" s="101" t="s">
        <v>2219</v>
      </c>
      <c r="AL191" s="101"/>
      <c r="AM191" s="101"/>
      <c r="AN191" s="102"/>
      <c r="AO191" s="105"/>
      <c r="AP191" s="106"/>
      <c r="AQ191" s="102"/>
      <c r="AR191" s="105"/>
      <c r="AS191" s="106"/>
      <c r="AT191" s="102"/>
      <c r="AU191" s="107">
        <v>0</v>
      </c>
      <c r="AV191" s="106" t="s">
        <v>171</v>
      </c>
      <c r="AW191" s="103">
        <v>0</v>
      </c>
      <c r="AX191" s="107">
        <v>0</v>
      </c>
      <c r="AY191" s="106" t="s">
        <v>171</v>
      </c>
      <c r="AZ191" s="108">
        <v>0</v>
      </c>
      <c r="BA191" s="108">
        <v>0</v>
      </c>
      <c r="BB191" s="108">
        <v>0</v>
      </c>
      <c r="BC191" s="108">
        <v>0</v>
      </c>
      <c r="BD191" s="108">
        <v>0</v>
      </c>
      <c r="BE191" s="108">
        <v>0</v>
      </c>
      <c r="BF191" s="108">
        <v>1250000000</v>
      </c>
      <c r="BG191" s="108">
        <v>0</v>
      </c>
      <c r="BH191" s="108">
        <v>9056050000</v>
      </c>
      <c r="BI191" s="108">
        <v>0</v>
      </c>
      <c r="BJ191" s="108">
        <v>10306050000</v>
      </c>
      <c r="BK191" s="108">
        <v>0</v>
      </c>
      <c r="BL191" s="108">
        <v>0</v>
      </c>
      <c r="BM191" s="108">
        <v>0</v>
      </c>
      <c r="BN191" s="108">
        <v>0</v>
      </c>
      <c r="BO191" s="108">
        <v>0</v>
      </c>
      <c r="BP191" s="108">
        <v>0</v>
      </c>
      <c r="BQ191" s="108">
        <v>1250000000</v>
      </c>
      <c r="BR191" s="108">
        <v>0</v>
      </c>
      <c r="BS191" s="108">
        <v>0</v>
      </c>
      <c r="BT191" s="108">
        <v>0</v>
      </c>
      <c r="BU191" s="108">
        <v>1250000000</v>
      </c>
      <c r="BV191" s="108">
        <v>0</v>
      </c>
      <c r="BW191" s="108">
        <v>0</v>
      </c>
      <c r="BX191" s="108">
        <v>0</v>
      </c>
      <c r="BY191" s="108">
        <v>0</v>
      </c>
      <c r="BZ191" s="108">
        <v>0</v>
      </c>
      <c r="CA191" s="108">
        <v>0</v>
      </c>
      <c r="CB191" s="108">
        <v>0</v>
      </c>
      <c r="CC191" s="108">
        <v>0</v>
      </c>
      <c r="CD191" s="108">
        <v>0</v>
      </c>
      <c r="CE191" s="108">
        <v>0</v>
      </c>
      <c r="CF191" s="108">
        <v>0</v>
      </c>
      <c r="CG191" s="108">
        <v>0</v>
      </c>
      <c r="CH191" s="108">
        <v>0</v>
      </c>
      <c r="CI191" s="108">
        <v>0</v>
      </c>
      <c r="CJ191" s="108">
        <v>0</v>
      </c>
      <c r="CK191" s="108">
        <v>0</v>
      </c>
      <c r="CL191" s="108">
        <v>0</v>
      </c>
      <c r="CM191" s="108">
        <v>0</v>
      </c>
      <c r="CN191" s="108">
        <v>0</v>
      </c>
      <c r="CO191" s="108">
        <v>0</v>
      </c>
      <c r="CP191" s="108">
        <v>0</v>
      </c>
      <c r="CQ191" s="108">
        <v>0</v>
      </c>
      <c r="CR191" s="108">
        <v>11556050000</v>
      </c>
      <c r="CS191" s="101"/>
      <c r="CT191" s="101" t="s">
        <v>2220</v>
      </c>
    </row>
    <row r="192" spans="1:98" ht="70.349999999999994" customHeight="1" x14ac:dyDescent="0.3">
      <c r="A192" s="100" t="s">
        <v>2221</v>
      </c>
      <c r="B192" s="101"/>
      <c r="C192" s="101" t="s">
        <v>436</v>
      </c>
      <c r="D192" s="101" t="s">
        <v>2069</v>
      </c>
      <c r="E192" s="101" t="s">
        <v>1953</v>
      </c>
      <c r="F192" s="102" t="s">
        <v>1954</v>
      </c>
      <c r="G192" s="101" t="s">
        <v>124</v>
      </c>
      <c r="H192" s="101" t="s">
        <v>522</v>
      </c>
      <c r="I192" s="101" t="s">
        <v>2156</v>
      </c>
      <c r="J192" s="101" t="s">
        <v>1955</v>
      </c>
      <c r="K192" s="101" t="s">
        <v>2073</v>
      </c>
      <c r="L192" s="101" t="s">
        <v>2170</v>
      </c>
      <c r="M192" s="101">
        <v>24</v>
      </c>
      <c r="N192" s="101" t="s">
        <v>2171</v>
      </c>
      <c r="O192" s="101" t="s">
        <v>1944</v>
      </c>
      <c r="P192" s="101" t="s">
        <v>925</v>
      </c>
      <c r="Q192" s="101" t="s">
        <v>1945</v>
      </c>
      <c r="R192" s="101" t="s">
        <v>1946</v>
      </c>
      <c r="S192" s="101" t="s">
        <v>6466</v>
      </c>
      <c r="T192" s="101" t="s">
        <v>2223</v>
      </c>
      <c r="U192" s="101" t="s">
        <v>6466</v>
      </c>
      <c r="V192" s="101" t="s">
        <v>2224</v>
      </c>
      <c r="W192" s="101" t="s">
        <v>2225</v>
      </c>
      <c r="X192" s="101" t="s">
        <v>2226</v>
      </c>
      <c r="Y192" s="101" t="s">
        <v>123</v>
      </c>
      <c r="Z192" s="101" t="s">
        <v>501</v>
      </c>
      <c r="AA192" s="103">
        <v>2</v>
      </c>
      <c r="AB192" s="101" t="s">
        <v>125</v>
      </c>
      <c r="AC192" s="101" t="s">
        <v>2083</v>
      </c>
      <c r="AD192" s="103">
        <v>1</v>
      </c>
      <c r="AE192" s="103">
        <v>1</v>
      </c>
      <c r="AF192" s="103">
        <v>0</v>
      </c>
      <c r="AG192" s="103">
        <v>0</v>
      </c>
      <c r="AH192" s="104" t="s">
        <v>2227</v>
      </c>
      <c r="AI192" s="104" t="s">
        <v>2228</v>
      </c>
      <c r="AJ192" s="104" t="s">
        <v>2229</v>
      </c>
      <c r="AK192" s="101" t="s">
        <v>6689</v>
      </c>
      <c r="AL192" s="101"/>
      <c r="AM192" s="101"/>
      <c r="AN192" s="102">
        <v>1</v>
      </c>
      <c r="AO192" s="105">
        <v>1</v>
      </c>
      <c r="AP192" s="106" t="s">
        <v>132</v>
      </c>
      <c r="AQ192" s="102">
        <v>1</v>
      </c>
      <c r="AR192" s="105">
        <v>1</v>
      </c>
      <c r="AS192" s="106" t="s">
        <v>132</v>
      </c>
      <c r="AT192" s="102"/>
      <c r="AU192" s="107"/>
      <c r="AV192" s="106"/>
      <c r="AW192" s="103">
        <v>2</v>
      </c>
      <c r="AX192" s="107">
        <v>1</v>
      </c>
      <c r="AY192" s="106" t="s">
        <v>132</v>
      </c>
      <c r="AZ192" s="108"/>
      <c r="BA192" s="108"/>
      <c r="BB192" s="108"/>
      <c r="BC192" s="108"/>
      <c r="BD192" s="108"/>
      <c r="BE192" s="108"/>
      <c r="BF192" s="108"/>
      <c r="BG192" s="108"/>
      <c r="BH192" s="108"/>
      <c r="BI192" s="108"/>
      <c r="BJ192" s="108">
        <v>0</v>
      </c>
      <c r="BK192" s="108">
        <v>0</v>
      </c>
      <c r="BL192" s="108">
        <v>0</v>
      </c>
      <c r="BM192" s="108">
        <v>0</v>
      </c>
      <c r="BN192" s="108">
        <v>0</v>
      </c>
      <c r="BO192" s="108">
        <v>0</v>
      </c>
      <c r="BP192" s="108">
        <v>0</v>
      </c>
      <c r="BQ192" s="108">
        <v>0</v>
      </c>
      <c r="BR192" s="108">
        <v>0</v>
      </c>
      <c r="BS192" s="108">
        <v>9999170326.6667004</v>
      </c>
      <c r="BT192" s="108">
        <v>0</v>
      </c>
      <c r="BU192" s="108">
        <v>9999170326.6667004</v>
      </c>
      <c r="BV192" s="108">
        <v>0</v>
      </c>
      <c r="BW192" s="108">
        <v>0</v>
      </c>
      <c r="BX192" s="108">
        <v>0</v>
      </c>
      <c r="BY192" s="108">
        <v>0</v>
      </c>
      <c r="BZ192" s="108">
        <v>0</v>
      </c>
      <c r="CA192" s="108">
        <v>0</v>
      </c>
      <c r="CB192" s="108">
        <v>0</v>
      </c>
      <c r="CC192" s="108">
        <v>0</v>
      </c>
      <c r="CD192" s="108">
        <v>8272786271.7178001</v>
      </c>
      <c r="CE192" s="108">
        <v>0</v>
      </c>
      <c r="CF192" s="108">
        <v>8272786271.7178001</v>
      </c>
      <c r="CG192" s="108">
        <v>0</v>
      </c>
      <c r="CH192" s="108">
        <v>0</v>
      </c>
      <c r="CI192" s="108">
        <v>0</v>
      </c>
      <c r="CJ192" s="108">
        <v>0</v>
      </c>
      <c r="CK192" s="108">
        <v>0</v>
      </c>
      <c r="CL192" s="108">
        <v>0</v>
      </c>
      <c r="CM192" s="108">
        <v>0</v>
      </c>
      <c r="CN192" s="108">
        <v>0</v>
      </c>
      <c r="CO192" s="108">
        <v>0</v>
      </c>
      <c r="CP192" s="108">
        <v>0</v>
      </c>
      <c r="CQ192" s="108">
        <v>0</v>
      </c>
      <c r="CR192" s="108">
        <v>18271956598.384499</v>
      </c>
      <c r="CS192" s="101" t="s">
        <v>2230</v>
      </c>
      <c r="CT192" s="101" t="s">
        <v>2231</v>
      </c>
    </row>
    <row r="193" spans="1:98" ht="70.349999999999994" customHeight="1" x14ac:dyDescent="0.3">
      <c r="A193" s="100" t="s">
        <v>2232</v>
      </c>
      <c r="B193" s="101"/>
      <c r="C193" s="101" t="s">
        <v>450</v>
      </c>
      <c r="D193" s="101" t="s">
        <v>2069</v>
      </c>
      <c r="E193" s="101" t="s">
        <v>1953</v>
      </c>
      <c r="F193" s="102" t="s">
        <v>1954</v>
      </c>
      <c r="G193" s="101" t="s">
        <v>124</v>
      </c>
      <c r="H193" s="101" t="s">
        <v>522</v>
      </c>
      <c r="I193" s="101" t="s">
        <v>2156</v>
      </c>
      <c r="J193" s="101" t="s">
        <v>1955</v>
      </c>
      <c r="K193" s="101" t="s">
        <v>2073</v>
      </c>
      <c r="L193" s="101" t="s">
        <v>2170</v>
      </c>
      <c r="M193" s="101">
        <v>24</v>
      </c>
      <c r="N193" s="101" t="s">
        <v>2171</v>
      </c>
      <c r="O193" s="101" t="s">
        <v>1944</v>
      </c>
      <c r="P193" s="101" t="s">
        <v>925</v>
      </c>
      <c r="Q193" s="101" t="s">
        <v>1945</v>
      </c>
      <c r="R193" s="101" t="s">
        <v>1946</v>
      </c>
      <c r="S193" s="101" t="s">
        <v>6467</v>
      </c>
      <c r="T193" s="101" t="s">
        <v>2234</v>
      </c>
      <c r="U193" s="101" t="s">
        <v>6467</v>
      </c>
      <c r="V193" s="101" t="s">
        <v>2235</v>
      </c>
      <c r="W193" s="101" t="s">
        <v>2236</v>
      </c>
      <c r="X193" s="101" t="s">
        <v>2237</v>
      </c>
      <c r="Y193" s="101" t="s">
        <v>123</v>
      </c>
      <c r="Z193" s="101" t="s">
        <v>501</v>
      </c>
      <c r="AA193" s="103">
        <v>1</v>
      </c>
      <c r="AB193" s="101" t="s">
        <v>125</v>
      </c>
      <c r="AC193" s="101" t="s">
        <v>2083</v>
      </c>
      <c r="AD193" s="103">
        <v>0</v>
      </c>
      <c r="AE193" s="103">
        <v>0</v>
      </c>
      <c r="AF193" s="103">
        <v>1</v>
      </c>
      <c r="AG193" s="103">
        <v>0</v>
      </c>
      <c r="AH193" s="104"/>
      <c r="AI193" s="104"/>
      <c r="AJ193" s="104"/>
      <c r="AK193" s="101" t="s">
        <v>2238</v>
      </c>
      <c r="AL193" s="101"/>
      <c r="AM193" s="101"/>
      <c r="AN193" s="102"/>
      <c r="AO193" s="105"/>
      <c r="AP193" s="106"/>
      <c r="AQ193" s="102"/>
      <c r="AR193" s="105"/>
      <c r="AS193" s="106"/>
      <c r="AT193" s="102"/>
      <c r="AU193" s="107">
        <v>0</v>
      </c>
      <c r="AV193" s="106" t="s">
        <v>171</v>
      </c>
      <c r="AW193" s="103">
        <v>0</v>
      </c>
      <c r="AX193" s="107">
        <v>0</v>
      </c>
      <c r="AY193" s="106" t="s">
        <v>171</v>
      </c>
      <c r="AZ193" s="108">
        <v>0</v>
      </c>
      <c r="BA193" s="108">
        <v>0</v>
      </c>
      <c r="BB193" s="108">
        <v>0</v>
      </c>
      <c r="BC193" s="108">
        <v>0</v>
      </c>
      <c r="BD193" s="108">
        <v>0</v>
      </c>
      <c r="BE193" s="108">
        <v>0</v>
      </c>
      <c r="BF193" s="108">
        <v>0</v>
      </c>
      <c r="BG193" s="108">
        <v>0</v>
      </c>
      <c r="BH193" s="108">
        <v>0</v>
      </c>
      <c r="BI193" s="108">
        <v>10000000000</v>
      </c>
      <c r="BJ193" s="108">
        <v>10000000000</v>
      </c>
      <c r="BK193" s="108">
        <v>0</v>
      </c>
      <c r="BL193" s="108">
        <v>0</v>
      </c>
      <c r="BM193" s="108">
        <v>0</v>
      </c>
      <c r="BN193" s="108">
        <v>0</v>
      </c>
      <c r="BO193" s="108">
        <v>0</v>
      </c>
      <c r="BP193" s="108">
        <v>0</v>
      </c>
      <c r="BQ193" s="108">
        <v>0</v>
      </c>
      <c r="BR193" s="108">
        <v>0</v>
      </c>
      <c r="BS193" s="108">
        <v>0</v>
      </c>
      <c r="BT193" s="108">
        <v>15000000000</v>
      </c>
      <c r="BU193" s="108">
        <v>15000000000</v>
      </c>
      <c r="BV193" s="108">
        <v>0</v>
      </c>
      <c r="BW193" s="108">
        <v>0</v>
      </c>
      <c r="BX193" s="108">
        <v>0</v>
      </c>
      <c r="BY193" s="108">
        <v>0</v>
      </c>
      <c r="BZ193" s="108">
        <v>0</v>
      </c>
      <c r="CA193" s="108">
        <v>0</v>
      </c>
      <c r="CB193" s="108">
        <v>0</v>
      </c>
      <c r="CC193" s="108">
        <v>0</v>
      </c>
      <c r="CD193" s="108">
        <v>0</v>
      </c>
      <c r="CE193" s="108">
        <v>25000000000</v>
      </c>
      <c r="CF193" s="108">
        <v>25000000000</v>
      </c>
      <c r="CG193" s="108">
        <v>0</v>
      </c>
      <c r="CH193" s="108">
        <v>0</v>
      </c>
      <c r="CI193" s="108">
        <v>0</v>
      </c>
      <c r="CJ193" s="108">
        <v>0</v>
      </c>
      <c r="CK193" s="108">
        <v>0</v>
      </c>
      <c r="CL193" s="108">
        <v>0</v>
      </c>
      <c r="CM193" s="108">
        <v>0</v>
      </c>
      <c r="CN193" s="108">
        <v>0</v>
      </c>
      <c r="CO193" s="108">
        <v>0</v>
      </c>
      <c r="CP193" s="108">
        <v>10000000000</v>
      </c>
      <c r="CQ193" s="108">
        <v>10000000000</v>
      </c>
      <c r="CR193" s="108">
        <v>60000000000</v>
      </c>
      <c r="CS193" s="101" t="s">
        <v>2239</v>
      </c>
      <c r="CT193" s="101" t="s">
        <v>2240</v>
      </c>
    </row>
    <row r="194" spans="1:98" ht="70.349999999999994" customHeight="1" x14ac:dyDescent="0.3">
      <c r="A194" s="100" t="s">
        <v>2241</v>
      </c>
      <c r="B194" s="101"/>
      <c r="C194" s="101" t="s">
        <v>632</v>
      </c>
      <c r="D194" s="101" t="s">
        <v>2069</v>
      </c>
      <c r="E194" s="101" t="s">
        <v>1953</v>
      </c>
      <c r="F194" s="102" t="s">
        <v>1954</v>
      </c>
      <c r="G194" s="101" t="s">
        <v>124</v>
      </c>
      <c r="H194" s="101" t="s">
        <v>522</v>
      </c>
      <c r="I194" s="101" t="s">
        <v>2156</v>
      </c>
      <c r="J194" s="101" t="s">
        <v>1955</v>
      </c>
      <c r="K194" s="101" t="s">
        <v>2073</v>
      </c>
      <c r="L194" s="101" t="s">
        <v>2170</v>
      </c>
      <c r="M194" s="101">
        <v>24</v>
      </c>
      <c r="N194" s="101" t="s">
        <v>2171</v>
      </c>
      <c r="O194" s="101" t="s">
        <v>1944</v>
      </c>
      <c r="P194" s="101" t="s">
        <v>925</v>
      </c>
      <c r="Q194" s="101" t="s">
        <v>1945</v>
      </c>
      <c r="R194" s="101" t="s">
        <v>1946</v>
      </c>
      <c r="S194" s="101" t="s">
        <v>6468</v>
      </c>
      <c r="T194" s="101" t="s">
        <v>2243</v>
      </c>
      <c r="U194" s="101" t="s">
        <v>6468</v>
      </c>
      <c r="V194" s="101" t="s">
        <v>2244</v>
      </c>
      <c r="W194" s="101" t="s">
        <v>2245</v>
      </c>
      <c r="X194" s="101" t="s">
        <v>2246</v>
      </c>
      <c r="Y194" s="101" t="s">
        <v>123</v>
      </c>
      <c r="Z194" s="101" t="s">
        <v>501</v>
      </c>
      <c r="AA194" s="103">
        <v>1</v>
      </c>
      <c r="AB194" s="101" t="s">
        <v>125</v>
      </c>
      <c r="AC194" s="101" t="s">
        <v>2083</v>
      </c>
      <c r="AD194" s="103">
        <v>0</v>
      </c>
      <c r="AE194" s="103">
        <v>0</v>
      </c>
      <c r="AF194" s="103">
        <v>1</v>
      </c>
      <c r="AG194" s="103">
        <v>0</v>
      </c>
      <c r="AH194" s="104"/>
      <c r="AI194" s="104" t="s">
        <v>2247</v>
      </c>
      <c r="AJ194" s="104" t="s">
        <v>2248</v>
      </c>
      <c r="AK194" s="101"/>
      <c r="AL194" s="101"/>
      <c r="AM194" s="101"/>
      <c r="AN194" s="102"/>
      <c r="AO194" s="105"/>
      <c r="AP194" s="106"/>
      <c r="AQ194" s="102">
        <v>1</v>
      </c>
      <c r="AR194" s="105">
        <v>1</v>
      </c>
      <c r="AS194" s="106" t="s">
        <v>132</v>
      </c>
      <c r="AT194" s="102"/>
      <c r="AU194" s="107">
        <v>1</v>
      </c>
      <c r="AV194" s="106" t="s">
        <v>132</v>
      </c>
      <c r="AW194" s="103">
        <v>1</v>
      </c>
      <c r="AX194" s="107">
        <v>1</v>
      </c>
      <c r="AY194" s="106" t="s">
        <v>132</v>
      </c>
      <c r="AZ194" s="108">
        <v>0</v>
      </c>
      <c r="BA194" s="108">
        <v>0</v>
      </c>
      <c r="BB194" s="108">
        <v>0</v>
      </c>
      <c r="BC194" s="108">
        <v>0</v>
      </c>
      <c r="BD194" s="108">
        <v>0</v>
      </c>
      <c r="BE194" s="108">
        <v>0</v>
      </c>
      <c r="BF194" s="108">
        <v>0</v>
      </c>
      <c r="BG194" s="108">
        <v>0</v>
      </c>
      <c r="BH194" s="108">
        <v>6000000000</v>
      </c>
      <c r="BI194" s="108">
        <v>0</v>
      </c>
      <c r="BJ194" s="108">
        <v>6000000000</v>
      </c>
      <c r="BK194" s="108">
        <v>0</v>
      </c>
      <c r="BL194" s="108">
        <v>0</v>
      </c>
      <c r="BM194" s="108">
        <v>0</v>
      </c>
      <c r="BN194" s="108">
        <v>0</v>
      </c>
      <c r="BO194" s="108">
        <v>0</v>
      </c>
      <c r="BP194" s="108">
        <v>0</v>
      </c>
      <c r="BQ194" s="108">
        <v>0</v>
      </c>
      <c r="BR194" s="108">
        <v>0</v>
      </c>
      <c r="BS194" s="108">
        <v>6000000000</v>
      </c>
      <c r="BT194" s="108">
        <v>0</v>
      </c>
      <c r="BU194" s="108">
        <v>6000000000</v>
      </c>
      <c r="BV194" s="108">
        <v>0</v>
      </c>
      <c r="BW194" s="108">
        <v>0</v>
      </c>
      <c r="BX194" s="108">
        <v>0</v>
      </c>
      <c r="BY194" s="108">
        <v>0</v>
      </c>
      <c r="BZ194" s="108">
        <v>0</v>
      </c>
      <c r="CA194" s="108">
        <v>0</v>
      </c>
      <c r="CB194" s="108">
        <v>0</v>
      </c>
      <c r="CC194" s="108">
        <v>0</v>
      </c>
      <c r="CD194" s="108">
        <v>6000000000</v>
      </c>
      <c r="CE194" s="108">
        <v>0</v>
      </c>
      <c r="CF194" s="108">
        <v>6000000000</v>
      </c>
      <c r="CG194" s="108">
        <v>0</v>
      </c>
      <c r="CH194" s="108">
        <v>0</v>
      </c>
      <c r="CI194" s="108">
        <v>0</v>
      </c>
      <c r="CJ194" s="108">
        <v>0</v>
      </c>
      <c r="CK194" s="108">
        <v>0</v>
      </c>
      <c r="CL194" s="108">
        <v>0</v>
      </c>
      <c r="CM194" s="108">
        <v>0</v>
      </c>
      <c r="CN194" s="108">
        <v>0</v>
      </c>
      <c r="CO194" s="108">
        <v>0</v>
      </c>
      <c r="CP194" s="108">
        <v>0</v>
      </c>
      <c r="CQ194" s="108">
        <v>0</v>
      </c>
      <c r="CR194" s="108">
        <v>18000000000</v>
      </c>
      <c r="CS194" s="101" t="s">
        <v>2239</v>
      </c>
      <c r="CT194" s="101" t="s">
        <v>2249</v>
      </c>
    </row>
    <row r="195" spans="1:98" ht="70.349999999999994" customHeight="1" x14ac:dyDescent="0.3">
      <c r="A195" s="100" t="s">
        <v>2250</v>
      </c>
      <c r="B195" s="101"/>
      <c r="C195" s="101" t="s">
        <v>645</v>
      </c>
      <c r="D195" s="101" t="s">
        <v>2069</v>
      </c>
      <c r="E195" s="101" t="s">
        <v>1953</v>
      </c>
      <c r="F195" s="102" t="s">
        <v>1954</v>
      </c>
      <c r="G195" s="101" t="s">
        <v>124</v>
      </c>
      <c r="H195" s="101" t="s">
        <v>522</v>
      </c>
      <c r="I195" s="101" t="s">
        <v>2156</v>
      </c>
      <c r="J195" s="101" t="s">
        <v>1955</v>
      </c>
      <c r="K195" s="101" t="s">
        <v>2073</v>
      </c>
      <c r="L195" s="101" t="s">
        <v>2170</v>
      </c>
      <c r="M195" s="101">
        <v>24</v>
      </c>
      <c r="N195" s="101" t="s">
        <v>2171</v>
      </c>
      <c r="O195" s="101" t="s">
        <v>1944</v>
      </c>
      <c r="P195" s="101" t="s">
        <v>925</v>
      </c>
      <c r="Q195" s="101" t="s">
        <v>1945</v>
      </c>
      <c r="R195" s="101" t="s">
        <v>1946</v>
      </c>
      <c r="S195" s="101" t="s">
        <v>531</v>
      </c>
      <c r="T195" s="101" t="s">
        <v>2251</v>
      </c>
      <c r="U195" s="101" t="s">
        <v>1062</v>
      </c>
      <c r="V195" s="101" t="s">
        <v>2252</v>
      </c>
      <c r="W195" s="101" t="s">
        <v>2253</v>
      </c>
      <c r="X195" s="101" t="s">
        <v>500</v>
      </c>
      <c r="Y195" s="101" t="s">
        <v>239</v>
      </c>
      <c r="Z195" s="101" t="s">
        <v>501</v>
      </c>
      <c r="AA195" s="103">
        <v>1</v>
      </c>
      <c r="AB195" s="101" t="s">
        <v>125</v>
      </c>
      <c r="AC195" s="101" t="s">
        <v>2083</v>
      </c>
      <c r="AD195" s="103">
        <v>0</v>
      </c>
      <c r="AE195" s="103">
        <v>0</v>
      </c>
      <c r="AF195" s="103">
        <v>1</v>
      </c>
      <c r="AG195" s="103">
        <v>0</v>
      </c>
      <c r="AH195" s="104"/>
      <c r="AI195" s="104"/>
      <c r="AJ195" s="104"/>
      <c r="AK195" s="101"/>
      <c r="AL195" s="101"/>
      <c r="AM195" s="101"/>
      <c r="AN195" s="102"/>
      <c r="AO195" s="105"/>
      <c r="AP195" s="106"/>
      <c r="AQ195" s="102"/>
      <c r="AR195" s="105"/>
      <c r="AS195" s="106"/>
      <c r="AT195" s="102"/>
      <c r="AU195" s="107">
        <v>0</v>
      </c>
      <c r="AV195" s="106" t="s">
        <v>171</v>
      </c>
      <c r="AW195" s="103">
        <v>0</v>
      </c>
      <c r="AX195" s="107">
        <v>0</v>
      </c>
      <c r="AY195" s="106" t="s">
        <v>171</v>
      </c>
      <c r="AZ195" s="108">
        <v>300000000</v>
      </c>
      <c r="BA195" s="108">
        <v>0</v>
      </c>
      <c r="BB195" s="108">
        <v>0</v>
      </c>
      <c r="BC195" s="108">
        <v>0</v>
      </c>
      <c r="BD195" s="108">
        <v>0</v>
      </c>
      <c r="BE195" s="108">
        <v>0</v>
      </c>
      <c r="BF195" s="108">
        <v>0</v>
      </c>
      <c r="BG195" s="108">
        <v>0</v>
      </c>
      <c r="BH195" s="108">
        <v>0</v>
      </c>
      <c r="BI195" s="108">
        <v>0</v>
      </c>
      <c r="BJ195" s="108">
        <v>300000000</v>
      </c>
      <c r="BK195" s="108">
        <v>0</v>
      </c>
      <c r="BL195" s="108">
        <v>0</v>
      </c>
      <c r="BM195" s="108">
        <v>0</v>
      </c>
      <c r="BN195" s="108">
        <v>0</v>
      </c>
      <c r="BO195" s="108">
        <v>0</v>
      </c>
      <c r="BP195" s="108">
        <v>0</v>
      </c>
      <c r="BQ195" s="108">
        <v>500000000</v>
      </c>
      <c r="BR195" s="108">
        <v>0</v>
      </c>
      <c r="BS195" s="108">
        <v>0</v>
      </c>
      <c r="BT195" s="108">
        <v>0</v>
      </c>
      <c r="BU195" s="108">
        <v>500000000</v>
      </c>
      <c r="BV195" s="108">
        <v>0</v>
      </c>
      <c r="BW195" s="108">
        <v>0</v>
      </c>
      <c r="BX195" s="108">
        <v>0</v>
      </c>
      <c r="BY195" s="108">
        <v>0</v>
      </c>
      <c r="BZ195" s="108">
        <v>0</v>
      </c>
      <c r="CA195" s="108">
        <v>0</v>
      </c>
      <c r="CB195" s="108">
        <v>0</v>
      </c>
      <c r="CC195" s="108">
        <v>0</v>
      </c>
      <c r="CD195" s="108">
        <v>0</v>
      </c>
      <c r="CE195" s="108">
        <v>0</v>
      </c>
      <c r="CF195" s="108">
        <v>0</v>
      </c>
      <c r="CG195" s="108">
        <v>0</v>
      </c>
      <c r="CH195" s="108">
        <v>0</v>
      </c>
      <c r="CI195" s="108">
        <v>0</v>
      </c>
      <c r="CJ195" s="108">
        <v>0</v>
      </c>
      <c r="CK195" s="108">
        <v>0</v>
      </c>
      <c r="CL195" s="108">
        <v>0</v>
      </c>
      <c r="CM195" s="108">
        <v>0</v>
      </c>
      <c r="CN195" s="108">
        <v>0</v>
      </c>
      <c r="CO195" s="108">
        <v>0</v>
      </c>
      <c r="CP195" s="108">
        <v>0</v>
      </c>
      <c r="CQ195" s="108">
        <v>0</v>
      </c>
      <c r="CR195" s="108">
        <v>800000000</v>
      </c>
      <c r="CS195" s="101"/>
      <c r="CT195" s="101" t="s">
        <v>2254</v>
      </c>
    </row>
    <row r="196" spans="1:98" ht="70.349999999999994" customHeight="1" x14ac:dyDescent="0.3">
      <c r="A196" s="100" t="s">
        <v>2255</v>
      </c>
      <c r="B196" s="101"/>
      <c r="C196" s="101" t="s">
        <v>111</v>
      </c>
      <c r="D196" s="101" t="s">
        <v>2069</v>
      </c>
      <c r="E196" s="101" t="s">
        <v>2256</v>
      </c>
      <c r="F196" s="102" t="s">
        <v>2257</v>
      </c>
      <c r="G196" s="101" t="s">
        <v>986</v>
      </c>
      <c r="H196" s="101" t="s">
        <v>522</v>
      </c>
      <c r="I196" s="101" t="s">
        <v>2030</v>
      </c>
      <c r="J196" s="101" t="s">
        <v>2031</v>
      </c>
      <c r="K196" s="101" t="s">
        <v>2073</v>
      </c>
      <c r="L196" s="101" t="s">
        <v>2258</v>
      </c>
      <c r="M196" s="101">
        <v>25</v>
      </c>
      <c r="N196" s="101" t="s">
        <v>2259</v>
      </c>
      <c r="O196" s="101" t="s">
        <v>157</v>
      </c>
      <c r="P196" s="101" t="s">
        <v>158</v>
      </c>
      <c r="Q196" s="101" t="s">
        <v>159</v>
      </c>
      <c r="R196" s="101" t="s">
        <v>160</v>
      </c>
      <c r="S196" s="101" t="s">
        <v>161</v>
      </c>
      <c r="T196" s="101" t="s">
        <v>162</v>
      </c>
      <c r="U196" s="101" t="s">
        <v>163</v>
      </c>
      <c r="V196" s="101" t="s">
        <v>164</v>
      </c>
      <c r="W196" s="101" t="s">
        <v>165</v>
      </c>
      <c r="X196" s="101" t="s">
        <v>166</v>
      </c>
      <c r="Y196" s="101" t="s">
        <v>123</v>
      </c>
      <c r="Z196" s="101" t="s">
        <v>501</v>
      </c>
      <c r="AA196" s="103">
        <v>500</v>
      </c>
      <c r="AB196" s="101" t="s">
        <v>125</v>
      </c>
      <c r="AC196" s="101" t="s">
        <v>2083</v>
      </c>
      <c r="AD196" s="103">
        <v>26</v>
      </c>
      <c r="AE196" s="103">
        <v>300</v>
      </c>
      <c r="AF196" s="103">
        <v>117</v>
      </c>
      <c r="AG196" s="103">
        <v>57</v>
      </c>
      <c r="AH196" s="104" t="s">
        <v>2260</v>
      </c>
      <c r="AI196" s="104" t="s">
        <v>2261</v>
      </c>
      <c r="AJ196" s="104" t="s">
        <v>2262</v>
      </c>
      <c r="AK196" s="101" t="s">
        <v>6660</v>
      </c>
      <c r="AL196" s="101"/>
      <c r="AM196" s="101" t="s">
        <v>6607</v>
      </c>
      <c r="AN196" s="102">
        <v>26</v>
      </c>
      <c r="AO196" s="105">
        <v>1</v>
      </c>
      <c r="AP196" s="106" t="s">
        <v>132</v>
      </c>
      <c r="AQ196" s="102">
        <v>332</v>
      </c>
      <c r="AR196" s="105">
        <v>1</v>
      </c>
      <c r="AS196" s="106" t="s">
        <v>132</v>
      </c>
      <c r="AT196" s="102">
        <v>0</v>
      </c>
      <c r="AU196" s="107">
        <v>0</v>
      </c>
      <c r="AV196" s="106" t="s">
        <v>171</v>
      </c>
      <c r="AW196" s="103">
        <v>358</v>
      </c>
      <c r="AX196" s="107">
        <v>0.71599999999999997</v>
      </c>
      <c r="AY196" s="106" t="s">
        <v>170</v>
      </c>
      <c r="AZ196" s="108">
        <v>70000000</v>
      </c>
      <c r="BA196" s="108">
        <v>0</v>
      </c>
      <c r="BB196" s="108">
        <v>0</v>
      </c>
      <c r="BC196" s="108">
        <v>0</v>
      </c>
      <c r="BD196" s="108">
        <v>0</v>
      </c>
      <c r="BE196" s="108">
        <v>0</v>
      </c>
      <c r="BF196" s="108">
        <v>0</v>
      </c>
      <c r="BG196" s="108">
        <v>0</v>
      </c>
      <c r="BH196" s="108">
        <v>0</v>
      </c>
      <c r="BI196" s="108">
        <v>0</v>
      </c>
      <c r="BJ196" s="108">
        <v>70000000</v>
      </c>
      <c r="BK196" s="108">
        <v>80000000</v>
      </c>
      <c r="BL196" s="108">
        <v>0</v>
      </c>
      <c r="BM196" s="108">
        <v>0</v>
      </c>
      <c r="BN196" s="108">
        <v>0</v>
      </c>
      <c r="BO196" s="108">
        <v>0</v>
      </c>
      <c r="BP196" s="108">
        <v>0</v>
      </c>
      <c r="BQ196" s="108">
        <v>0</v>
      </c>
      <c r="BR196" s="108">
        <v>0</v>
      </c>
      <c r="BS196" s="108">
        <v>0</v>
      </c>
      <c r="BT196" s="108">
        <v>0</v>
      </c>
      <c r="BU196" s="108">
        <v>80000000</v>
      </c>
      <c r="BV196" s="108">
        <v>85000000</v>
      </c>
      <c r="BW196" s="108">
        <v>0</v>
      </c>
      <c r="BX196" s="108">
        <v>0</v>
      </c>
      <c r="BY196" s="108">
        <v>0</v>
      </c>
      <c r="BZ196" s="108">
        <v>0</v>
      </c>
      <c r="CA196" s="108">
        <v>0</v>
      </c>
      <c r="CB196" s="108">
        <v>0</v>
      </c>
      <c r="CC196" s="108">
        <v>0</v>
      </c>
      <c r="CD196" s="108">
        <v>0</v>
      </c>
      <c r="CE196" s="108">
        <v>0</v>
      </c>
      <c r="CF196" s="108">
        <v>85000000</v>
      </c>
      <c r="CG196" s="108">
        <v>90000000</v>
      </c>
      <c r="CH196" s="108">
        <v>0</v>
      </c>
      <c r="CI196" s="108">
        <v>0</v>
      </c>
      <c r="CJ196" s="108">
        <v>0</v>
      </c>
      <c r="CK196" s="108">
        <v>0</v>
      </c>
      <c r="CL196" s="108">
        <v>0</v>
      </c>
      <c r="CM196" s="108">
        <v>0</v>
      </c>
      <c r="CN196" s="108">
        <v>0</v>
      </c>
      <c r="CO196" s="108">
        <v>0</v>
      </c>
      <c r="CP196" s="108">
        <v>0</v>
      </c>
      <c r="CQ196" s="108">
        <v>90000000</v>
      </c>
      <c r="CR196" s="108">
        <v>325000000</v>
      </c>
      <c r="CS196" s="101"/>
      <c r="CT196" s="101" t="s">
        <v>191</v>
      </c>
    </row>
    <row r="197" spans="1:98" ht="70.349999999999994" customHeight="1" x14ac:dyDescent="0.3">
      <c r="A197" s="100" t="s">
        <v>2263</v>
      </c>
      <c r="B197" s="101"/>
      <c r="C197" s="101" t="s">
        <v>101</v>
      </c>
      <c r="D197" s="101" t="s">
        <v>2069</v>
      </c>
      <c r="E197" s="101" t="s">
        <v>2256</v>
      </c>
      <c r="F197" s="102" t="s">
        <v>2257</v>
      </c>
      <c r="G197" s="101" t="s">
        <v>986</v>
      </c>
      <c r="H197" s="101" t="s">
        <v>522</v>
      </c>
      <c r="I197" s="101" t="s">
        <v>2030</v>
      </c>
      <c r="J197" s="101" t="s">
        <v>2031</v>
      </c>
      <c r="K197" s="101" t="s">
        <v>2073</v>
      </c>
      <c r="L197" s="101" t="s">
        <v>2258</v>
      </c>
      <c r="M197" s="101">
        <v>25</v>
      </c>
      <c r="N197" s="101" t="s">
        <v>2259</v>
      </c>
      <c r="O197" s="101" t="s">
        <v>157</v>
      </c>
      <c r="P197" s="101" t="s">
        <v>158</v>
      </c>
      <c r="Q197" s="101" t="s">
        <v>159</v>
      </c>
      <c r="R197" s="101" t="s">
        <v>160</v>
      </c>
      <c r="S197" s="101" t="s">
        <v>2264</v>
      </c>
      <c r="T197" s="101" t="s">
        <v>2265</v>
      </c>
      <c r="U197" s="101" t="s">
        <v>2266</v>
      </c>
      <c r="V197" s="101" t="s">
        <v>2267</v>
      </c>
      <c r="W197" s="101" t="s">
        <v>2268</v>
      </c>
      <c r="X197" s="101" t="s">
        <v>2269</v>
      </c>
      <c r="Y197" s="101" t="s">
        <v>123</v>
      </c>
      <c r="Z197" s="101" t="s">
        <v>501</v>
      </c>
      <c r="AA197" s="103">
        <v>500</v>
      </c>
      <c r="AB197" s="101" t="s">
        <v>125</v>
      </c>
      <c r="AC197" s="101" t="s">
        <v>2083</v>
      </c>
      <c r="AD197" s="103">
        <v>0</v>
      </c>
      <c r="AE197" s="103">
        <v>0</v>
      </c>
      <c r="AF197" s="103">
        <v>500</v>
      </c>
      <c r="AG197" s="103">
        <v>0</v>
      </c>
      <c r="AH197" s="104"/>
      <c r="AI197" s="104"/>
      <c r="AJ197" s="104"/>
      <c r="AK197" s="101" t="s">
        <v>2270</v>
      </c>
      <c r="AL197" s="101"/>
      <c r="AM197" s="101"/>
      <c r="AN197" s="102"/>
      <c r="AO197" s="105"/>
      <c r="AP197" s="106"/>
      <c r="AQ197" s="102"/>
      <c r="AR197" s="105"/>
      <c r="AS197" s="106"/>
      <c r="AT197" s="102">
        <v>0</v>
      </c>
      <c r="AU197" s="107">
        <v>0</v>
      </c>
      <c r="AV197" s="106" t="s">
        <v>171</v>
      </c>
      <c r="AW197" s="103">
        <v>0</v>
      </c>
      <c r="AX197" s="107">
        <v>0</v>
      </c>
      <c r="AY197" s="106" t="s">
        <v>171</v>
      </c>
      <c r="AZ197" s="108">
        <v>0</v>
      </c>
      <c r="BA197" s="108">
        <v>0</v>
      </c>
      <c r="BB197" s="108">
        <v>0</v>
      </c>
      <c r="BC197" s="108">
        <v>0</v>
      </c>
      <c r="BD197" s="108">
        <v>0</v>
      </c>
      <c r="BE197" s="108">
        <v>0</v>
      </c>
      <c r="BF197" s="108">
        <v>0</v>
      </c>
      <c r="BG197" s="108">
        <v>0</v>
      </c>
      <c r="BH197" s="108">
        <v>0</v>
      </c>
      <c r="BI197" s="108">
        <v>0</v>
      </c>
      <c r="BJ197" s="108">
        <v>0</v>
      </c>
      <c r="BK197" s="108">
        <v>0</v>
      </c>
      <c r="BL197" s="108">
        <v>0</v>
      </c>
      <c r="BM197" s="108">
        <v>0</v>
      </c>
      <c r="BN197" s="108">
        <v>0</v>
      </c>
      <c r="BO197" s="108">
        <v>0</v>
      </c>
      <c r="BP197" s="108">
        <v>0</v>
      </c>
      <c r="BQ197" s="108">
        <v>500000000</v>
      </c>
      <c r="BR197" s="108">
        <v>0</v>
      </c>
      <c r="BS197" s="108">
        <v>1666666666.6666999</v>
      </c>
      <c r="BT197" s="108">
        <v>0</v>
      </c>
      <c r="BU197" s="108">
        <v>2166666666.6666999</v>
      </c>
      <c r="BV197" s="108">
        <v>0</v>
      </c>
      <c r="BW197" s="108">
        <v>0</v>
      </c>
      <c r="BX197" s="108">
        <v>0</v>
      </c>
      <c r="BY197" s="108">
        <v>0</v>
      </c>
      <c r="BZ197" s="108">
        <v>0</v>
      </c>
      <c r="CA197" s="108">
        <v>0</v>
      </c>
      <c r="CB197" s="108">
        <v>0</v>
      </c>
      <c r="CC197" s="108">
        <v>0</v>
      </c>
      <c r="CD197" s="108">
        <v>0</v>
      </c>
      <c r="CE197" s="108">
        <v>0</v>
      </c>
      <c r="CF197" s="108">
        <v>0</v>
      </c>
      <c r="CG197" s="108">
        <v>0</v>
      </c>
      <c r="CH197" s="108">
        <v>0</v>
      </c>
      <c r="CI197" s="108">
        <v>0</v>
      </c>
      <c r="CJ197" s="108">
        <v>0</v>
      </c>
      <c r="CK197" s="108">
        <v>0</v>
      </c>
      <c r="CL197" s="108">
        <v>0</v>
      </c>
      <c r="CM197" s="108">
        <v>0</v>
      </c>
      <c r="CN197" s="108">
        <v>0</v>
      </c>
      <c r="CO197" s="108">
        <v>0</v>
      </c>
      <c r="CP197" s="108">
        <v>0</v>
      </c>
      <c r="CQ197" s="108">
        <v>0</v>
      </c>
      <c r="CR197" s="108">
        <v>2166666666.6666999</v>
      </c>
      <c r="CS197" s="101" t="s">
        <v>2239</v>
      </c>
      <c r="CT197" s="101" t="s">
        <v>2239</v>
      </c>
    </row>
    <row r="198" spans="1:98" ht="70.349999999999994" customHeight="1" x14ac:dyDescent="0.3">
      <c r="A198" s="100" t="s">
        <v>2271</v>
      </c>
      <c r="B198" s="101"/>
      <c r="C198" s="101" t="s">
        <v>136</v>
      </c>
      <c r="D198" s="101" t="s">
        <v>2069</v>
      </c>
      <c r="E198" s="101" t="s">
        <v>2256</v>
      </c>
      <c r="F198" s="102" t="s">
        <v>2257</v>
      </c>
      <c r="G198" s="101" t="s">
        <v>986</v>
      </c>
      <c r="H198" s="101" t="s">
        <v>522</v>
      </c>
      <c r="I198" s="101" t="s">
        <v>2030</v>
      </c>
      <c r="J198" s="101" t="s">
        <v>2031</v>
      </c>
      <c r="K198" s="101" t="s">
        <v>2073</v>
      </c>
      <c r="L198" s="101" t="s">
        <v>2258</v>
      </c>
      <c r="M198" s="101">
        <v>25</v>
      </c>
      <c r="N198" s="101" t="s">
        <v>2259</v>
      </c>
      <c r="O198" s="101" t="s">
        <v>157</v>
      </c>
      <c r="P198" s="101" t="s">
        <v>158</v>
      </c>
      <c r="Q198" s="101" t="s">
        <v>159</v>
      </c>
      <c r="R198" s="101" t="s">
        <v>160</v>
      </c>
      <c r="S198" s="101" t="s">
        <v>2272</v>
      </c>
      <c r="T198" s="101" t="s">
        <v>2273</v>
      </c>
      <c r="U198" s="101" t="s">
        <v>2274</v>
      </c>
      <c r="V198" s="101" t="s">
        <v>2275</v>
      </c>
      <c r="W198" s="101" t="s">
        <v>2276</v>
      </c>
      <c r="X198" s="101" t="s">
        <v>146</v>
      </c>
      <c r="Y198" s="101" t="s">
        <v>123</v>
      </c>
      <c r="Z198" s="101" t="s">
        <v>501</v>
      </c>
      <c r="AA198" s="103">
        <v>300</v>
      </c>
      <c r="AB198" s="101" t="s">
        <v>125</v>
      </c>
      <c r="AC198" s="101" t="s">
        <v>2083</v>
      </c>
      <c r="AD198" s="103">
        <v>0</v>
      </c>
      <c r="AE198" s="103">
        <v>150</v>
      </c>
      <c r="AF198" s="103">
        <v>150</v>
      </c>
      <c r="AG198" s="103">
        <v>0</v>
      </c>
      <c r="AH198" s="104"/>
      <c r="AI198" s="104" t="s">
        <v>2277</v>
      </c>
      <c r="AJ198" s="104" t="s">
        <v>2278</v>
      </c>
      <c r="AK198" s="101" t="s">
        <v>6661</v>
      </c>
      <c r="AL198" s="101" t="s">
        <v>6662</v>
      </c>
      <c r="AM198" s="101"/>
      <c r="AN198" s="102"/>
      <c r="AO198" s="105"/>
      <c r="AP198" s="106"/>
      <c r="AQ198" s="102">
        <v>92</v>
      </c>
      <c r="AR198" s="105">
        <v>0.61333333333333329</v>
      </c>
      <c r="AS198" s="106" t="s">
        <v>170</v>
      </c>
      <c r="AT198" s="102">
        <v>90</v>
      </c>
      <c r="AU198" s="107">
        <v>0.6</v>
      </c>
      <c r="AV198" s="106" t="s">
        <v>170</v>
      </c>
      <c r="AW198" s="103">
        <v>182</v>
      </c>
      <c r="AX198" s="107">
        <v>0.60666666666666669</v>
      </c>
      <c r="AY198" s="106" t="s">
        <v>170</v>
      </c>
      <c r="AZ198" s="108">
        <v>0</v>
      </c>
      <c r="BA198" s="108">
        <v>0</v>
      </c>
      <c r="BB198" s="108">
        <v>0</v>
      </c>
      <c r="BC198" s="108">
        <v>0</v>
      </c>
      <c r="BD198" s="108">
        <v>0</v>
      </c>
      <c r="BE198" s="108">
        <v>0</v>
      </c>
      <c r="BF198" s="108">
        <v>0</v>
      </c>
      <c r="BG198" s="108">
        <v>0</v>
      </c>
      <c r="BH198" s="108">
        <v>0</v>
      </c>
      <c r="BI198" s="108">
        <v>0</v>
      </c>
      <c r="BJ198" s="108">
        <v>0</v>
      </c>
      <c r="BK198" s="108">
        <v>0</v>
      </c>
      <c r="BL198" s="108">
        <v>0</v>
      </c>
      <c r="BM198" s="108">
        <v>0</v>
      </c>
      <c r="BN198" s="108">
        <v>0</v>
      </c>
      <c r="BO198" s="108">
        <v>0</v>
      </c>
      <c r="BP198" s="108">
        <v>0</v>
      </c>
      <c r="BQ198" s="108">
        <v>500000000</v>
      </c>
      <c r="BR198" s="108">
        <v>0</v>
      </c>
      <c r="BS198" s="108">
        <v>1666666666.6666999</v>
      </c>
      <c r="BT198" s="108">
        <v>0</v>
      </c>
      <c r="BU198" s="108">
        <v>2166666666.6666999</v>
      </c>
      <c r="BV198" s="108">
        <v>0</v>
      </c>
      <c r="BW198" s="108">
        <v>0</v>
      </c>
      <c r="BX198" s="108">
        <v>0</v>
      </c>
      <c r="BY198" s="108">
        <v>0</v>
      </c>
      <c r="BZ198" s="108">
        <v>0</v>
      </c>
      <c r="CA198" s="108">
        <v>0</v>
      </c>
      <c r="CB198" s="108">
        <v>0</v>
      </c>
      <c r="CC198" s="108">
        <v>0</v>
      </c>
      <c r="CD198" s="108">
        <v>0</v>
      </c>
      <c r="CE198" s="108">
        <v>0</v>
      </c>
      <c r="CF198" s="108">
        <v>0</v>
      </c>
      <c r="CG198" s="108">
        <v>0</v>
      </c>
      <c r="CH198" s="108">
        <v>0</v>
      </c>
      <c r="CI198" s="108">
        <v>0</v>
      </c>
      <c r="CJ198" s="108">
        <v>0</v>
      </c>
      <c r="CK198" s="108">
        <v>0</v>
      </c>
      <c r="CL198" s="108">
        <v>0</v>
      </c>
      <c r="CM198" s="108">
        <v>0</v>
      </c>
      <c r="CN198" s="108">
        <v>0</v>
      </c>
      <c r="CO198" s="108">
        <v>0</v>
      </c>
      <c r="CP198" s="108">
        <v>0</v>
      </c>
      <c r="CQ198" s="108">
        <v>0</v>
      </c>
      <c r="CR198" s="108">
        <v>2166666666.6666999</v>
      </c>
      <c r="CS198" s="101" t="s">
        <v>2239</v>
      </c>
      <c r="CT198" s="101" t="s">
        <v>2239</v>
      </c>
    </row>
    <row r="199" spans="1:98" ht="70.349999999999994" customHeight="1" x14ac:dyDescent="0.3">
      <c r="A199" s="100" t="s">
        <v>2279</v>
      </c>
      <c r="B199" s="101"/>
      <c r="C199" s="101" t="s">
        <v>175</v>
      </c>
      <c r="D199" s="101" t="s">
        <v>2069</v>
      </c>
      <c r="E199" s="101" t="s">
        <v>2256</v>
      </c>
      <c r="F199" s="102" t="s">
        <v>2257</v>
      </c>
      <c r="G199" s="101" t="s">
        <v>986</v>
      </c>
      <c r="H199" s="101" t="s">
        <v>522</v>
      </c>
      <c r="I199" s="101" t="s">
        <v>2030</v>
      </c>
      <c r="J199" s="101" t="s">
        <v>2031</v>
      </c>
      <c r="K199" s="101" t="s">
        <v>2073</v>
      </c>
      <c r="L199" s="101" t="s">
        <v>2258</v>
      </c>
      <c r="M199" s="101">
        <v>25</v>
      </c>
      <c r="N199" s="101" t="s">
        <v>2259</v>
      </c>
      <c r="O199" s="101" t="s">
        <v>157</v>
      </c>
      <c r="P199" s="101" t="s">
        <v>158</v>
      </c>
      <c r="Q199" s="101" t="s">
        <v>159</v>
      </c>
      <c r="R199" s="101" t="s">
        <v>160</v>
      </c>
      <c r="S199" s="101" t="s">
        <v>2280</v>
      </c>
      <c r="T199" s="101" t="s">
        <v>2281</v>
      </c>
      <c r="U199" s="101" t="s">
        <v>2282</v>
      </c>
      <c r="V199" s="101" t="s">
        <v>2283</v>
      </c>
      <c r="W199" s="101" t="s">
        <v>2284</v>
      </c>
      <c r="X199" s="101" t="s">
        <v>2285</v>
      </c>
      <c r="Y199" s="101" t="s">
        <v>123</v>
      </c>
      <c r="Z199" s="101" t="s">
        <v>501</v>
      </c>
      <c r="AA199" s="103">
        <v>2000</v>
      </c>
      <c r="AB199" s="101" t="s">
        <v>125</v>
      </c>
      <c r="AC199" s="101" t="s">
        <v>2083</v>
      </c>
      <c r="AD199" s="103">
        <v>58</v>
      </c>
      <c r="AE199" s="103">
        <v>450</v>
      </c>
      <c r="AF199" s="103">
        <v>1400</v>
      </c>
      <c r="AG199" s="103">
        <v>92</v>
      </c>
      <c r="AH199" s="104" t="s">
        <v>2286</v>
      </c>
      <c r="AI199" s="104" t="s">
        <v>2287</v>
      </c>
      <c r="AJ199" s="104" t="s">
        <v>2288</v>
      </c>
      <c r="AK199" s="101" t="s">
        <v>6663</v>
      </c>
      <c r="AL199" s="101" t="s">
        <v>6664</v>
      </c>
      <c r="AM199" s="101"/>
      <c r="AN199" s="102">
        <v>58</v>
      </c>
      <c r="AO199" s="105">
        <v>1</v>
      </c>
      <c r="AP199" s="106" t="s">
        <v>132</v>
      </c>
      <c r="AQ199" s="102">
        <v>730</v>
      </c>
      <c r="AR199" s="105">
        <v>1</v>
      </c>
      <c r="AS199" s="106" t="s">
        <v>132</v>
      </c>
      <c r="AT199" s="102">
        <v>1022</v>
      </c>
      <c r="AU199" s="107">
        <v>0.73</v>
      </c>
      <c r="AV199" s="106" t="s">
        <v>170</v>
      </c>
      <c r="AW199" s="103">
        <v>1810</v>
      </c>
      <c r="AX199" s="107">
        <v>0.90500000000000003</v>
      </c>
      <c r="AY199" s="106" t="s">
        <v>170</v>
      </c>
      <c r="AZ199" s="108">
        <v>0</v>
      </c>
      <c r="BA199" s="108">
        <v>0</v>
      </c>
      <c r="BB199" s="108">
        <v>0</v>
      </c>
      <c r="BC199" s="108">
        <v>0</v>
      </c>
      <c r="BD199" s="108">
        <v>0</v>
      </c>
      <c r="BE199" s="108">
        <v>0</v>
      </c>
      <c r="BF199" s="108">
        <v>0</v>
      </c>
      <c r="BG199" s="108">
        <v>0</v>
      </c>
      <c r="BH199" s="108">
        <v>0</v>
      </c>
      <c r="BI199" s="108">
        <v>0</v>
      </c>
      <c r="BJ199" s="108">
        <v>0</v>
      </c>
      <c r="BK199" s="108">
        <v>0</v>
      </c>
      <c r="BL199" s="108">
        <v>0</v>
      </c>
      <c r="BM199" s="108">
        <v>0</v>
      </c>
      <c r="BN199" s="108">
        <v>0</v>
      </c>
      <c r="BO199" s="108">
        <v>0</v>
      </c>
      <c r="BP199" s="108">
        <v>0</v>
      </c>
      <c r="BQ199" s="108">
        <v>0</v>
      </c>
      <c r="BR199" s="108">
        <v>0</v>
      </c>
      <c r="BS199" s="108">
        <v>789426899.5</v>
      </c>
      <c r="BT199" s="108">
        <v>0</v>
      </c>
      <c r="BU199" s="108">
        <v>789426899.5</v>
      </c>
      <c r="BV199" s="108">
        <v>0</v>
      </c>
      <c r="BW199" s="108">
        <v>0</v>
      </c>
      <c r="BX199" s="108">
        <v>0</v>
      </c>
      <c r="BY199" s="108">
        <v>0</v>
      </c>
      <c r="BZ199" s="108">
        <v>0</v>
      </c>
      <c r="CA199" s="108">
        <v>0</v>
      </c>
      <c r="CB199" s="108">
        <v>0</v>
      </c>
      <c r="CC199" s="108">
        <v>0</v>
      </c>
      <c r="CD199" s="108">
        <v>789426899.5</v>
      </c>
      <c r="CE199" s="108">
        <v>0</v>
      </c>
      <c r="CF199" s="108">
        <v>789426899.5</v>
      </c>
      <c r="CG199" s="108">
        <v>0</v>
      </c>
      <c r="CH199" s="108">
        <v>0</v>
      </c>
      <c r="CI199" s="108">
        <v>0</v>
      </c>
      <c r="CJ199" s="108">
        <v>0</v>
      </c>
      <c r="CK199" s="108">
        <v>0</v>
      </c>
      <c r="CL199" s="108">
        <v>0</v>
      </c>
      <c r="CM199" s="108">
        <v>0</v>
      </c>
      <c r="CN199" s="108">
        <v>0</v>
      </c>
      <c r="CO199" s="108">
        <v>0</v>
      </c>
      <c r="CP199" s="108">
        <v>0</v>
      </c>
      <c r="CQ199" s="108">
        <v>0</v>
      </c>
      <c r="CR199" s="108">
        <v>1578853799</v>
      </c>
      <c r="CS199" s="101" t="s">
        <v>2289</v>
      </c>
      <c r="CT199" s="101" t="s">
        <v>2290</v>
      </c>
    </row>
    <row r="200" spans="1:98" ht="70.349999999999994" customHeight="1" x14ac:dyDescent="0.3">
      <c r="A200" s="100" t="s">
        <v>2291</v>
      </c>
      <c r="B200" s="101"/>
      <c r="C200" s="101" t="s">
        <v>246</v>
      </c>
      <c r="D200" s="101" t="s">
        <v>2069</v>
      </c>
      <c r="E200" s="101" t="s">
        <v>2256</v>
      </c>
      <c r="F200" s="102" t="s">
        <v>2257</v>
      </c>
      <c r="G200" s="101" t="s">
        <v>986</v>
      </c>
      <c r="H200" s="101" t="s">
        <v>522</v>
      </c>
      <c r="I200" s="101" t="s">
        <v>2030</v>
      </c>
      <c r="J200" s="101" t="s">
        <v>2031</v>
      </c>
      <c r="K200" s="101" t="s">
        <v>2073</v>
      </c>
      <c r="L200" s="101" t="s">
        <v>2258</v>
      </c>
      <c r="M200" s="101">
        <v>25</v>
      </c>
      <c r="N200" s="101" t="s">
        <v>2259</v>
      </c>
      <c r="O200" s="101" t="s">
        <v>157</v>
      </c>
      <c r="P200" s="101" t="s">
        <v>158</v>
      </c>
      <c r="Q200" s="101" t="s">
        <v>2292</v>
      </c>
      <c r="R200" s="101" t="s">
        <v>2293</v>
      </c>
      <c r="S200" s="101" t="s">
        <v>554</v>
      </c>
      <c r="T200" s="101" t="s">
        <v>2294</v>
      </c>
      <c r="U200" s="101" t="s">
        <v>2295</v>
      </c>
      <c r="V200" s="101" t="s">
        <v>2296</v>
      </c>
      <c r="W200" s="101" t="s">
        <v>2297</v>
      </c>
      <c r="X200" s="101" t="s">
        <v>500</v>
      </c>
      <c r="Y200" s="101" t="s">
        <v>123</v>
      </c>
      <c r="Z200" s="101" t="s">
        <v>501</v>
      </c>
      <c r="AA200" s="103">
        <v>1</v>
      </c>
      <c r="AB200" s="101" t="s">
        <v>125</v>
      </c>
      <c r="AC200" s="101" t="s">
        <v>2083</v>
      </c>
      <c r="AD200" s="103">
        <v>0</v>
      </c>
      <c r="AE200" s="103">
        <v>1</v>
      </c>
      <c r="AF200" s="103">
        <v>0</v>
      </c>
      <c r="AG200" s="103">
        <v>0</v>
      </c>
      <c r="AH200" s="104"/>
      <c r="AI200" s="104" t="s">
        <v>2298</v>
      </c>
      <c r="AJ200" s="104" t="s">
        <v>2299</v>
      </c>
      <c r="AK200" s="101"/>
      <c r="AL200" s="101"/>
      <c r="AM200" s="101"/>
      <c r="AN200" s="102"/>
      <c r="AO200" s="105"/>
      <c r="AP200" s="106"/>
      <c r="AQ200" s="102">
        <v>1</v>
      </c>
      <c r="AR200" s="105">
        <v>1</v>
      </c>
      <c r="AS200" s="106" t="s">
        <v>132</v>
      </c>
      <c r="AT200" s="102"/>
      <c r="AU200" s="107"/>
      <c r="AV200" s="106"/>
      <c r="AW200" s="103">
        <v>1</v>
      </c>
      <c r="AX200" s="107">
        <v>1</v>
      </c>
      <c r="AY200" s="106" t="s">
        <v>132</v>
      </c>
      <c r="AZ200" s="108">
        <v>0</v>
      </c>
      <c r="BA200" s="108">
        <v>0</v>
      </c>
      <c r="BB200" s="108">
        <v>0</v>
      </c>
      <c r="BC200" s="108">
        <v>0</v>
      </c>
      <c r="BD200" s="108">
        <v>0</v>
      </c>
      <c r="BE200" s="108">
        <v>0</v>
      </c>
      <c r="BF200" s="108">
        <v>0</v>
      </c>
      <c r="BG200" s="108">
        <v>0</v>
      </c>
      <c r="BH200" s="108">
        <v>0</v>
      </c>
      <c r="BI200" s="108">
        <v>0</v>
      </c>
      <c r="BJ200" s="108">
        <v>0</v>
      </c>
      <c r="BK200" s="108">
        <v>0</v>
      </c>
      <c r="BL200" s="108">
        <v>0</v>
      </c>
      <c r="BM200" s="108">
        <v>0</v>
      </c>
      <c r="BN200" s="108">
        <v>0</v>
      </c>
      <c r="BO200" s="108">
        <v>0</v>
      </c>
      <c r="BP200" s="108">
        <v>0</v>
      </c>
      <c r="BQ200" s="108">
        <v>150000000</v>
      </c>
      <c r="BR200" s="108">
        <v>0</v>
      </c>
      <c r="BS200" s="108">
        <v>0</v>
      </c>
      <c r="BT200" s="108">
        <v>0</v>
      </c>
      <c r="BU200" s="108">
        <v>150000000</v>
      </c>
      <c r="BV200" s="108">
        <v>0</v>
      </c>
      <c r="BW200" s="108">
        <v>0</v>
      </c>
      <c r="BX200" s="108">
        <v>0</v>
      </c>
      <c r="BY200" s="108">
        <v>0</v>
      </c>
      <c r="BZ200" s="108">
        <v>0</v>
      </c>
      <c r="CA200" s="108">
        <v>0</v>
      </c>
      <c r="CB200" s="108">
        <v>0</v>
      </c>
      <c r="CC200" s="108">
        <v>0</v>
      </c>
      <c r="CD200" s="108">
        <v>0</v>
      </c>
      <c r="CE200" s="108">
        <v>0</v>
      </c>
      <c r="CF200" s="108">
        <v>0</v>
      </c>
      <c r="CG200" s="108">
        <v>0</v>
      </c>
      <c r="CH200" s="108">
        <v>0</v>
      </c>
      <c r="CI200" s="108">
        <v>0</v>
      </c>
      <c r="CJ200" s="108">
        <v>0</v>
      </c>
      <c r="CK200" s="108">
        <v>0</v>
      </c>
      <c r="CL200" s="108">
        <v>0</v>
      </c>
      <c r="CM200" s="108">
        <v>0</v>
      </c>
      <c r="CN200" s="108">
        <v>0</v>
      </c>
      <c r="CO200" s="108">
        <v>0</v>
      </c>
      <c r="CP200" s="108">
        <v>0</v>
      </c>
      <c r="CQ200" s="108">
        <v>0</v>
      </c>
      <c r="CR200" s="108">
        <v>150000000</v>
      </c>
      <c r="CS200" s="101"/>
      <c r="CT200" s="101" t="s">
        <v>2300</v>
      </c>
    </row>
    <row r="201" spans="1:98" ht="70.349999999999994" customHeight="1" x14ac:dyDescent="0.3">
      <c r="A201" s="100" t="s">
        <v>2301</v>
      </c>
      <c r="B201" s="101"/>
      <c r="C201" s="101" t="s">
        <v>111</v>
      </c>
      <c r="D201" s="101" t="s">
        <v>2069</v>
      </c>
      <c r="E201" s="101" t="s">
        <v>2302</v>
      </c>
      <c r="F201" s="102" t="s">
        <v>2303</v>
      </c>
      <c r="G201" s="101" t="s">
        <v>105</v>
      </c>
      <c r="H201" s="101" t="s">
        <v>1116</v>
      </c>
      <c r="I201" s="101" t="s">
        <v>2304</v>
      </c>
      <c r="J201" s="101" t="s">
        <v>2305</v>
      </c>
      <c r="K201" s="101" t="s">
        <v>2306</v>
      </c>
      <c r="L201" s="101" t="s">
        <v>2307</v>
      </c>
      <c r="M201" s="101">
        <v>26</v>
      </c>
      <c r="N201" s="101" t="s">
        <v>2308</v>
      </c>
      <c r="O201" s="101" t="s">
        <v>6469</v>
      </c>
      <c r="P201" s="101" t="s">
        <v>972</v>
      </c>
      <c r="Q201" s="101" t="s">
        <v>2309</v>
      </c>
      <c r="R201" s="101" t="s">
        <v>2310</v>
      </c>
      <c r="S201" s="101" t="s">
        <v>2311</v>
      </c>
      <c r="T201" s="101" t="s">
        <v>2312</v>
      </c>
      <c r="U201" s="101" t="s">
        <v>2313</v>
      </c>
      <c r="V201" s="101" t="s">
        <v>2314</v>
      </c>
      <c r="W201" s="101" t="s">
        <v>2315</v>
      </c>
      <c r="X201" s="101" t="s">
        <v>2316</v>
      </c>
      <c r="Y201" s="101" t="s">
        <v>123</v>
      </c>
      <c r="Z201" s="101" t="s">
        <v>501</v>
      </c>
      <c r="AA201" s="103">
        <v>10</v>
      </c>
      <c r="AB201" s="101" t="s">
        <v>125</v>
      </c>
      <c r="AC201" s="101" t="s">
        <v>2317</v>
      </c>
      <c r="AD201" s="103">
        <v>0</v>
      </c>
      <c r="AE201" s="103">
        <v>0</v>
      </c>
      <c r="AF201" s="103">
        <v>5</v>
      </c>
      <c r="AG201" s="103">
        <v>5</v>
      </c>
      <c r="AH201" s="104"/>
      <c r="AI201" s="104"/>
      <c r="AJ201" s="104"/>
      <c r="AK201" s="101" t="s">
        <v>2318</v>
      </c>
      <c r="AL201" s="101"/>
      <c r="AM201" s="101" t="s">
        <v>6470</v>
      </c>
      <c r="AN201" s="102"/>
      <c r="AO201" s="105"/>
      <c r="AP201" s="106"/>
      <c r="AQ201" s="102"/>
      <c r="AR201" s="105"/>
      <c r="AS201" s="106"/>
      <c r="AT201" s="102"/>
      <c r="AU201" s="107">
        <v>0</v>
      </c>
      <c r="AV201" s="106" t="s">
        <v>171</v>
      </c>
      <c r="AW201" s="103">
        <v>0</v>
      </c>
      <c r="AX201" s="107">
        <v>0</v>
      </c>
      <c r="AY201" s="106" t="s">
        <v>171</v>
      </c>
      <c r="AZ201" s="108">
        <v>0</v>
      </c>
      <c r="BA201" s="108">
        <v>0</v>
      </c>
      <c r="BB201" s="108">
        <v>0</v>
      </c>
      <c r="BC201" s="108">
        <v>0</v>
      </c>
      <c r="BD201" s="108">
        <v>0</v>
      </c>
      <c r="BE201" s="108">
        <v>0</v>
      </c>
      <c r="BF201" s="108">
        <v>0</v>
      </c>
      <c r="BG201" s="108">
        <v>0</v>
      </c>
      <c r="BH201" s="108">
        <v>0</v>
      </c>
      <c r="BI201" s="108">
        <v>0</v>
      </c>
      <c r="BJ201" s="108">
        <v>0</v>
      </c>
      <c r="BK201" s="108">
        <v>0</v>
      </c>
      <c r="BL201" s="108">
        <v>0</v>
      </c>
      <c r="BM201" s="108">
        <v>0</v>
      </c>
      <c r="BN201" s="108">
        <v>0</v>
      </c>
      <c r="BO201" s="108">
        <v>0</v>
      </c>
      <c r="BP201" s="108">
        <v>0</v>
      </c>
      <c r="BQ201" s="108">
        <v>0</v>
      </c>
      <c r="BR201" s="108">
        <v>0</v>
      </c>
      <c r="BS201" s="108">
        <v>0</v>
      </c>
      <c r="BT201" s="108">
        <v>0</v>
      </c>
      <c r="BU201" s="108">
        <v>0</v>
      </c>
      <c r="BV201" s="108">
        <v>0</v>
      </c>
      <c r="BW201" s="108">
        <v>0</v>
      </c>
      <c r="BX201" s="108">
        <v>0</v>
      </c>
      <c r="BY201" s="108">
        <v>0</v>
      </c>
      <c r="BZ201" s="108">
        <v>0</v>
      </c>
      <c r="CA201" s="108">
        <v>0</v>
      </c>
      <c r="CB201" s="108">
        <v>0</v>
      </c>
      <c r="CC201" s="108">
        <v>0</v>
      </c>
      <c r="CD201" s="108">
        <v>0</v>
      </c>
      <c r="CE201" s="108">
        <v>0</v>
      </c>
      <c r="CF201" s="108">
        <v>0</v>
      </c>
      <c r="CG201" s="108">
        <v>0</v>
      </c>
      <c r="CH201" s="108">
        <v>0</v>
      </c>
      <c r="CI201" s="108">
        <v>0</v>
      </c>
      <c r="CJ201" s="108">
        <v>0</v>
      </c>
      <c r="CK201" s="108">
        <v>0</v>
      </c>
      <c r="CL201" s="108">
        <v>0</v>
      </c>
      <c r="CM201" s="108">
        <v>0</v>
      </c>
      <c r="CN201" s="108">
        <v>0</v>
      </c>
      <c r="CO201" s="108">
        <v>0</v>
      </c>
      <c r="CP201" s="108">
        <v>0</v>
      </c>
      <c r="CQ201" s="108">
        <v>0</v>
      </c>
      <c r="CR201" s="108">
        <v>0</v>
      </c>
      <c r="CS201" s="101"/>
      <c r="CT201" s="101" t="s">
        <v>2319</v>
      </c>
    </row>
    <row r="202" spans="1:98" ht="70.349999999999994" customHeight="1" x14ac:dyDescent="0.3">
      <c r="A202" s="100" t="s">
        <v>2320</v>
      </c>
      <c r="B202" s="101"/>
      <c r="C202" s="101" t="s">
        <v>101</v>
      </c>
      <c r="D202" s="101" t="s">
        <v>2069</v>
      </c>
      <c r="E202" s="101" t="s">
        <v>2302</v>
      </c>
      <c r="F202" s="102" t="s">
        <v>2303</v>
      </c>
      <c r="G202" s="101" t="s">
        <v>105</v>
      </c>
      <c r="H202" s="101" t="s">
        <v>1116</v>
      </c>
      <c r="I202" s="101" t="s">
        <v>2304</v>
      </c>
      <c r="J202" s="101" t="s">
        <v>2305</v>
      </c>
      <c r="K202" s="101" t="s">
        <v>2321</v>
      </c>
      <c r="L202" s="101" t="s">
        <v>2307</v>
      </c>
      <c r="M202" s="101">
        <v>26</v>
      </c>
      <c r="N202" s="101" t="s">
        <v>2308</v>
      </c>
      <c r="O202" s="101" t="s">
        <v>6469</v>
      </c>
      <c r="P202" s="101" t="s">
        <v>972</v>
      </c>
      <c r="Q202" s="101" t="s">
        <v>2309</v>
      </c>
      <c r="R202" s="101" t="s">
        <v>2310</v>
      </c>
      <c r="S202" s="101" t="s">
        <v>822</v>
      </c>
      <c r="T202" s="101" t="s">
        <v>2322</v>
      </c>
      <c r="U202" s="101" t="s">
        <v>824</v>
      </c>
      <c r="V202" s="101" t="s">
        <v>2323</v>
      </c>
      <c r="W202" s="101" t="s">
        <v>2324</v>
      </c>
      <c r="X202" s="101" t="s">
        <v>2325</v>
      </c>
      <c r="Y202" s="101" t="s">
        <v>123</v>
      </c>
      <c r="Z202" s="101" t="s">
        <v>501</v>
      </c>
      <c r="AA202" s="103">
        <v>1</v>
      </c>
      <c r="AB202" s="101" t="s">
        <v>125</v>
      </c>
      <c r="AC202" s="101" t="s">
        <v>2317</v>
      </c>
      <c r="AD202" s="103">
        <v>0</v>
      </c>
      <c r="AE202" s="103">
        <v>1</v>
      </c>
      <c r="AF202" s="103">
        <v>0</v>
      </c>
      <c r="AG202" s="103">
        <v>0</v>
      </c>
      <c r="AH202" s="104"/>
      <c r="AI202" s="104" t="s">
        <v>2326</v>
      </c>
      <c r="AJ202" s="104" t="s">
        <v>2327</v>
      </c>
      <c r="AK202" s="101"/>
      <c r="AL202" s="101"/>
      <c r="AM202" s="101"/>
      <c r="AN202" s="102"/>
      <c r="AO202" s="105"/>
      <c r="AP202" s="106"/>
      <c r="AQ202" s="102">
        <v>1</v>
      </c>
      <c r="AR202" s="105">
        <v>1</v>
      </c>
      <c r="AS202" s="106" t="s">
        <v>132</v>
      </c>
      <c r="AT202" s="102"/>
      <c r="AU202" s="107"/>
      <c r="AV202" s="106"/>
      <c r="AW202" s="103">
        <v>1</v>
      </c>
      <c r="AX202" s="107">
        <v>1</v>
      </c>
      <c r="AY202" s="106" t="s">
        <v>132</v>
      </c>
      <c r="AZ202" s="108">
        <v>0</v>
      </c>
      <c r="BA202" s="108">
        <v>0</v>
      </c>
      <c r="BB202" s="108">
        <v>0</v>
      </c>
      <c r="BC202" s="108">
        <v>0</v>
      </c>
      <c r="BD202" s="108">
        <v>0</v>
      </c>
      <c r="BE202" s="108">
        <v>0</v>
      </c>
      <c r="BF202" s="108">
        <v>0</v>
      </c>
      <c r="BG202" s="108">
        <v>0</v>
      </c>
      <c r="BH202" s="108">
        <v>0</v>
      </c>
      <c r="BI202" s="108">
        <v>0</v>
      </c>
      <c r="BJ202" s="108">
        <v>0</v>
      </c>
      <c r="BK202" s="108">
        <v>0</v>
      </c>
      <c r="BL202" s="108">
        <v>0</v>
      </c>
      <c r="BM202" s="108">
        <v>0</v>
      </c>
      <c r="BN202" s="108">
        <v>0</v>
      </c>
      <c r="BO202" s="108">
        <v>0</v>
      </c>
      <c r="BP202" s="108">
        <v>0</v>
      </c>
      <c r="BQ202" s="108">
        <v>0</v>
      </c>
      <c r="BR202" s="108">
        <v>0</v>
      </c>
      <c r="BS202" s="108">
        <v>0</v>
      </c>
      <c r="BT202" s="108">
        <v>0</v>
      </c>
      <c r="BU202" s="108">
        <v>0</v>
      </c>
      <c r="BV202" s="108">
        <v>0</v>
      </c>
      <c r="BW202" s="108">
        <v>0</v>
      </c>
      <c r="BX202" s="108">
        <v>0</v>
      </c>
      <c r="BY202" s="108">
        <v>0</v>
      </c>
      <c r="BZ202" s="108">
        <v>0</v>
      </c>
      <c r="CA202" s="108">
        <v>0</v>
      </c>
      <c r="CB202" s="108">
        <v>0</v>
      </c>
      <c r="CC202" s="108">
        <v>0</v>
      </c>
      <c r="CD202" s="108">
        <v>0</v>
      </c>
      <c r="CE202" s="108">
        <v>0</v>
      </c>
      <c r="CF202" s="108">
        <v>0</v>
      </c>
      <c r="CG202" s="108">
        <v>0</v>
      </c>
      <c r="CH202" s="108">
        <v>0</v>
      </c>
      <c r="CI202" s="108">
        <v>0</v>
      </c>
      <c r="CJ202" s="108">
        <v>0</v>
      </c>
      <c r="CK202" s="108">
        <v>0</v>
      </c>
      <c r="CL202" s="108">
        <v>0</v>
      </c>
      <c r="CM202" s="108">
        <v>0</v>
      </c>
      <c r="CN202" s="108">
        <v>0</v>
      </c>
      <c r="CO202" s="108">
        <v>0</v>
      </c>
      <c r="CP202" s="108">
        <v>0</v>
      </c>
      <c r="CQ202" s="108">
        <v>0</v>
      </c>
      <c r="CR202" s="108">
        <v>0</v>
      </c>
      <c r="CS202" s="101" t="s">
        <v>2328</v>
      </c>
      <c r="CT202" s="101" t="s">
        <v>2329</v>
      </c>
    </row>
    <row r="203" spans="1:98" ht="70.349999999999994" customHeight="1" x14ac:dyDescent="0.3">
      <c r="A203" s="100" t="s">
        <v>2330</v>
      </c>
      <c r="B203" s="101"/>
      <c r="C203" s="101" t="s">
        <v>111</v>
      </c>
      <c r="D203" s="101" t="s">
        <v>2069</v>
      </c>
      <c r="E203" s="101" t="s">
        <v>2302</v>
      </c>
      <c r="F203" s="102" t="s">
        <v>2303</v>
      </c>
      <c r="G203" s="101" t="s">
        <v>105</v>
      </c>
      <c r="H203" s="101" t="s">
        <v>1116</v>
      </c>
      <c r="I203" s="101" t="s">
        <v>2304</v>
      </c>
      <c r="J203" s="101" t="s">
        <v>2305</v>
      </c>
      <c r="K203" s="101" t="s">
        <v>2331</v>
      </c>
      <c r="L203" s="101" t="s">
        <v>2307</v>
      </c>
      <c r="M203" s="101">
        <v>27</v>
      </c>
      <c r="N203" s="101" t="s">
        <v>2332</v>
      </c>
      <c r="O203" s="101" t="s">
        <v>6469</v>
      </c>
      <c r="P203" s="101" t="s">
        <v>972</v>
      </c>
      <c r="Q203" s="101" t="s">
        <v>2333</v>
      </c>
      <c r="R203" s="101" t="s">
        <v>2334</v>
      </c>
      <c r="S203" s="101" t="s">
        <v>2335</v>
      </c>
      <c r="T203" s="101" t="s">
        <v>2336</v>
      </c>
      <c r="U203" s="101" t="s">
        <v>2337</v>
      </c>
      <c r="V203" s="101" t="s">
        <v>2338</v>
      </c>
      <c r="W203" s="101" t="s">
        <v>2339</v>
      </c>
      <c r="X203" s="101" t="s">
        <v>2340</v>
      </c>
      <c r="Y203" s="101" t="s">
        <v>123</v>
      </c>
      <c r="Z203" s="101" t="s">
        <v>501</v>
      </c>
      <c r="AA203" s="103">
        <v>5</v>
      </c>
      <c r="AB203" s="101" t="s">
        <v>125</v>
      </c>
      <c r="AC203" s="101" t="s">
        <v>2317</v>
      </c>
      <c r="AD203" s="103">
        <v>0</v>
      </c>
      <c r="AE203" s="103">
        <v>5</v>
      </c>
      <c r="AF203" s="103">
        <v>0</v>
      </c>
      <c r="AG203" s="103">
        <v>0</v>
      </c>
      <c r="AH203" s="104"/>
      <c r="AI203" s="104" t="s">
        <v>2341</v>
      </c>
      <c r="AJ203" s="104" t="s">
        <v>2342</v>
      </c>
      <c r="AK203" s="101"/>
      <c r="AL203" s="101"/>
      <c r="AM203" s="101"/>
      <c r="AN203" s="102"/>
      <c r="AO203" s="105"/>
      <c r="AP203" s="106"/>
      <c r="AQ203" s="102">
        <v>5</v>
      </c>
      <c r="AR203" s="105">
        <v>1</v>
      </c>
      <c r="AS203" s="106" t="s">
        <v>132</v>
      </c>
      <c r="AT203" s="102"/>
      <c r="AU203" s="107"/>
      <c r="AV203" s="106"/>
      <c r="AW203" s="103">
        <v>5</v>
      </c>
      <c r="AX203" s="107">
        <v>1</v>
      </c>
      <c r="AY203" s="106" t="s">
        <v>132</v>
      </c>
      <c r="AZ203" s="108">
        <v>0</v>
      </c>
      <c r="BA203" s="108">
        <v>0</v>
      </c>
      <c r="BB203" s="108">
        <v>0</v>
      </c>
      <c r="BC203" s="108">
        <v>0</v>
      </c>
      <c r="BD203" s="108">
        <v>0</v>
      </c>
      <c r="BE203" s="108">
        <v>0</v>
      </c>
      <c r="BF203" s="108">
        <v>0</v>
      </c>
      <c r="BG203" s="108">
        <v>0</v>
      </c>
      <c r="BH203" s="108">
        <v>0</v>
      </c>
      <c r="BI203" s="108">
        <v>0</v>
      </c>
      <c r="BJ203" s="108">
        <v>0</v>
      </c>
      <c r="BK203" s="108">
        <v>0</v>
      </c>
      <c r="BL203" s="108">
        <v>0</v>
      </c>
      <c r="BM203" s="108">
        <v>0</v>
      </c>
      <c r="BN203" s="108">
        <v>0</v>
      </c>
      <c r="BO203" s="108">
        <v>0</v>
      </c>
      <c r="BP203" s="108">
        <v>0</v>
      </c>
      <c r="BQ203" s="108">
        <v>0</v>
      </c>
      <c r="BR203" s="108">
        <v>0</v>
      </c>
      <c r="BS203" s="108">
        <v>0</v>
      </c>
      <c r="BT203" s="108">
        <v>0</v>
      </c>
      <c r="BU203" s="108">
        <v>0</v>
      </c>
      <c r="BV203" s="108">
        <v>0</v>
      </c>
      <c r="BW203" s="108">
        <v>0</v>
      </c>
      <c r="BX203" s="108">
        <v>0</v>
      </c>
      <c r="BY203" s="108">
        <v>0</v>
      </c>
      <c r="BZ203" s="108">
        <v>0</v>
      </c>
      <c r="CA203" s="108">
        <v>0</v>
      </c>
      <c r="CB203" s="108">
        <v>0</v>
      </c>
      <c r="CC203" s="108">
        <v>0</v>
      </c>
      <c r="CD203" s="108">
        <v>0</v>
      </c>
      <c r="CE203" s="108">
        <v>4500000000</v>
      </c>
      <c r="CF203" s="108">
        <v>4500000000</v>
      </c>
      <c r="CG203" s="108">
        <v>0</v>
      </c>
      <c r="CH203" s="108">
        <v>0</v>
      </c>
      <c r="CI203" s="108">
        <v>0</v>
      </c>
      <c r="CJ203" s="108">
        <v>0</v>
      </c>
      <c r="CK203" s="108">
        <v>0</v>
      </c>
      <c r="CL203" s="108">
        <v>0</v>
      </c>
      <c r="CM203" s="108">
        <v>0</v>
      </c>
      <c r="CN203" s="108">
        <v>0</v>
      </c>
      <c r="CO203" s="108">
        <v>0</v>
      </c>
      <c r="CP203" s="108">
        <v>0</v>
      </c>
      <c r="CQ203" s="108">
        <v>0</v>
      </c>
      <c r="CR203" s="108">
        <v>4500000000</v>
      </c>
      <c r="CS203" s="101" t="s">
        <v>2088</v>
      </c>
      <c r="CT203" s="101" t="s">
        <v>2343</v>
      </c>
    </row>
    <row r="204" spans="1:98" ht="70.349999999999994" customHeight="1" x14ac:dyDescent="0.3">
      <c r="A204" s="100" t="s">
        <v>2344</v>
      </c>
      <c r="B204" s="101"/>
      <c r="C204" s="101" t="s">
        <v>101</v>
      </c>
      <c r="D204" s="101" t="s">
        <v>2069</v>
      </c>
      <c r="E204" s="101" t="s">
        <v>2302</v>
      </c>
      <c r="F204" s="102" t="s">
        <v>2303</v>
      </c>
      <c r="G204" s="101" t="s">
        <v>105</v>
      </c>
      <c r="H204" s="101" t="s">
        <v>1116</v>
      </c>
      <c r="I204" s="101" t="s">
        <v>2304</v>
      </c>
      <c r="J204" s="101" t="s">
        <v>2305</v>
      </c>
      <c r="K204" s="101" t="s">
        <v>2345</v>
      </c>
      <c r="L204" s="101" t="s">
        <v>2307</v>
      </c>
      <c r="M204" s="101">
        <v>27</v>
      </c>
      <c r="N204" s="101" t="s">
        <v>2332</v>
      </c>
      <c r="O204" s="101" t="s">
        <v>6469</v>
      </c>
      <c r="P204" s="101" t="s">
        <v>972</v>
      </c>
      <c r="Q204" s="101" t="s">
        <v>2333</v>
      </c>
      <c r="R204" s="101" t="s">
        <v>2334</v>
      </c>
      <c r="S204" s="101" t="s">
        <v>2346</v>
      </c>
      <c r="T204" s="101" t="s">
        <v>2347</v>
      </c>
      <c r="U204" s="101" t="s">
        <v>2403</v>
      </c>
      <c r="V204" s="101" t="s">
        <v>2349</v>
      </c>
      <c r="W204" s="101" t="s">
        <v>2350</v>
      </c>
      <c r="X204" s="101" t="s">
        <v>623</v>
      </c>
      <c r="Y204" s="101" t="s">
        <v>123</v>
      </c>
      <c r="Z204" s="101" t="s">
        <v>501</v>
      </c>
      <c r="AA204" s="103">
        <v>10</v>
      </c>
      <c r="AB204" s="101" t="s">
        <v>125</v>
      </c>
      <c r="AC204" s="101" t="s">
        <v>2317</v>
      </c>
      <c r="AD204" s="103">
        <v>2</v>
      </c>
      <c r="AE204" s="103">
        <v>0</v>
      </c>
      <c r="AF204" s="103">
        <v>8</v>
      </c>
      <c r="AG204" s="103">
        <v>0</v>
      </c>
      <c r="AH204" s="104"/>
      <c r="AI204" s="104"/>
      <c r="AJ204" s="104"/>
      <c r="AK204" s="101"/>
      <c r="AL204" s="101"/>
      <c r="AM204" s="101"/>
      <c r="AN204" s="102">
        <v>0</v>
      </c>
      <c r="AO204" s="105">
        <v>0</v>
      </c>
      <c r="AP204" s="106" t="s">
        <v>171</v>
      </c>
      <c r="AQ204" s="102"/>
      <c r="AR204" s="105"/>
      <c r="AS204" s="106"/>
      <c r="AT204" s="102"/>
      <c r="AU204" s="107">
        <v>0</v>
      </c>
      <c r="AV204" s="106" t="s">
        <v>171</v>
      </c>
      <c r="AW204" s="103">
        <v>0</v>
      </c>
      <c r="AX204" s="107">
        <v>0</v>
      </c>
      <c r="AY204" s="106" t="s">
        <v>171</v>
      </c>
      <c r="AZ204" s="108">
        <v>0</v>
      </c>
      <c r="BA204" s="108">
        <v>0</v>
      </c>
      <c r="BB204" s="108">
        <v>0</v>
      </c>
      <c r="BC204" s="108">
        <v>0</v>
      </c>
      <c r="BD204" s="108">
        <v>0</v>
      </c>
      <c r="BE204" s="108">
        <v>0</v>
      </c>
      <c r="BF204" s="108">
        <v>0</v>
      </c>
      <c r="BG204" s="108">
        <v>0</v>
      </c>
      <c r="BH204" s="108">
        <v>2580000000</v>
      </c>
      <c r="BI204" s="108">
        <v>0</v>
      </c>
      <c r="BJ204" s="108">
        <v>2580000000</v>
      </c>
      <c r="BK204" s="108">
        <v>0</v>
      </c>
      <c r="BL204" s="108">
        <v>0</v>
      </c>
      <c r="BM204" s="108">
        <v>0</v>
      </c>
      <c r="BN204" s="108">
        <v>0</v>
      </c>
      <c r="BO204" s="108">
        <v>0</v>
      </c>
      <c r="BP204" s="108">
        <v>0</v>
      </c>
      <c r="BQ204" s="108">
        <v>0</v>
      </c>
      <c r="BR204" s="108">
        <v>0</v>
      </c>
      <c r="BS204" s="108">
        <v>0</v>
      </c>
      <c r="BT204" s="108">
        <v>0</v>
      </c>
      <c r="BU204" s="108">
        <v>0</v>
      </c>
      <c r="BV204" s="108">
        <v>0</v>
      </c>
      <c r="BW204" s="108">
        <v>0</v>
      </c>
      <c r="BX204" s="108">
        <v>0</v>
      </c>
      <c r="BY204" s="108">
        <v>0</v>
      </c>
      <c r="BZ204" s="108">
        <v>0</v>
      </c>
      <c r="CA204" s="108">
        <v>0</v>
      </c>
      <c r="CB204" s="108">
        <v>0</v>
      </c>
      <c r="CC204" s="108">
        <v>0</v>
      </c>
      <c r="CD204" s="108">
        <v>0</v>
      </c>
      <c r="CE204" s="108">
        <v>4000000000</v>
      </c>
      <c r="CF204" s="108">
        <v>4000000000</v>
      </c>
      <c r="CG204" s="108">
        <v>0</v>
      </c>
      <c r="CH204" s="108">
        <v>0</v>
      </c>
      <c r="CI204" s="108">
        <v>0</v>
      </c>
      <c r="CJ204" s="108">
        <v>0</v>
      </c>
      <c r="CK204" s="108">
        <v>0</v>
      </c>
      <c r="CL204" s="108">
        <v>0</v>
      </c>
      <c r="CM204" s="108">
        <v>0</v>
      </c>
      <c r="CN204" s="108">
        <v>0</v>
      </c>
      <c r="CO204" s="108">
        <v>0</v>
      </c>
      <c r="CP204" s="108">
        <v>0</v>
      </c>
      <c r="CQ204" s="108">
        <v>0</v>
      </c>
      <c r="CR204" s="108">
        <v>6580000000</v>
      </c>
      <c r="CS204" s="101"/>
      <c r="CT204" s="101" t="s">
        <v>2351</v>
      </c>
    </row>
    <row r="205" spans="1:98" ht="70.349999999999994" customHeight="1" x14ac:dyDescent="0.3">
      <c r="A205" s="100" t="s">
        <v>2352</v>
      </c>
      <c r="B205" s="101"/>
      <c r="C205" s="101" t="s">
        <v>136</v>
      </c>
      <c r="D205" s="101" t="s">
        <v>2069</v>
      </c>
      <c r="E205" s="101" t="s">
        <v>2302</v>
      </c>
      <c r="F205" s="102" t="s">
        <v>2303</v>
      </c>
      <c r="G205" s="101" t="s">
        <v>105</v>
      </c>
      <c r="H205" s="101" t="s">
        <v>1116</v>
      </c>
      <c r="I205" s="101" t="s">
        <v>2304</v>
      </c>
      <c r="J205" s="101" t="s">
        <v>2305</v>
      </c>
      <c r="K205" s="101" t="s">
        <v>2331</v>
      </c>
      <c r="L205" s="101" t="s">
        <v>2307</v>
      </c>
      <c r="M205" s="101">
        <v>27</v>
      </c>
      <c r="N205" s="101" t="s">
        <v>2332</v>
      </c>
      <c r="O205" s="101" t="s">
        <v>6469</v>
      </c>
      <c r="P205" s="101" t="s">
        <v>972</v>
      </c>
      <c r="Q205" s="101" t="s">
        <v>2333</v>
      </c>
      <c r="R205" s="101" t="s">
        <v>2334</v>
      </c>
      <c r="S205" s="101" t="s">
        <v>2353</v>
      </c>
      <c r="T205" s="101" t="s">
        <v>2354</v>
      </c>
      <c r="U205" s="101" t="s">
        <v>6471</v>
      </c>
      <c r="V205" s="101" t="s">
        <v>2356</v>
      </c>
      <c r="W205" s="101" t="s">
        <v>2357</v>
      </c>
      <c r="X205" s="101" t="s">
        <v>2358</v>
      </c>
      <c r="Y205" s="101" t="s">
        <v>239</v>
      </c>
      <c r="Z205" s="101" t="s">
        <v>501</v>
      </c>
      <c r="AA205" s="103">
        <v>1</v>
      </c>
      <c r="AB205" s="101" t="s">
        <v>125</v>
      </c>
      <c r="AC205" s="101" t="s">
        <v>2317</v>
      </c>
      <c r="AD205" s="103">
        <v>1</v>
      </c>
      <c r="AE205" s="103">
        <v>0</v>
      </c>
      <c r="AF205" s="103">
        <v>0</v>
      </c>
      <c r="AG205" s="103">
        <v>0</v>
      </c>
      <c r="AH205" s="104" t="s">
        <v>2359</v>
      </c>
      <c r="AI205" s="104"/>
      <c r="AJ205" s="104"/>
      <c r="AK205" s="101"/>
      <c r="AL205" s="101"/>
      <c r="AM205" s="101"/>
      <c r="AN205" s="102">
        <v>2</v>
      </c>
      <c r="AO205" s="105">
        <v>1</v>
      </c>
      <c r="AP205" s="106" t="s">
        <v>132</v>
      </c>
      <c r="AQ205" s="102"/>
      <c r="AR205" s="105"/>
      <c r="AS205" s="106"/>
      <c r="AT205" s="102"/>
      <c r="AU205" s="107"/>
      <c r="AV205" s="106"/>
      <c r="AW205" s="103">
        <v>2</v>
      </c>
      <c r="AX205" s="107">
        <v>1</v>
      </c>
      <c r="AY205" s="106" t="s">
        <v>132</v>
      </c>
      <c r="AZ205" s="108">
        <v>0</v>
      </c>
      <c r="BA205" s="108">
        <v>0</v>
      </c>
      <c r="BB205" s="108">
        <v>0</v>
      </c>
      <c r="BC205" s="108">
        <v>0</v>
      </c>
      <c r="BD205" s="108">
        <v>0</v>
      </c>
      <c r="BE205" s="108">
        <v>0</v>
      </c>
      <c r="BF205" s="108">
        <v>0</v>
      </c>
      <c r="BG205" s="108">
        <v>0</v>
      </c>
      <c r="BH205" s="108">
        <v>0</v>
      </c>
      <c r="BI205" s="108">
        <v>2000000000</v>
      </c>
      <c r="BJ205" s="108">
        <v>2000000000</v>
      </c>
      <c r="BK205" s="108">
        <v>0</v>
      </c>
      <c r="BL205" s="108">
        <v>0</v>
      </c>
      <c r="BM205" s="108">
        <v>0</v>
      </c>
      <c r="BN205" s="108">
        <v>0</v>
      </c>
      <c r="BO205" s="108">
        <v>0</v>
      </c>
      <c r="BP205" s="108">
        <v>0</v>
      </c>
      <c r="BQ205" s="108">
        <v>0</v>
      </c>
      <c r="BR205" s="108">
        <v>0</v>
      </c>
      <c r="BS205" s="108">
        <v>0</v>
      </c>
      <c r="BT205" s="108">
        <v>0</v>
      </c>
      <c r="BU205" s="108">
        <v>0</v>
      </c>
      <c r="BV205" s="108">
        <v>0</v>
      </c>
      <c r="BW205" s="108">
        <v>0</v>
      </c>
      <c r="BX205" s="108">
        <v>0</v>
      </c>
      <c r="BY205" s="108">
        <v>0</v>
      </c>
      <c r="BZ205" s="108">
        <v>0</v>
      </c>
      <c r="CA205" s="108">
        <v>0</v>
      </c>
      <c r="CB205" s="108">
        <v>0</v>
      </c>
      <c r="CC205" s="108">
        <v>0</v>
      </c>
      <c r="CD205" s="108">
        <v>0</v>
      </c>
      <c r="CE205" s="108">
        <v>0</v>
      </c>
      <c r="CF205" s="108">
        <v>0</v>
      </c>
      <c r="CG205" s="108">
        <v>0</v>
      </c>
      <c r="CH205" s="108">
        <v>0</v>
      </c>
      <c r="CI205" s="108">
        <v>0</v>
      </c>
      <c r="CJ205" s="108">
        <v>0</v>
      </c>
      <c r="CK205" s="108">
        <v>0</v>
      </c>
      <c r="CL205" s="108">
        <v>0</v>
      </c>
      <c r="CM205" s="108">
        <v>0</v>
      </c>
      <c r="CN205" s="108">
        <v>0</v>
      </c>
      <c r="CO205" s="108">
        <v>0</v>
      </c>
      <c r="CP205" s="108">
        <v>0</v>
      </c>
      <c r="CQ205" s="108">
        <v>0</v>
      </c>
      <c r="CR205" s="108">
        <v>2000000000</v>
      </c>
      <c r="CS205" s="101"/>
      <c r="CT205" s="101" t="s">
        <v>2360</v>
      </c>
    </row>
    <row r="206" spans="1:98" ht="70.349999999999994" customHeight="1" x14ac:dyDescent="0.3">
      <c r="A206" s="100" t="s">
        <v>2361</v>
      </c>
      <c r="B206" s="101"/>
      <c r="C206" s="101" t="s">
        <v>175</v>
      </c>
      <c r="D206" s="101" t="s">
        <v>2069</v>
      </c>
      <c r="E206" s="101" t="s">
        <v>2302</v>
      </c>
      <c r="F206" s="102" t="s">
        <v>2303</v>
      </c>
      <c r="G206" s="101" t="s">
        <v>105</v>
      </c>
      <c r="H206" s="101" t="s">
        <v>1116</v>
      </c>
      <c r="I206" s="101" t="s">
        <v>2304</v>
      </c>
      <c r="J206" s="101" t="s">
        <v>2305</v>
      </c>
      <c r="K206" s="101" t="s">
        <v>2331</v>
      </c>
      <c r="L206" s="101" t="s">
        <v>2307</v>
      </c>
      <c r="M206" s="101">
        <v>27</v>
      </c>
      <c r="N206" s="101" t="s">
        <v>2332</v>
      </c>
      <c r="O206" s="101" t="s">
        <v>6469</v>
      </c>
      <c r="P206" s="101" t="s">
        <v>972</v>
      </c>
      <c r="Q206" s="101" t="s">
        <v>2333</v>
      </c>
      <c r="R206" s="101" t="s">
        <v>2334</v>
      </c>
      <c r="S206" s="101" t="s">
        <v>6472</v>
      </c>
      <c r="T206" s="101" t="s">
        <v>2363</v>
      </c>
      <c r="U206" s="101" t="s">
        <v>6473</v>
      </c>
      <c r="V206" s="101" t="s">
        <v>2365</v>
      </c>
      <c r="W206" s="101" t="s">
        <v>2366</v>
      </c>
      <c r="X206" s="101" t="s">
        <v>1833</v>
      </c>
      <c r="Y206" s="101" t="s">
        <v>239</v>
      </c>
      <c r="Z206" s="101" t="s">
        <v>501</v>
      </c>
      <c r="AA206" s="103">
        <v>3</v>
      </c>
      <c r="AB206" s="101" t="s">
        <v>125</v>
      </c>
      <c r="AC206" s="101" t="s">
        <v>2317</v>
      </c>
      <c r="AD206" s="103">
        <v>2</v>
      </c>
      <c r="AE206" s="103">
        <v>1</v>
      </c>
      <c r="AF206" s="103">
        <v>0</v>
      </c>
      <c r="AG206" s="103">
        <v>0</v>
      </c>
      <c r="AH206" s="104"/>
      <c r="AI206" s="104" t="s">
        <v>2367</v>
      </c>
      <c r="AJ206" s="104" t="s">
        <v>2368</v>
      </c>
      <c r="AK206" s="101"/>
      <c r="AL206" s="101"/>
      <c r="AM206" s="101"/>
      <c r="AN206" s="102">
        <v>0</v>
      </c>
      <c r="AO206" s="105">
        <v>0</v>
      </c>
      <c r="AP206" s="106" t="s">
        <v>171</v>
      </c>
      <c r="AQ206" s="102">
        <v>1</v>
      </c>
      <c r="AR206" s="105">
        <v>1</v>
      </c>
      <c r="AS206" s="106" t="s">
        <v>132</v>
      </c>
      <c r="AT206" s="102"/>
      <c r="AU206" s="107"/>
      <c r="AV206" s="106"/>
      <c r="AW206" s="103">
        <v>1</v>
      </c>
      <c r="AX206" s="107">
        <v>0.33333333333333331</v>
      </c>
      <c r="AY206" s="106" t="s">
        <v>227</v>
      </c>
      <c r="AZ206" s="108">
        <v>0</v>
      </c>
      <c r="BA206" s="108">
        <v>0</v>
      </c>
      <c r="BB206" s="108">
        <v>0</v>
      </c>
      <c r="BC206" s="108">
        <v>0</v>
      </c>
      <c r="BD206" s="108">
        <v>0</v>
      </c>
      <c r="BE206" s="108">
        <v>0</v>
      </c>
      <c r="BF206" s="108">
        <v>0</v>
      </c>
      <c r="BG206" s="108">
        <v>0</v>
      </c>
      <c r="BH206" s="108">
        <v>0</v>
      </c>
      <c r="BI206" s="108">
        <v>7000000000</v>
      </c>
      <c r="BJ206" s="108">
        <v>7000000000</v>
      </c>
      <c r="BK206" s="108">
        <v>0</v>
      </c>
      <c r="BL206" s="108">
        <v>0</v>
      </c>
      <c r="BM206" s="108">
        <v>0</v>
      </c>
      <c r="BN206" s="108">
        <v>0</v>
      </c>
      <c r="BO206" s="108">
        <v>0</v>
      </c>
      <c r="BP206" s="108">
        <v>0</v>
      </c>
      <c r="BQ206" s="108">
        <v>0</v>
      </c>
      <c r="BR206" s="108">
        <v>0</v>
      </c>
      <c r="BS206" s="108">
        <v>1939113760</v>
      </c>
      <c r="BT206" s="108">
        <v>0</v>
      </c>
      <c r="BU206" s="108">
        <v>1939113760</v>
      </c>
      <c r="BV206" s="108">
        <v>0</v>
      </c>
      <c r="BW206" s="108">
        <v>0</v>
      </c>
      <c r="BX206" s="108">
        <v>0</v>
      </c>
      <c r="BY206" s="108">
        <v>0</v>
      </c>
      <c r="BZ206" s="108">
        <v>0</v>
      </c>
      <c r="CA206" s="108">
        <v>0</v>
      </c>
      <c r="CB206" s="108">
        <v>0</v>
      </c>
      <c r="CC206" s="108">
        <v>0</v>
      </c>
      <c r="CD206" s="108">
        <v>0</v>
      </c>
      <c r="CE206" s="108">
        <v>0</v>
      </c>
      <c r="CF206" s="108">
        <v>0</v>
      </c>
      <c r="CG206" s="108">
        <v>0</v>
      </c>
      <c r="CH206" s="108">
        <v>0</v>
      </c>
      <c r="CI206" s="108">
        <v>0</v>
      </c>
      <c r="CJ206" s="108">
        <v>0</v>
      </c>
      <c r="CK206" s="108">
        <v>0</v>
      </c>
      <c r="CL206" s="108">
        <v>0</v>
      </c>
      <c r="CM206" s="108">
        <v>0</v>
      </c>
      <c r="CN206" s="108">
        <v>0</v>
      </c>
      <c r="CO206" s="108">
        <v>0</v>
      </c>
      <c r="CP206" s="108">
        <v>0</v>
      </c>
      <c r="CQ206" s="108">
        <v>0</v>
      </c>
      <c r="CR206" s="108">
        <v>8939113760</v>
      </c>
      <c r="CS206" s="101" t="s">
        <v>2369</v>
      </c>
      <c r="CT206" s="101" t="s">
        <v>2370</v>
      </c>
    </row>
    <row r="207" spans="1:98" ht="70.349999999999994" customHeight="1" x14ac:dyDescent="0.3">
      <c r="A207" s="100" t="s">
        <v>2371</v>
      </c>
      <c r="B207" s="101"/>
      <c r="C207" s="101" t="s">
        <v>246</v>
      </c>
      <c r="D207" s="101" t="s">
        <v>2069</v>
      </c>
      <c r="E207" s="101" t="s">
        <v>2302</v>
      </c>
      <c r="F207" s="102" t="s">
        <v>2303</v>
      </c>
      <c r="G207" s="101" t="s">
        <v>105</v>
      </c>
      <c r="H207" s="101" t="s">
        <v>1116</v>
      </c>
      <c r="I207" s="101" t="s">
        <v>2304</v>
      </c>
      <c r="J207" s="101" t="s">
        <v>2305</v>
      </c>
      <c r="K207" s="101" t="s">
        <v>2331</v>
      </c>
      <c r="L207" s="101" t="s">
        <v>2307</v>
      </c>
      <c r="M207" s="101">
        <v>27</v>
      </c>
      <c r="N207" s="101" t="s">
        <v>2332</v>
      </c>
      <c r="O207" s="101" t="s">
        <v>6469</v>
      </c>
      <c r="P207" s="101" t="s">
        <v>972</v>
      </c>
      <c r="Q207" s="101" t="s">
        <v>2333</v>
      </c>
      <c r="R207" s="101" t="s">
        <v>2334</v>
      </c>
      <c r="S207" s="101" t="s">
        <v>531</v>
      </c>
      <c r="T207" s="101" t="s">
        <v>2372</v>
      </c>
      <c r="U207" s="101" t="s">
        <v>1062</v>
      </c>
      <c r="V207" s="101" t="s">
        <v>2374</v>
      </c>
      <c r="W207" s="101" t="s">
        <v>2375</v>
      </c>
      <c r="X207" s="101" t="s">
        <v>1065</v>
      </c>
      <c r="Y207" s="101" t="s">
        <v>239</v>
      </c>
      <c r="Z207" s="101" t="s">
        <v>501</v>
      </c>
      <c r="AA207" s="103">
        <v>10</v>
      </c>
      <c r="AB207" s="101" t="s">
        <v>125</v>
      </c>
      <c r="AC207" s="101" t="s">
        <v>2317</v>
      </c>
      <c r="AD207" s="103">
        <v>2</v>
      </c>
      <c r="AE207" s="103">
        <v>0</v>
      </c>
      <c r="AF207" s="103">
        <v>8</v>
      </c>
      <c r="AG207" s="103">
        <v>0</v>
      </c>
      <c r="AH207" s="104" t="s">
        <v>2376</v>
      </c>
      <c r="AI207" s="104"/>
      <c r="AJ207" s="104"/>
      <c r="AK207" s="101" t="s">
        <v>2377</v>
      </c>
      <c r="AL207" s="101"/>
      <c r="AM207" s="101"/>
      <c r="AN207" s="102">
        <v>2</v>
      </c>
      <c r="AO207" s="105">
        <v>1</v>
      </c>
      <c r="AP207" s="106" t="s">
        <v>132</v>
      </c>
      <c r="AQ207" s="102"/>
      <c r="AR207" s="105"/>
      <c r="AS207" s="106"/>
      <c r="AT207" s="102"/>
      <c r="AU207" s="107">
        <v>0</v>
      </c>
      <c r="AV207" s="106" t="s">
        <v>171</v>
      </c>
      <c r="AW207" s="103">
        <v>2</v>
      </c>
      <c r="AX207" s="107">
        <v>0.2</v>
      </c>
      <c r="AY207" s="106" t="s">
        <v>171</v>
      </c>
      <c r="AZ207" s="108">
        <v>0</v>
      </c>
      <c r="BA207" s="108">
        <v>0</v>
      </c>
      <c r="BB207" s="108">
        <v>0</v>
      </c>
      <c r="BC207" s="108">
        <v>0</v>
      </c>
      <c r="BD207" s="108">
        <v>0</v>
      </c>
      <c r="BE207" s="108">
        <v>0</v>
      </c>
      <c r="BF207" s="108">
        <v>0</v>
      </c>
      <c r="BG207" s="108">
        <v>0</v>
      </c>
      <c r="BH207" s="108">
        <v>0</v>
      </c>
      <c r="BI207" s="108">
        <v>0</v>
      </c>
      <c r="BJ207" s="108">
        <v>0</v>
      </c>
      <c r="BK207" s="108">
        <v>0</v>
      </c>
      <c r="BL207" s="108">
        <v>0</v>
      </c>
      <c r="BM207" s="108">
        <v>0</v>
      </c>
      <c r="BN207" s="108">
        <v>0</v>
      </c>
      <c r="BO207" s="108">
        <v>0</v>
      </c>
      <c r="BP207" s="108">
        <v>0</v>
      </c>
      <c r="BQ207" s="108">
        <v>0</v>
      </c>
      <c r="BR207" s="108">
        <v>0</v>
      </c>
      <c r="BS207" s="108">
        <v>0</v>
      </c>
      <c r="BT207" s="108">
        <v>2500000000</v>
      </c>
      <c r="BU207" s="108">
        <v>2500000000</v>
      </c>
      <c r="BV207" s="108">
        <v>0</v>
      </c>
      <c r="BW207" s="108">
        <v>0</v>
      </c>
      <c r="BX207" s="108">
        <v>0</v>
      </c>
      <c r="BY207" s="108">
        <v>0</v>
      </c>
      <c r="BZ207" s="108">
        <v>0</v>
      </c>
      <c r="CA207" s="108">
        <v>0</v>
      </c>
      <c r="CB207" s="108">
        <v>0</v>
      </c>
      <c r="CC207" s="108">
        <v>0</v>
      </c>
      <c r="CD207" s="108">
        <v>0</v>
      </c>
      <c r="CE207" s="108">
        <v>2500000000</v>
      </c>
      <c r="CF207" s="108">
        <v>2500000000</v>
      </c>
      <c r="CG207" s="108">
        <v>0</v>
      </c>
      <c r="CH207" s="108">
        <v>0</v>
      </c>
      <c r="CI207" s="108">
        <v>0</v>
      </c>
      <c r="CJ207" s="108">
        <v>0</v>
      </c>
      <c r="CK207" s="108">
        <v>0</v>
      </c>
      <c r="CL207" s="108">
        <v>0</v>
      </c>
      <c r="CM207" s="108">
        <v>0</v>
      </c>
      <c r="CN207" s="108">
        <v>0</v>
      </c>
      <c r="CO207" s="108">
        <v>0</v>
      </c>
      <c r="CP207" s="108">
        <v>0</v>
      </c>
      <c r="CQ207" s="108">
        <v>0</v>
      </c>
      <c r="CR207" s="108">
        <v>5000000000</v>
      </c>
      <c r="CS207" s="101" t="s">
        <v>2378</v>
      </c>
      <c r="CT207" s="101" t="s">
        <v>2379</v>
      </c>
    </row>
    <row r="208" spans="1:98" ht="70.349999999999994" customHeight="1" x14ac:dyDescent="0.3">
      <c r="A208" s="100" t="s">
        <v>2380</v>
      </c>
      <c r="B208" s="101"/>
      <c r="C208" s="101" t="s">
        <v>357</v>
      </c>
      <c r="D208" s="101" t="s">
        <v>2069</v>
      </c>
      <c r="E208" s="101" t="s">
        <v>2302</v>
      </c>
      <c r="F208" s="102" t="s">
        <v>2303</v>
      </c>
      <c r="G208" s="101" t="s">
        <v>105</v>
      </c>
      <c r="H208" s="101" t="s">
        <v>1116</v>
      </c>
      <c r="I208" s="101" t="s">
        <v>2304</v>
      </c>
      <c r="J208" s="101" t="s">
        <v>2305</v>
      </c>
      <c r="K208" s="101" t="s">
        <v>2345</v>
      </c>
      <c r="L208" s="101" t="s">
        <v>2307</v>
      </c>
      <c r="M208" s="101">
        <v>27</v>
      </c>
      <c r="N208" s="101" t="s">
        <v>2332</v>
      </c>
      <c r="O208" s="101" t="s">
        <v>6469</v>
      </c>
      <c r="P208" s="101" t="s">
        <v>972</v>
      </c>
      <c r="Q208" s="101" t="s">
        <v>2333</v>
      </c>
      <c r="R208" s="101" t="s">
        <v>2334</v>
      </c>
      <c r="S208" s="101" t="s">
        <v>1759</v>
      </c>
      <c r="T208" s="101" t="s">
        <v>2381</v>
      </c>
      <c r="U208" s="101" t="s">
        <v>2382</v>
      </c>
      <c r="V208" s="101" t="s">
        <v>2383</v>
      </c>
      <c r="W208" s="101" t="s">
        <v>2384</v>
      </c>
      <c r="X208" s="101" t="s">
        <v>1065</v>
      </c>
      <c r="Y208" s="101" t="s">
        <v>239</v>
      </c>
      <c r="Z208" s="101" t="s">
        <v>501</v>
      </c>
      <c r="AA208" s="103">
        <v>50</v>
      </c>
      <c r="AB208" s="101" t="s">
        <v>125</v>
      </c>
      <c r="AC208" s="101" t="s">
        <v>2317</v>
      </c>
      <c r="AD208" s="103">
        <v>10</v>
      </c>
      <c r="AE208" s="103">
        <v>0</v>
      </c>
      <c r="AF208" s="103">
        <v>20</v>
      </c>
      <c r="AG208" s="103">
        <v>20</v>
      </c>
      <c r="AH208" s="104" t="s">
        <v>2385</v>
      </c>
      <c r="AI208" s="104"/>
      <c r="AJ208" s="104"/>
      <c r="AK208" s="101"/>
      <c r="AL208" s="101"/>
      <c r="AM208" s="101"/>
      <c r="AN208" s="102">
        <v>10</v>
      </c>
      <c r="AO208" s="105">
        <v>1</v>
      </c>
      <c r="AP208" s="106" t="s">
        <v>132</v>
      </c>
      <c r="AQ208" s="102"/>
      <c r="AR208" s="105"/>
      <c r="AS208" s="106"/>
      <c r="AT208" s="102"/>
      <c r="AU208" s="107">
        <v>0</v>
      </c>
      <c r="AV208" s="106" t="s">
        <v>171</v>
      </c>
      <c r="AW208" s="103">
        <v>10</v>
      </c>
      <c r="AX208" s="107">
        <v>0.2</v>
      </c>
      <c r="AY208" s="106" t="s">
        <v>171</v>
      </c>
      <c r="AZ208" s="108">
        <v>0</v>
      </c>
      <c r="BA208" s="108">
        <v>0</v>
      </c>
      <c r="BB208" s="108">
        <v>0</v>
      </c>
      <c r="BC208" s="108">
        <v>0</v>
      </c>
      <c r="BD208" s="108">
        <v>0</v>
      </c>
      <c r="BE208" s="108">
        <v>0</v>
      </c>
      <c r="BF208" s="108">
        <v>0</v>
      </c>
      <c r="BG208" s="108">
        <v>0</v>
      </c>
      <c r="BH208" s="108">
        <v>0</v>
      </c>
      <c r="BI208" s="108">
        <v>0</v>
      </c>
      <c r="BJ208" s="108">
        <v>0</v>
      </c>
      <c r="BK208" s="108">
        <v>0</v>
      </c>
      <c r="BL208" s="108">
        <v>0</v>
      </c>
      <c r="BM208" s="108">
        <v>0</v>
      </c>
      <c r="BN208" s="108">
        <v>0</v>
      </c>
      <c r="BO208" s="108">
        <v>0</v>
      </c>
      <c r="BP208" s="108">
        <v>0</v>
      </c>
      <c r="BQ208" s="108">
        <v>0</v>
      </c>
      <c r="BR208" s="108">
        <v>0</v>
      </c>
      <c r="BS208" s="108">
        <v>0</v>
      </c>
      <c r="BT208" s="108">
        <v>2500000000</v>
      </c>
      <c r="BU208" s="108">
        <v>2500000000</v>
      </c>
      <c r="BV208" s="108">
        <v>0</v>
      </c>
      <c r="BW208" s="108">
        <v>0</v>
      </c>
      <c r="BX208" s="108">
        <v>0</v>
      </c>
      <c r="BY208" s="108">
        <v>0</v>
      </c>
      <c r="BZ208" s="108">
        <v>0</v>
      </c>
      <c r="CA208" s="108">
        <v>0</v>
      </c>
      <c r="CB208" s="108">
        <v>0</v>
      </c>
      <c r="CC208" s="108">
        <v>0</v>
      </c>
      <c r="CD208" s="108">
        <v>0</v>
      </c>
      <c r="CE208" s="108">
        <v>2500000000</v>
      </c>
      <c r="CF208" s="108">
        <v>2500000000</v>
      </c>
      <c r="CG208" s="108">
        <v>0</v>
      </c>
      <c r="CH208" s="108">
        <v>0</v>
      </c>
      <c r="CI208" s="108">
        <v>0</v>
      </c>
      <c r="CJ208" s="108">
        <v>0</v>
      </c>
      <c r="CK208" s="108">
        <v>0</v>
      </c>
      <c r="CL208" s="108">
        <v>0</v>
      </c>
      <c r="CM208" s="108">
        <v>0</v>
      </c>
      <c r="CN208" s="108">
        <v>0</v>
      </c>
      <c r="CO208" s="108">
        <v>0</v>
      </c>
      <c r="CP208" s="108">
        <v>0</v>
      </c>
      <c r="CQ208" s="108">
        <v>0</v>
      </c>
      <c r="CR208" s="108">
        <v>5000000000</v>
      </c>
      <c r="CS208" s="101" t="s">
        <v>2136</v>
      </c>
      <c r="CT208" s="101" t="s">
        <v>2386</v>
      </c>
    </row>
    <row r="209" spans="1:98" ht="70.349999999999994" customHeight="1" x14ac:dyDescent="0.3">
      <c r="A209" s="100" t="s">
        <v>2387</v>
      </c>
      <c r="B209" s="101"/>
      <c r="C209" s="101" t="s">
        <v>419</v>
      </c>
      <c r="D209" s="101" t="s">
        <v>2069</v>
      </c>
      <c r="E209" s="101" t="s">
        <v>2302</v>
      </c>
      <c r="F209" s="102" t="s">
        <v>2303</v>
      </c>
      <c r="G209" s="101" t="s">
        <v>105</v>
      </c>
      <c r="H209" s="101" t="s">
        <v>1116</v>
      </c>
      <c r="I209" s="101" t="s">
        <v>2304</v>
      </c>
      <c r="J209" s="101" t="s">
        <v>2305</v>
      </c>
      <c r="K209" s="101" t="s">
        <v>2388</v>
      </c>
      <c r="L209" s="101" t="s">
        <v>2307</v>
      </c>
      <c r="M209" s="101">
        <v>27</v>
      </c>
      <c r="N209" s="101" t="s">
        <v>2332</v>
      </c>
      <c r="O209" s="101" t="s">
        <v>6469</v>
      </c>
      <c r="P209" s="101" t="s">
        <v>972</v>
      </c>
      <c r="Q209" s="101" t="s">
        <v>2333</v>
      </c>
      <c r="R209" s="101" t="s">
        <v>2334</v>
      </c>
      <c r="S209" s="101" t="s">
        <v>2389</v>
      </c>
      <c r="T209" s="101" t="s">
        <v>2390</v>
      </c>
      <c r="U209" s="101" t="s">
        <v>2391</v>
      </c>
      <c r="V209" s="101" t="s">
        <v>2392</v>
      </c>
      <c r="W209" s="101" t="s">
        <v>2393</v>
      </c>
      <c r="X209" s="101" t="s">
        <v>2107</v>
      </c>
      <c r="Y209" s="101" t="s">
        <v>123</v>
      </c>
      <c r="Z209" s="101" t="s">
        <v>501</v>
      </c>
      <c r="AA209" s="103">
        <v>50</v>
      </c>
      <c r="AB209" s="101" t="s">
        <v>125</v>
      </c>
      <c r="AC209" s="101" t="s">
        <v>2317</v>
      </c>
      <c r="AD209" s="103">
        <v>10</v>
      </c>
      <c r="AE209" s="103">
        <v>40</v>
      </c>
      <c r="AF209" s="103">
        <v>0</v>
      </c>
      <c r="AG209" s="103">
        <v>0</v>
      </c>
      <c r="AH209" s="104" t="s">
        <v>2394</v>
      </c>
      <c r="AI209" s="104" t="s">
        <v>2395</v>
      </c>
      <c r="AJ209" s="104" t="s">
        <v>2396</v>
      </c>
      <c r="AK209" s="101"/>
      <c r="AL209" s="101"/>
      <c r="AM209" s="101"/>
      <c r="AN209" s="102">
        <v>10</v>
      </c>
      <c r="AO209" s="105">
        <v>1</v>
      </c>
      <c r="AP209" s="106" t="s">
        <v>132</v>
      </c>
      <c r="AQ209" s="102">
        <v>50</v>
      </c>
      <c r="AR209" s="105">
        <v>1</v>
      </c>
      <c r="AS209" s="106" t="s">
        <v>132</v>
      </c>
      <c r="AT209" s="102"/>
      <c r="AU209" s="107"/>
      <c r="AV209" s="106"/>
      <c r="AW209" s="103">
        <v>60</v>
      </c>
      <c r="AX209" s="107">
        <v>1</v>
      </c>
      <c r="AY209" s="106" t="s">
        <v>132</v>
      </c>
      <c r="AZ209" s="108">
        <v>0</v>
      </c>
      <c r="BA209" s="108">
        <v>0</v>
      </c>
      <c r="BB209" s="108">
        <v>0</v>
      </c>
      <c r="BC209" s="108">
        <v>0</v>
      </c>
      <c r="BD209" s="108">
        <v>0</v>
      </c>
      <c r="BE209" s="108">
        <v>0</v>
      </c>
      <c r="BF209" s="108">
        <v>0</v>
      </c>
      <c r="BG209" s="108">
        <v>0</v>
      </c>
      <c r="BH209" s="108">
        <v>515000000</v>
      </c>
      <c r="BI209" s="108">
        <v>0</v>
      </c>
      <c r="BJ209" s="108">
        <v>515000000</v>
      </c>
      <c r="BK209" s="108">
        <v>0</v>
      </c>
      <c r="BL209" s="108">
        <v>0</v>
      </c>
      <c r="BM209" s="108">
        <v>0</v>
      </c>
      <c r="BN209" s="108">
        <v>0</v>
      </c>
      <c r="BO209" s="108">
        <v>0</v>
      </c>
      <c r="BP209" s="108">
        <v>0</v>
      </c>
      <c r="BQ209" s="108">
        <v>0</v>
      </c>
      <c r="BR209" s="108">
        <v>0</v>
      </c>
      <c r="BS209" s="108">
        <v>0</v>
      </c>
      <c r="BT209" s="108">
        <v>1000000000</v>
      </c>
      <c r="BU209" s="108">
        <v>1000000000</v>
      </c>
      <c r="BV209" s="108">
        <v>0</v>
      </c>
      <c r="BW209" s="108">
        <v>0</v>
      </c>
      <c r="BX209" s="108">
        <v>0</v>
      </c>
      <c r="BY209" s="108">
        <v>0</v>
      </c>
      <c r="BZ209" s="108">
        <v>0</v>
      </c>
      <c r="CA209" s="108">
        <v>0</v>
      </c>
      <c r="CB209" s="108">
        <v>0</v>
      </c>
      <c r="CC209" s="108">
        <v>0</v>
      </c>
      <c r="CD209" s="108">
        <v>0</v>
      </c>
      <c r="CE209" s="108">
        <v>0</v>
      </c>
      <c r="CF209" s="108">
        <v>0</v>
      </c>
      <c r="CG209" s="108">
        <v>0</v>
      </c>
      <c r="CH209" s="108">
        <v>0</v>
      </c>
      <c r="CI209" s="108">
        <v>0</v>
      </c>
      <c r="CJ209" s="108">
        <v>0</v>
      </c>
      <c r="CK209" s="108">
        <v>0</v>
      </c>
      <c r="CL209" s="108">
        <v>0</v>
      </c>
      <c r="CM209" s="108">
        <v>0</v>
      </c>
      <c r="CN209" s="108">
        <v>0</v>
      </c>
      <c r="CO209" s="108">
        <v>0</v>
      </c>
      <c r="CP209" s="108">
        <v>1000000000</v>
      </c>
      <c r="CQ209" s="108">
        <v>1000000000</v>
      </c>
      <c r="CR209" s="108">
        <v>2515000000</v>
      </c>
      <c r="CS209" s="101" t="s">
        <v>2397</v>
      </c>
      <c r="CT209" s="101" t="s">
        <v>2398</v>
      </c>
    </row>
    <row r="210" spans="1:98" ht="156.6" customHeight="1" x14ac:dyDescent="0.3">
      <c r="A210" s="100" t="s">
        <v>2399</v>
      </c>
      <c r="B210" s="101"/>
      <c r="C210" s="101" t="s">
        <v>436</v>
      </c>
      <c r="D210" s="101" t="s">
        <v>2069</v>
      </c>
      <c r="E210" s="101" t="s">
        <v>2302</v>
      </c>
      <c r="F210" s="102" t="s">
        <v>2303</v>
      </c>
      <c r="G210" s="101" t="s">
        <v>105</v>
      </c>
      <c r="H210" s="101" t="s">
        <v>1116</v>
      </c>
      <c r="I210" s="101" t="s">
        <v>2304</v>
      </c>
      <c r="J210" s="101" t="s">
        <v>2305</v>
      </c>
      <c r="K210" s="101" t="s">
        <v>2400</v>
      </c>
      <c r="L210" s="101" t="s">
        <v>2307</v>
      </c>
      <c r="M210" s="101">
        <v>27</v>
      </c>
      <c r="N210" s="101" t="s">
        <v>2332</v>
      </c>
      <c r="O210" s="101" t="s">
        <v>6469</v>
      </c>
      <c r="P210" s="101" t="s">
        <v>972</v>
      </c>
      <c r="Q210" s="101" t="s">
        <v>2333</v>
      </c>
      <c r="R210" s="101" t="s">
        <v>2334</v>
      </c>
      <c r="S210" s="101" t="s">
        <v>6474</v>
      </c>
      <c r="T210" s="101" t="s">
        <v>2402</v>
      </c>
      <c r="U210" s="101" t="s">
        <v>2403</v>
      </c>
      <c r="V210" s="101" t="s">
        <v>2404</v>
      </c>
      <c r="W210" s="101" t="s">
        <v>2405</v>
      </c>
      <c r="X210" s="101" t="s">
        <v>623</v>
      </c>
      <c r="Y210" s="101" t="s">
        <v>123</v>
      </c>
      <c r="Z210" s="101" t="s">
        <v>501</v>
      </c>
      <c r="AA210" s="103">
        <v>5</v>
      </c>
      <c r="AB210" s="101" t="s">
        <v>125</v>
      </c>
      <c r="AC210" s="101" t="s">
        <v>2317</v>
      </c>
      <c r="AD210" s="103">
        <v>5</v>
      </c>
      <c r="AE210" s="103">
        <v>0</v>
      </c>
      <c r="AF210" s="103">
        <v>0</v>
      </c>
      <c r="AG210" s="103">
        <v>0</v>
      </c>
      <c r="AH210" s="104" t="s">
        <v>2406</v>
      </c>
      <c r="AI210" s="104"/>
      <c r="AJ210" s="104"/>
      <c r="AK210" s="101"/>
      <c r="AL210" s="101"/>
      <c r="AM210" s="101"/>
      <c r="AN210" s="102">
        <v>5</v>
      </c>
      <c r="AO210" s="105">
        <v>1</v>
      </c>
      <c r="AP210" s="106" t="s">
        <v>132</v>
      </c>
      <c r="AQ210" s="102"/>
      <c r="AR210" s="105"/>
      <c r="AS210" s="106"/>
      <c r="AT210" s="102"/>
      <c r="AU210" s="107"/>
      <c r="AV210" s="106"/>
      <c r="AW210" s="103">
        <v>5</v>
      </c>
      <c r="AX210" s="107">
        <v>1</v>
      </c>
      <c r="AY210" s="106" t="s">
        <v>132</v>
      </c>
      <c r="AZ210" s="108">
        <v>0</v>
      </c>
      <c r="BA210" s="108">
        <v>0</v>
      </c>
      <c r="BB210" s="108">
        <v>0</v>
      </c>
      <c r="BC210" s="108">
        <v>0</v>
      </c>
      <c r="BD210" s="108">
        <v>0</v>
      </c>
      <c r="BE210" s="108">
        <v>0</v>
      </c>
      <c r="BF210" s="108">
        <v>0</v>
      </c>
      <c r="BG210" s="108">
        <v>0</v>
      </c>
      <c r="BH210" s="108">
        <v>0</v>
      </c>
      <c r="BI210" s="108">
        <v>6994356127.1149998</v>
      </c>
      <c r="BJ210" s="108">
        <v>6994356127.1149998</v>
      </c>
      <c r="BK210" s="108">
        <v>0</v>
      </c>
      <c r="BL210" s="108">
        <v>0</v>
      </c>
      <c r="BM210" s="108">
        <v>0</v>
      </c>
      <c r="BN210" s="108">
        <v>0</v>
      </c>
      <c r="BO210" s="108">
        <v>0</v>
      </c>
      <c r="BP210" s="108">
        <v>0</v>
      </c>
      <c r="BQ210" s="108">
        <v>0</v>
      </c>
      <c r="BR210" s="108">
        <v>0</v>
      </c>
      <c r="BS210" s="108">
        <v>0</v>
      </c>
      <c r="BT210" s="108">
        <v>3000000000</v>
      </c>
      <c r="BU210" s="108">
        <v>3000000000</v>
      </c>
      <c r="BV210" s="108">
        <v>0</v>
      </c>
      <c r="BW210" s="108">
        <v>0</v>
      </c>
      <c r="BX210" s="108">
        <v>0</v>
      </c>
      <c r="BY210" s="108">
        <v>0</v>
      </c>
      <c r="BZ210" s="108">
        <v>0</v>
      </c>
      <c r="CA210" s="108">
        <v>0</v>
      </c>
      <c r="CB210" s="108">
        <v>0</v>
      </c>
      <c r="CC210" s="108">
        <v>0</v>
      </c>
      <c r="CD210" s="108">
        <v>0</v>
      </c>
      <c r="CE210" s="108">
        <v>0</v>
      </c>
      <c r="CF210" s="108">
        <v>0</v>
      </c>
      <c r="CG210" s="108">
        <v>0</v>
      </c>
      <c r="CH210" s="108">
        <v>0</v>
      </c>
      <c r="CI210" s="108">
        <v>0</v>
      </c>
      <c r="CJ210" s="108">
        <v>0</v>
      </c>
      <c r="CK210" s="108">
        <v>0</v>
      </c>
      <c r="CL210" s="108">
        <v>0</v>
      </c>
      <c r="CM210" s="108">
        <v>0</v>
      </c>
      <c r="CN210" s="108">
        <v>0</v>
      </c>
      <c r="CO210" s="108">
        <v>0</v>
      </c>
      <c r="CP210" s="108">
        <v>3000000000</v>
      </c>
      <c r="CQ210" s="108">
        <v>3000000000</v>
      </c>
      <c r="CR210" s="108">
        <v>12994356127.115</v>
      </c>
      <c r="CS210" s="101" t="s">
        <v>2407</v>
      </c>
      <c r="CT210" s="101" t="s">
        <v>2408</v>
      </c>
    </row>
    <row r="211" spans="1:98" ht="70.349999999999994" customHeight="1" x14ac:dyDescent="0.3">
      <c r="A211" s="100" t="s">
        <v>2409</v>
      </c>
      <c r="B211" s="101"/>
      <c r="C211" s="101" t="s">
        <v>450</v>
      </c>
      <c r="D211" s="101" t="s">
        <v>2069</v>
      </c>
      <c r="E211" s="101" t="s">
        <v>2302</v>
      </c>
      <c r="F211" s="102" t="s">
        <v>2303</v>
      </c>
      <c r="G211" s="101" t="s">
        <v>105</v>
      </c>
      <c r="H211" s="101" t="s">
        <v>1116</v>
      </c>
      <c r="I211" s="101" t="s">
        <v>2304</v>
      </c>
      <c r="J211" s="101" t="s">
        <v>2305</v>
      </c>
      <c r="K211" s="101" t="s">
        <v>2410</v>
      </c>
      <c r="L211" s="101" t="s">
        <v>2307</v>
      </c>
      <c r="M211" s="101">
        <v>27</v>
      </c>
      <c r="N211" s="101" t="s">
        <v>2332</v>
      </c>
      <c r="O211" s="101" t="s">
        <v>6469</v>
      </c>
      <c r="P211" s="101" t="s">
        <v>972</v>
      </c>
      <c r="Q211" s="101" t="s">
        <v>2333</v>
      </c>
      <c r="R211" s="101" t="s">
        <v>2334</v>
      </c>
      <c r="S211" s="101" t="s">
        <v>2411</v>
      </c>
      <c r="T211" s="101" t="s">
        <v>2412</v>
      </c>
      <c r="U211" s="101" t="s">
        <v>2413</v>
      </c>
      <c r="V211" s="101" t="s">
        <v>2414</v>
      </c>
      <c r="W211" s="101" t="s">
        <v>2415</v>
      </c>
      <c r="X211" s="101" t="s">
        <v>146</v>
      </c>
      <c r="Y211" s="101" t="s">
        <v>123</v>
      </c>
      <c r="Z211" s="101" t="s">
        <v>501</v>
      </c>
      <c r="AA211" s="103">
        <v>6000</v>
      </c>
      <c r="AB211" s="101" t="s">
        <v>125</v>
      </c>
      <c r="AC211" s="101" t="s">
        <v>2317</v>
      </c>
      <c r="AD211" s="103">
        <v>856</v>
      </c>
      <c r="AE211" s="103">
        <v>0</v>
      </c>
      <c r="AF211" s="103">
        <v>5144</v>
      </c>
      <c r="AG211" s="103">
        <v>0</v>
      </c>
      <c r="AH211" s="104" t="s">
        <v>2416</v>
      </c>
      <c r="AI211" s="104"/>
      <c r="AJ211" s="104"/>
      <c r="AK211" s="101" t="s">
        <v>2417</v>
      </c>
      <c r="AL211" s="101"/>
      <c r="AM211" s="101"/>
      <c r="AN211" s="102">
        <v>856</v>
      </c>
      <c r="AO211" s="105">
        <v>1</v>
      </c>
      <c r="AP211" s="106" t="s">
        <v>132</v>
      </c>
      <c r="AQ211" s="102"/>
      <c r="AR211" s="105"/>
      <c r="AS211" s="106"/>
      <c r="AT211" s="102"/>
      <c r="AU211" s="107">
        <v>0</v>
      </c>
      <c r="AV211" s="106" t="s">
        <v>171</v>
      </c>
      <c r="AW211" s="103">
        <v>856</v>
      </c>
      <c r="AX211" s="107">
        <v>0.14266666666666666</v>
      </c>
      <c r="AY211" s="106" t="s">
        <v>171</v>
      </c>
      <c r="AZ211" s="108">
        <v>0</v>
      </c>
      <c r="BA211" s="108">
        <v>0</v>
      </c>
      <c r="BB211" s="108">
        <v>0</v>
      </c>
      <c r="BC211" s="108">
        <v>0</v>
      </c>
      <c r="BD211" s="108">
        <v>0</v>
      </c>
      <c r="BE211" s="108">
        <v>0</v>
      </c>
      <c r="BF211" s="108">
        <v>0</v>
      </c>
      <c r="BG211" s="108">
        <v>0</v>
      </c>
      <c r="BH211" s="108">
        <v>0</v>
      </c>
      <c r="BI211" s="108">
        <v>396000000</v>
      </c>
      <c r="BJ211" s="108">
        <v>396000000</v>
      </c>
      <c r="BK211" s="108">
        <v>0</v>
      </c>
      <c r="BL211" s="108">
        <v>0</v>
      </c>
      <c r="BM211" s="108">
        <v>0</v>
      </c>
      <c r="BN211" s="108">
        <v>0</v>
      </c>
      <c r="BO211" s="108">
        <v>0</v>
      </c>
      <c r="BP211" s="108">
        <v>0</v>
      </c>
      <c r="BQ211" s="108">
        <v>0</v>
      </c>
      <c r="BR211" s="108">
        <v>0</v>
      </c>
      <c r="BS211" s="108">
        <v>0</v>
      </c>
      <c r="BT211" s="108">
        <v>1100000000</v>
      </c>
      <c r="BU211" s="108">
        <v>1100000000</v>
      </c>
      <c r="BV211" s="108">
        <v>0</v>
      </c>
      <c r="BW211" s="108">
        <v>0</v>
      </c>
      <c r="BX211" s="108">
        <v>0</v>
      </c>
      <c r="BY211" s="108">
        <v>0</v>
      </c>
      <c r="BZ211" s="108">
        <v>0</v>
      </c>
      <c r="CA211" s="108">
        <v>0</v>
      </c>
      <c r="CB211" s="108">
        <v>0</v>
      </c>
      <c r="CC211" s="108">
        <v>0</v>
      </c>
      <c r="CD211" s="108">
        <v>0</v>
      </c>
      <c r="CE211" s="108">
        <v>1100000000</v>
      </c>
      <c r="CF211" s="108">
        <v>1100000000</v>
      </c>
      <c r="CG211" s="108">
        <v>0</v>
      </c>
      <c r="CH211" s="108">
        <v>0</v>
      </c>
      <c r="CI211" s="108">
        <v>0</v>
      </c>
      <c r="CJ211" s="108">
        <v>0</v>
      </c>
      <c r="CK211" s="108">
        <v>0</v>
      </c>
      <c r="CL211" s="108">
        <v>0</v>
      </c>
      <c r="CM211" s="108">
        <v>0</v>
      </c>
      <c r="CN211" s="108">
        <v>0</v>
      </c>
      <c r="CO211" s="108">
        <v>0</v>
      </c>
      <c r="CP211" s="108">
        <v>1100000000</v>
      </c>
      <c r="CQ211" s="108">
        <v>1100000000</v>
      </c>
      <c r="CR211" s="108">
        <v>3696000000</v>
      </c>
      <c r="CS211" s="101" t="s">
        <v>2418</v>
      </c>
      <c r="CT211" s="101" t="s">
        <v>2419</v>
      </c>
    </row>
    <row r="212" spans="1:98" ht="70.349999999999994" customHeight="1" x14ac:dyDescent="0.3">
      <c r="A212" s="100" t="s">
        <v>2420</v>
      </c>
      <c r="B212" s="101"/>
      <c r="C212" s="101" t="s">
        <v>632</v>
      </c>
      <c r="D212" s="101" t="s">
        <v>2069</v>
      </c>
      <c r="E212" s="101" t="s">
        <v>2302</v>
      </c>
      <c r="F212" s="102" t="s">
        <v>2303</v>
      </c>
      <c r="G212" s="101" t="s">
        <v>105</v>
      </c>
      <c r="H212" s="101" t="s">
        <v>1116</v>
      </c>
      <c r="I212" s="101" t="s">
        <v>2304</v>
      </c>
      <c r="J212" s="101" t="s">
        <v>2305</v>
      </c>
      <c r="K212" s="101" t="s">
        <v>2421</v>
      </c>
      <c r="L212" s="101" t="s">
        <v>2307</v>
      </c>
      <c r="M212" s="101">
        <v>27</v>
      </c>
      <c r="N212" s="101" t="s">
        <v>2332</v>
      </c>
      <c r="O212" s="101" t="s">
        <v>6469</v>
      </c>
      <c r="P212" s="101" t="s">
        <v>972</v>
      </c>
      <c r="Q212" s="101" t="s">
        <v>2333</v>
      </c>
      <c r="R212" s="101" t="s">
        <v>2334</v>
      </c>
      <c r="S212" s="101" t="s">
        <v>6475</v>
      </c>
      <c r="T212" s="101" t="s">
        <v>2423</v>
      </c>
      <c r="U212" s="101" t="s">
        <v>2424</v>
      </c>
      <c r="V212" s="101" t="s">
        <v>2425</v>
      </c>
      <c r="W212" s="101" t="s">
        <v>2426</v>
      </c>
      <c r="X212" s="101" t="s">
        <v>2427</v>
      </c>
      <c r="Y212" s="101" t="s">
        <v>123</v>
      </c>
      <c r="Z212" s="101" t="s">
        <v>501</v>
      </c>
      <c r="AA212" s="103">
        <v>20</v>
      </c>
      <c r="AB212" s="101" t="s">
        <v>125</v>
      </c>
      <c r="AC212" s="101" t="s">
        <v>2317</v>
      </c>
      <c r="AD212" s="103">
        <v>0</v>
      </c>
      <c r="AE212" s="103">
        <v>0</v>
      </c>
      <c r="AF212" s="103">
        <v>20</v>
      </c>
      <c r="AG212" s="103">
        <v>0</v>
      </c>
      <c r="AH212" s="104"/>
      <c r="AI212" s="104" t="s">
        <v>2428</v>
      </c>
      <c r="AJ212" s="104"/>
      <c r="AK212" s="101"/>
      <c r="AL212" s="101"/>
      <c r="AM212" s="101"/>
      <c r="AN212" s="102"/>
      <c r="AO212" s="105"/>
      <c r="AP212" s="106"/>
      <c r="AQ212" s="102">
        <v>0</v>
      </c>
      <c r="AR212" s="105"/>
      <c r="AS212" s="106"/>
      <c r="AT212" s="102"/>
      <c r="AU212" s="107">
        <v>0</v>
      </c>
      <c r="AV212" s="106" t="s">
        <v>171</v>
      </c>
      <c r="AW212" s="103">
        <v>0</v>
      </c>
      <c r="AX212" s="107">
        <v>0</v>
      </c>
      <c r="AY212" s="106" t="s">
        <v>171</v>
      </c>
      <c r="AZ212" s="108">
        <v>0</v>
      </c>
      <c r="BA212" s="108">
        <v>0</v>
      </c>
      <c r="BB212" s="108">
        <v>0</v>
      </c>
      <c r="BC212" s="108">
        <v>0</v>
      </c>
      <c r="BD212" s="108">
        <v>0</v>
      </c>
      <c r="BE212" s="108">
        <v>0</v>
      </c>
      <c r="BF212" s="108">
        <v>0</v>
      </c>
      <c r="BG212" s="108">
        <v>0</v>
      </c>
      <c r="BH212" s="108">
        <v>0</v>
      </c>
      <c r="BI212" s="108">
        <v>0</v>
      </c>
      <c r="BJ212" s="108">
        <v>0</v>
      </c>
      <c r="BK212" s="108">
        <v>0</v>
      </c>
      <c r="BL212" s="108">
        <v>0</v>
      </c>
      <c r="BM212" s="108">
        <v>0</v>
      </c>
      <c r="BN212" s="108">
        <v>0</v>
      </c>
      <c r="BO212" s="108">
        <v>0</v>
      </c>
      <c r="BP212" s="108">
        <v>0</v>
      </c>
      <c r="BQ212" s="108">
        <v>0</v>
      </c>
      <c r="BR212" s="108">
        <v>0</v>
      </c>
      <c r="BS212" s="108">
        <v>0</v>
      </c>
      <c r="BT212" s="108">
        <v>1200000000</v>
      </c>
      <c r="BU212" s="108">
        <v>1200000000</v>
      </c>
      <c r="BV212" s="108">
        <v>0</v>
      </c>
      <c r="BW212" s="108">
        <v>0</v>
      </c>
      <c r="BX212" s="108">
        <v>0</v>
      </c>
      <c r="BY212" s="108">
        <v>0</v>
      </c>
      <c r="BZ212" s="108">
        <v>0</v>
      </c>
      <c r="CA212" s="108">
        <v>0</v>
      </c>
      <c r="CB212" s="108">
        <v>0</v>
      </c>
      <c r="CC212" s="108">
        <v>0</v>
      </c>
      <c r="CD212" s="108">
        <v>0</v>
      </c>
      <c r="CE212" s="108">
        <v>0</v>
      </c>
      <c r="CF212" s="108">
        <v>0</v>
      </c>
      <c r="CG212" s="108">
        <v>0</v>
      </c>
      <c r="CH212" s="108">
        <v>0</v>
      </c>
      <c r="CI212" s="108">
        <v>0</v>
      </c>
      <c r="CJ212" s="108">
        <v>0</v>
      </c>
      <c r="CK212" s="108">
        <v>0</v>
      </c>
      <c r="CL212" s="108">
        <v>0</v>
      </c>
      <c r="CM212" s="108">
        <v>0</v>
      </c>
      <c r="CN212" s="108">
        <v>0</v>
      </c>
      <c r="CO212" s="108">
        <v>0</v>
      </c>
      <c r="CP212" s="108">
        <v>1200000000</v>
      </c>
      <c r="CQ212" s="108">
        <v>1200000000</v>
      </c>
      <c r="CR212" s="108">
        <v>2400000000</v>
      </c>
      <c r="CS212" s="101"/>
      <c r="CT212" s="101" t="s">
        <v>2429</v>
      </c>
    </row>
    <row r="213" spans="1:98" ht="70.349999999999994" customHeight="1" x14ac:dyDescent="0.3">
      <c r="A213" s="100" t="s">
        <v>2430</v>
      </c>
      <c r="B213" s="101"/>
      <c r="C213" s="101" t="s">
        <v>645</v>
      </c>
      <c r="D213" s="101" t="s">
        <v>2069</v>
      </c>
      <c r="E213" s="101" t="s">
        <v>2302</v>
      </c>
      <c r="F213" s="102" t="s">
        <v>2303</v>
      </c>
      <c r="G213" s="101" t="s">
        <v>105</v>
      </c>
      <c r="H213" s="101" t="s">
        <v>1116</v>
      </c>
      <c r="I213" s="101" t="s">
        <v>2304</v>
      </c>
      <c r="J213" s="101" t="s">
        <v>2305</v>
      </c>
      <c r="K213" s="101" t="s">
        <v>2431</v>
      </c>
      <c r="L213" s="101" t="s">
        <v>2307</v>
      </c>
      <c r="M213" s="101">
        <v>27</v>
      </c>
      <c r="N213" s="101" t="s">
        <v>2332</v>
      </c>
      <c r="O213" s="101" t="s">
        <v>6469</v>
      </c>
      <c r="P213" s="101" t="s">
        <v>972</v>
      </c>
      <c r="Q213" s="101" t="s">
        <v>2333</v>
      </c>
      <c r="R213" s="101" t="s">
        <v>2334</v>
      </c>
      <c r="S213" s="101" t="s">
        <v>2432</v>
      </c>
      <c r="T213" s="101" t="s">
        <v>2433</v>
      </c>
      <c r="U213" s="101" t="s">
        <v>2434</v>
      </c>
      <c r="V213" s="101" t="s">
        <v>2435</v>
      </c>
      <c r="W213" s="101" t="s">
        <v>2436</v>
      </c>
      <c r="X213" s="101" t="s">
        <v>2427</v>
      </c>
      <c r="Y213" s="101" t="s">
        <v>123</v>
      </c>
      <c r="Z213" s="101" t="s">
        <v>501</v>
      </c>
      <c r="AA213" s="103">
        <v>5</v>
      </c>
      <c r="AB213" s="101" t="s">
        <v>125</v>
      </c>
      <c r="AC213" s="101" t="s">
        <v>2317</v>
      </c>
      <c r="AD213" s="103">
        <v>0</v>
      </c>
      <c r="AE213" s="103">
        <v>5</v>
      </c>
      <c r="AF213" s="103">
        <v>0</v>
      </c>
      <c r="AG213" s="103">
        <v>0</v>
      </c>
      <c r="AH213" s="104"/>
      <c r="AI213" s="104" t="s">
        <v>2437</v>
      </c>
      <c r="AJ213" s="104" t="s">
        <v>2438</v>
      </c>
      <c r="AK213" s="101"/>
      <c r="AL213" s="101"/>
      <c r="AM213" s="101"/>
      <c r="AN213" s="102"/>
      <c r="AO213" s="105"/>
      <c r="AP213" s="106"/>
      <c r="AQ213" s="102">
        <v>5</v>
      </c>
      <c r="AR213" s="105">
        <v>1</v>
      </c>
      <c r="AS213" s="106" t="s">
        <v>132</v>
      </c>
      <c r="AT213" s="102"/>
      <c r="AU213" s="107"/>
      <c r="AV213" s="106"/>
      <c r="AW213" s="103">
        <v>5</v>
      </c>
      <c r="AX213" s="107">
        <v>1</v>
      </c>
      <c r="AY213" s="106" t="s">
        <v>132</v>
      </c>
      <c r="AZ213" s="108">
        <v>0</v>
      </c>
      <c r="BA213" s="108">
        <v>0</v>
      </c>
      <c r="BB213" s="108">
        <v>0</v>
      </c>
      <c r="BC213" s="108">
        <v>0</v>
      </c>
      <c r="BD213" s="108">
        <v>0</v>
      </c>
      <c r="BE213" s="108">
        <v>0</v>
      </c>
      <c r="BF213" s="108">
        <v>0</v>
      </c>
      <c r="BG213" s="108">
        <v>0</v>
      </c>
      <c r="BH213" s="108">
        <v>0</v>
      </c>
      <c r="BI213" s="108">
        <v>0</v>
      </c>
      <c r="BJ213" s="108">
        <v>0</v>
      </c>
      <c r="BK213" s="108">
        <v>0</v>
      </c>
      <c r="BL213" s="108">
        <v>0</v>
      </c>
      <c r="BM213" s="108">
        <v>0</v>
      </c>
      <c r="BN213" s="108">
        <v>0</v>
      </c>
      <c r="BO213" s="108">
        <v>0</v>
      </c>
      <c r="BP213" s="108">
        <v>0</v>
      </c>
      <c r="BQ213" s="108">
        <v>0</v>
      </c>
      <c r="BR213" s="108">
        <v>0</v>
      </c>
      <c r="BS213" s="108">
        <v>0</v>
      </c>
      <c r="BT213" s="108">
        <v>600000000</v>
      </c>
      <c r="BU213" s="108">
        <v>600000000</v>
      </c>
      <c r="BV213" s="108">
        <v>0</v>
      </c>
      <c r="BW213" s="108">
        <v>0</v>
      </c>
      <c r="BX213" s="108">
        <v>0</v>
      </c>
      <c r="BY213" s="108">
        <v>0</v>
      </c>
      <c r="BZ213" s="108">
        <v>0</v>
      </c>
      <c r="CA213" s="108">
        <v>0</v>
      </c>
      <c r="CB213" s="108">
        <v>0</v>
      </c>
      <c r="CC213" s="108">
        <v>0</v>
      </c>
      <c r="CD213" s="108">
        <v>0</v>
      </c>
      <c r="CE213" s="108">
        <v>0</v>
      </c>
      <c r="CF213" s="108">
        <v>0</v>
      </c>
      <c r="CG213" s="108">
        <v>0</v>
      </c>
      <c r="CH213" s="108">
        <v>0</v>
      </c>
      <c r="CI213" s="108">
        <v>0</v>
      </c>
      <c r="CJ213" s="108">
        <v>0</v>
      </c>
      <c r="CK213" s="108">
        <v>0</v>
      </c>
      <c r="CL213" s="108">
        <v>0</v>
      </c>
      <c r="CM213" s="108">
        <v>0</v>
      </c>
      <c r="CN213" s="108">
        <v>0</v>
      </c>
      <c r="CO213" s="108">
        <v>0</v>
      </c>
      <c r="CP213" s="108">
        <v>0</v>
      </c>
      <c r="CQ213" s="108">
        <v>0</v>
      </c>
      <c r="CR213" s="108">
        <v>600000000</v>
      </c>
      <c r="CS213" s="101"/>
      <c r="CT213" s="101" t="s">
        <v>2439</v>
      </c>
    </row>
    <row r="214" spans="1:98" ht="70.349999999999994" customHeight="1" x14ac:dyDescent="0.3">
      <c r="A214" s="100" t="s">
        <v>2440</v>
      </c>
      <c r="B214" s="101"/>
      <c r="C214" s="101" t="s">
        <v>659</v>
      </c>
      <c r="D214" s="101" t="s">
        <v>2069</v>
      </c>
      <c r="E214" s="101" t="s">
        <v>2302</v>
      </c>
      <c r="F214" s="102" t="s">
        <v>2303</v>
      </c>
      <c r="G214" s="101" t="s">
        <v>105</v>
      </c>
      <c r="H214" s="101" t="s">
        <v>1116</v>
      </c>
      <c r="I214" s="101" t="s">
        <v>2304</v>
      </c>
      <c r="J214" s="101" t="s">
        <v>2305</v>
      </c>
      <c r="K214" s="101" t="s">
        <v>2441</v>
      </c>
      <c r="L214" s="101" t="s">
        <v>2307</v>
      </c>
      <c r="M214" s="101">
        <v>27</v>
      </c>
      <c r="N214" s="101" t="s">
        <v>2332</v>
      </c>
      <c r="O214" s="101" t="s">
        <v>6469</v>
      </c>
      <c r="P214" s="101" t="s">
        <v>972</v>
      </c>
      <c r="Q214" s="101" t="s">
        <v>2333</v>
      </c>
      <c r="R214" s="101" t="s">
        <v>2334</v>
      </c>
      <c r="S214" s="101" t="s">
        <v>6476</v>
      </c>
      <c r="T214" s="101" t="s">
        <v>2443</v>
      </c>
      <c r="U214" s="101" t="s">
        <v>6477</v>
      </c>
      <c r="V214" s="101" t="s">
        <v>2445</v>
      </c>
      <c r="W214" s="101" t="s">
        <v>2446</v>
      </c>
      <c r="X214" s="101" t="s">
        <v>2427</v>
      </c>
      <c r="Y214" s="101" t="s">
        <v>123</v>
      </c>
      <c r="Z214" s="101" t="s">
        <v>501</v>
      </c>
      <c r="AA214" s="103">
        <v>2</v>
      </c>
      <c r="AB214" s="101" t="s">
        <v>125</v>
      </c>
      <c r="AC214" s="101" t="s">
        <v>2317</v>
      </c>
      <c r="AD214" s="103">
        <v>0</v>
      </c>
      <c r="AE214" s="103">
        <v>0</v>
      </c>
      <c r="AF214" s="103">
        <v>0</v>
      </c>
      <c r="AG214" s="103">
        <v>2</v>
      </c>
      <c r="AH214" s="104"/>
      <c r="AI214" s="104"/>
      <c r="AJ214" s="104"/>
      <c r="AK214" s="101"/>
      <c r="AL214" s="101"/>
      <c r="AM214" s="101" t="s">
        <v>6608</v>
      </c>
      <c r="AN214" s="102"/>
      <c r="AO214" s="105"/>
      <c r="AP214" s="106"/>
      <c r="AQ214" s="102"/>
      <c r="AR214" s="105"/>
      <c r="AS214" s="106"/>
      <c r="AT214" s="102"/>
      <c r="AU214" s="107"/>
      <c r="AV214" s="106"/>
      <c r="AW214" s="103">
        <v>0</v>
      </c>
      <c r="AX214" s="107">
        <v>0</v>
      </c>
      <c r="AY214" s="106" t="s">
        <v>171</v>
      </c>
      <c r="AZ214" s="108">
        <v>0</v>
      </c>
      <c r="BA214" s="108">
        <v>0</v>
      </c>
      <c r="BB214" s="108">
        <v>0</v>
      </c>
      <c r="BC214" s="108">
        <v>0</v>
      </c>
      <c r="BD214" s="108">
        <v>0</v>
      </c>
      <c r="BE214" s="108">
        <v>0</v>
      </c>
      <c r="BF214" s="108">
        <v>0</v>
      </c>
      <c r="BG214" s="108">
        <v>0</v>
      </c>
      <c r="BH214" s="108">
        <v>0</v>
      </c>
      <c r="BI214" s="108">
        <v>0</v>
      </c>
      <c r="BJ214" s="108">
        <v>0</v>
      </c>
      <c r="BK214" s="108">
        <v>0</v>
      </c>
      <c r="BL214" s="108">
        <v>0</v>
      </c>
      <c r="BM214" s="108">
        <v>0</v>
      </c>
      <c r="BN214" s="108">
        <v>0</v>
      </c>
      <c r="BO214" s="108">
        <v>0</v>
      </c>
      <c r="BP214" s="108">
        <v>0</v>
      </c>
      <c r="BQ214" s="108">
        <v>0</v>
      </c>
      <c r="BR214" s="108">
        <v>0</v>
      </c>
      <c r="BS214" s="108">
        <v>0</v>
      </c>
      <c r="BT214" s="108">
        <v>600000000</v>
      </c>
      <c r="BU214" s="108">
        <v>600000000</v>
      </c>
      <c r="BV214" s="108">
        <v>0</v>
      </c>
      <c r="BW214" s="108">
        <v>0</v>
      </c>
      <c r="BX214" s="108">
        <v>0</v>
      </c>
      <c r="BY214" s="108">
        <v>0</v>
      </c>
      <c r="BZ214" s="108">
        <v>0</v>
      </c>
      <c r="CA214" s="108">
        <v>0</v>
      </c>
      <c r="CB214" s="108">
        <v>0</v>
      </c>
      <c r="CC214" s="108">
        <v>0</v>
      </c>
      <c r="CD214" s="108">
        <v>0</v>
      </c>
      <c r="CE214" s="108">
        <v>0</v>
      </c>
      <c r="CF214" s="108">
        <v>0</v>
      </c>
      <c r="CG214" s="108">
        <v>0</v>
      </c>
      <c r="CH214" s="108">
        <v>0</v>
      </c>
      <c r="CI214" s="108">
        <v>0</v>
      </c>
      <c r="CJ214" s="108">
        <v>0</v>
      </c>
      <c r="CK214" s="108">
        <v>0</v>
      </c>
      <c r="CL214" s="108">
        <v>0</v>
      </c>
      <c r="CM214" s="108">
        <v>0</v>
      </c>
      <c r="CN214" s="108">
        <v>0</v>
      </c>
      <c r="CO214" s="108">
        <v>0</v>
      </c>
      <c r="CP214" s="108">
        <v>0</v>
      </c>
      <c r="CQ214" s="108">
        <v>0</v>
      </c>
      <c r="CR214" s="108">
        <v>600000000</v>
      </c>
      <c r="CS214" s="101"/>
      <c r="CT214" s="101" t="s">
        <v>2447</v>
      </c>
    </row>
    <row r="215" spans="1:98" ht="70.349999999999994" customHeight="1" x14ac:dyDescent="0.3">
      <c r="A215" s="100" t="s">
        <v>2448</v>
      </c>
      <c r="B215" s="101"/>
      <c r="C215" s="101" t="s">
        <v>670</v>
      </c>
      <c r="D215" s="101" t="s">
        <v>2069</v>
      </c>
      <c r="E215" s="101" t="s">
        <v>2302</v>
      </c>
      <c r="F215" s="102" t="s">
        <v>2303</v>
      </c>
      <c r="G215" s="101" t="s">
        <v>105</v>
      </c>
      <c r="H215" s="101" t="s">
        <v>1116</v>
      </c>
      <c r="I215" s="101" t="s">
        <v>2304</v>
      </c>
      <c r="J215" s="101" t="s">
        <v>2305</v>
      </c>
      <c r="K215" s="101" t="s">
        <v>2421</v>
      </c>
      <c r="L215" s="101" t="s">
        <v>2307</v>
      </c>
      <c r="M215" s="101">
        <v>27</v>
      </c>
      <c r="N215" s="101" t="s">
        <v>2332</v>
      </c>
      <c r="O215" s="101" t="s">
        <v>6469</v>
      </c>
      <c r="P215" s="101" t="s">
        <v>972</v>
      </c>
      <c r="Q215" s="101" t="s">
        <v>2333</v>
      </c>
      <c r="R215" s="101" t="s">
        <v>2334</v>
      </c>
      <c r="S215" s="101" t="s">
        <v>2449</v>
      </c>
      <c r="T215" s="101" t="s">
        <v>2450</v>
      </c>
      <c r="U215" s="101" t="s">
        <v>6478</v>
      </c>
      <c r="V215" s="101" t="s">
        <v>2452</v>
      </c>
      <c r="W215" s="101" t="s">
        <v>2453</v>
      </c>
      <c r="X215" s="101" t="s">
        <v>350</v>
      </c>
      <c r="Y215" s="101" t="s">
        <v>123</v>
      </c>
      <c r="Z215" s="101" t="s">
        <v>501</v>
      </c>
      <c r="AA215" s="103">
        <v>2</v>
      </c>
      <c r="AB215" s="101" t="s">
        <v>125</v>
      </c>
      <c r="AC215" s="101" t="s">
        <v>2317</v>
      </c>
      <c r="AD215" s="103">
        <v>1</v>
      </c>
      <c r="AE215" s="103">
        <v>0</v>
      </c>
      <c r="AF215" s="103">
        <v>1</v>
      </c>
      <c r="AG215" s="103">
        <v>0</v>
      </c>
      <c r="AH215" s="104" t="s">
        <v>2454</v>
      </c>
      <c r="AI215" s="104"/>
      <c r="AJ215" s="104"/>
      <c r="AK215" s="101" t="s">
        <v>2455</v>
      </c>
      <c r="AL215" s="101"/>
      <c r="AM215" s="101"/>
      <c r="AN215" s="102">
        <v>1</v>
      </c>
      <c r="AO215" s="105">
        <v>1</v>
      </c>
      <c r="AP215" s="106" t="s">
        <v>132</v>
      </c>
      <c r="AQ215" s="102"/>
      <c r="AR215" s="105"/>
      <c r="AS215" s="106"/>
      <c r="AT215" s="102"/>
      <c r="AU215" s="107">
        <v>0</v>
      </c>
      <c r="AV215" s="106" t="s">
        <v>171</v>
      </c>
      <c r="AW215" s="103">
        <v>1</v>
      </c>
      <c r="AX215" s="107">
        <v>0.5</v>
      </c>
      <c r="AY215" s="106" t="s">
        <v>227</v>
      </c>
      <c r="AZ215" s="108">
        <v>0</v>
      </c>
      <c r="BA215" s="108">
        <v>0</v>
      </c>
      <c r="BB215" s="108">
        <v>0</v>
      </c>
      <c r="BC215" s="108">
        <v>0</v>
      </c>
      <c r="BD215" s="108">
        <v>0</v>
      </c>
      <c r="BE215" s="108">
        <v>0</v>
      </c>
      <c r="BF215" s="108">
        <v>0</v>
      </c>
      <c r="BG215" s="108">
        <v>0</v>
      </c>
      <c r="BH215" s="108">
        <v>0</v>
      </c>
      <c r="BI215" s="108">
        <v>0</v>
      </c>
      <c r="BJ215" s="108">
        <v>0</v>
      </c>
      <c r="BK215" s="108">
        <v>0</v>
      </c>
      <c r="BL215" s="108">
        <v>0</v>
      </c>
      <c r="BM215" s="108">
        <v>0</v>
      </c>
      <c r="BN215" s="108">
        <v>0</v>
      </c>
      <c r="BO215" s="108">
        <v>0</v>
      </c>
      <c r="BP215" s="108">
        <v>0</v>
      </c>
      <c r="BQ215" s="108">
        <v>0</v>
      </c>
      <c r="BR215" s="108">
        <v>0</v>
      </c>
      <c r="BS215" s="108">
        <v>0</v>
      </c>
      <c r="BT215" s="108">
        <v>2000000000</v>
      </c>
      <c r="BU215" s="108">
        <v>2000000000</v>
      </c>
      <c r="BV215" s="108">
        <v>0</v>
      </c>
      <c r="BW215" s="108">
        <v>0</v>
      </c>
      <c r="BX215" s="108">
        <v>0</v>
      </c>
      <c r="BY215" s="108">
        <v>0</v>
      </c>
      <c r="BZ215" s="108">
        <v>0</v>
      </c>
      <c r="CA215" s="108">
        <v>0</v>
      </c>
      <c r="CB215" s="108">
        <v>0</v>
      </c>
      <c r="CC215" s="108">
        <v>0</v>
      </c>
      <c r="CD215" s="108">
        <v>0</v>
      </c>
      <c r="CE215" s="108">
        <v>0</v>
      </c>
      <c r="CF215" s="108">
        <v>0</v>
      </c>
      <c r="CG215" s="108">
        <v>0</v>
      </c>
      <c r="CH215" s="108">
        <v>0</v>
      </c>
      <c r="CI215" s="108">
        <v>0</v>
      </c>
      <c r="CJ215" s="108">
        <v>0</v>
      </c>
      <c r="CK215" s="108">
        <v>0</v>
      </c>
      <c r="CL215" s="108">
        <v>0</v>
      </c>
      <c r="CM215" s="108">
        <v>0</v>
      </c>
      <c r="CN215" s="108">
        <v>0</v>
      </c>
      <c r="CO215" s="108">
        <v>0</v>
      </c>
      <c r="CP215" s="108">
        <v>0</v>
      </c>
      <c r="CQ215" s="108">
        <v>0</v>
      </c>
      <c r="CR215" s="108">
        <v>2000000000</v>
      </c>
      <c r="CS215" s="101" t="s">
        <v>2456</v>
      </c>
      <c r="CT215" s="101" t="s">
        <v>2457</v>
      </c>
    </row>
    <row r="216" spans="1:98" ht="70.349999999999994" customHeight="1" x14ac:dyDescent="0.3">
      <c r="A216" s="100" t="s">
        <v>2458</v>
      </c>
      <c r="B216" s="101"/>
      <c r="C216" s="101" t="s">
        <v>111</v>
      </c>
      <c r="D216" s="101" t="s">
        <v>2069</v>
      </c>
      <c r="E216" s="101" t="s">
        <v>2459</v>
      </c>
      <c r="F216" s="102" t="s">
        <v>2460</v>
      </c>
      <c r="G216" s="101" t="s">
        <v>521</v>
      </c>
      <c r="H216" s="101" t="s">
        <v>522</v>
      </c>
      <c r="I216" s="101" t="s">
        <v>2461</v>
      </c>
      <c r="J216" s="101" t="s">
        <v>670</v>
      </c>
      <c r="K216" s="101" t="s">
        <v>2462</v>
      </c>
      <c r="L216" s="101" t="s">
        <v>2463</v>
      </c>
      <c r="M216" s="101">
        <v>28</v>
      </c>
      <c r="N216" s="101" t="s">
        <v>2464</v>
      </c>
      <c r="O216" s="101" t="s">
        <v>4371</v>
      </c>
      <c r="P216" s="101" t="s">
        <v>716</v>
      </c>
      <c r="Q216" s="101" t="s">
        <v>2465</v>
      </c>
      <c r="R216" s="101" t="s">
        <v>2466</v>
      </c>
      <c r="S216" s="101" t="s">
        <v>2467</v>
      </c>
      <c r="T216" s="101" t="s">
        <v>2468</v>
      </c>
      <c r="U216" s="101" t="s">
        <v>2469</v>
      </c>
      <c r="V216" s="101" t="s">
        <v>2470</v>
      </c>
      <c r="W216" s="101" t="s">
        <v>2471</v>
      </c>
      <c r="X216" s="101" t="s">
        <v>2472</v>
      </c>
      <c r="Y216" s="101" t="s">
        <v>123</v>
      </c>
      <c r="Z216" s="101" t="s">
        <v>124</v>
      </c>
      <c r="AA216" s="103">
        <v>3986</v>
      </c>
      <c r="AB216" s="101" t="s">
        <v>125</v>
      </c>
      <c r="AC216" s="101" t="s">
        <v>2083</v>
      </c>
      <c r="AD216" s="103">
        <v>472</v>
      </c>
      <c r="AE216" s="103">
        <v>1200</v>
      </c>
      <c r="AF216" s="103">
        <v>1994</v>
      </c>
      <c r="AG216" s="103">
        <v>320</v>
      </c>
      <c r="AH216" s="104"/>
      <c r="AI216" s="104" t="s">
        <v>2473</v>
      </c>
      <c r="AJ216" s="104" t="s">
        <v>2474</v>
      </c>
      <c r="AK216" s="101" t="s">
        <v>6723</v>
      </c>
      <c r="AL216" s="101"/>
      <c r="AM216" s="101"/>
      <c r="AN216" s="102">
        <v>0</v>
      </c>
      <c r="AO216" s="105">
        <v>0</v>
      </c>
      <c r="AP216" s="106" t="s">
        <v>171</v>
      </c>
      <c r="AQ216" s="102">
        <v>2512</v>
      </c>
      <c r="AR216" s="105">
        <v>1</v>
      </c>
      <c r="AS216" s="106" t="s">
        <v>132</v>
      </c>
      <c r="AT216" s="102"/>
      <c r="AU216" s="107">
        <v>0</v>
      </c>
      <c r="AV216" s="106" t="s">
        <v>171</v>
      </c>
      <c r="AW216" s="103">
        <v>2512</v>
      </c>
      <c r="AX216" s="107">
        <v>0.63020572002007025</v>
      </c>
      <c r="AY216" s="106" t="s">
        <v>170</v>
      </c>
      <c r="AZ216" s="108">
        <v>0</v>
      </c>
      <c r="BA216" s="108">
        <v>0</v>
      </c>
      <c r="BB216" s="108">
        <v>0</v>
      </c>
      <c r="BC216" s="108">
        <v>0</v>
      </c>
      <c r="BD216" s="108">
        <v>0</v>
      </c>
      <c r="BE216" s="108">
        <v>0</v>
      </c>
      <c r="BF216" s="108">
        <v>2850000000</v>
      </c>
      <c r="BG216" s="108">
        <v>0</v>
      </c>
      <c r="BH216" s="108">
        <v>2850000000</v>
      </c>
      <c r="BI216" s="108">
        <v>0</v>
      </c>
      <c r="BJ216" s="108">
        <v>5700000000</v>
      </c>
      <c r="BK216" s="108">
        <v>0</v>
      </c>
      <c r="BL216" s="108">
        <v>0</v>
      </c>
      <c r="BM216" s="108">
        <v>0</v>
      </c>
      <c r="BN216" s="108">
        <v>0</v>
      </c>
      <c r="BO216" s="108">
        <v>0</v>
      </c>
      <c r="BP216" s="108">
        <v>0</v>
      </c>
      <c r="BQ216" s="108">
        <v>2850000000</v>
      </c>
      <c r="BR216" s="108">
        <v>0</v>
      </c>
      <c r="BS216" s="108">
        <v>2850000000</v>
      </c>
      <c r="BT216" s="108">
        <v>0</v>
      </c>
      <c r="BU216" s="108">
        <v>5700000000</v>
      </c>
      <c r="BV216" s="108">
        <v>0</v>
      </c>
      <c r="BW216" s="108">
        <v>0</v>
      </c>
      <c r="BX216" s="108">
        <v>0</v>
      </c>
      <c r="BY216" s="108">
        <v>0</v>
      </c>
      <c r="BZ216" s="108">
        <v>0</v>
      </c>
      <c r="CA216" s="108">
        <v>0</v>
      </c>
      <c r="CB216" s="108">
        <v>0</v>
      </c>
      <c r="CC216" s="108">
        <v>0</v>
      </c>
      <c r="CD216" s="108">
        <v>0</v>
      </c>
      <c r="CE216" s="108">
        <v>0</v>
      </c>
      <c r="CF216" s="108">
        <v>0</v>
      </c>
      <c r="CG216" s="108">
        <v>0</v>
      </c>
      <c r="CH216" s="108">
        <v>0</v>
      </c>
      <c r="CI216" s="108">
        <v>0</v>
      </c>
      <c r="CJ216" s="108">
        <v>0</v>
      </c>
      <c r="CK216" s="108">
        <v>0</v>
      </c>
      <c r="CL216" s="108">
        <v>0</v>
      </c>
      <c r="CM216" s="108">
        <v>0</v>
      </c>
      <c r="CN216" s="108">
        <v>0</v>
      </c>
      <c r="CO216" s="108">
        <v>0</v>
      </c>
      <c r="CP216" s="108">
        <v>0</v>
      </c>
      <c r="CQ216" s="108">
        <v>0</v>
      </c>
      <c r="CR216" s="108">
        <v>11400000000</v>
      </c>
      <c r="CS216" s="101" t="s">
        <v>2475</v>
      </c>
      <c r="CT216" s="101" t="s">
        <v>2476</v>
      </c>
    </row>
    <row r="217" spans="1:98" ht="70.349999999999994" customHeight="1" x14ac:dyDescent="0.3">
      <c r="A217" s="100" t="s">
        <v>2477</v>
      </c>
      <c r="B217" s="101"/>
      <c r="C217" s="101" t="s">
        <v>101</v>
      </c>
      <c r="D217" s="101" t="s">
        <v>2069</v>
      </c>
      <c r="E217" s="101" t="s">
        <v>2459</v>
      </c>
      <c r="F217" s="102" t="s">
        <v>2460</v>
      </c>
      <c r="G217" s="101" t="s">
        <v>521</v>
      </c>
      <c r="H217" s="101" t="s">
        <v>522</v>
      </c>
      <c r="I217" s="101" t="s">
        <v>2461</v>
      </c>
      <c r="J217" s="101" t="s">
        <v>670</v>
      </c>
      <c r="K217" s="101" t="s">
        <v>2462</v>
      </c>
      <c r="L217" s="101" t="s">
        <v>2463</v>
      </c>
      <c r="M217" s="101">
        <v>28</v>
      </c>
      <c r="N217" s="101" t="s">
        <v>2464</v>
      </c>
      <c r="O217" s="101" t="s">
        <v>4371</v>
      </c>
      <c r="P217" s="101" t="s">
        <v>716</v>
      </c>
      <c r="Q217" s="101" t="s">
        <v>2465</v>
      </c>
      <c r="R217" s="101" t="s">
        <v>2466</v>
      </c>
      <c r="S217" s="101" t="s">
        <v>2478</v>
      </c>
      <c r="T217" s="101" t="s">
        <v>2479</v>
      </c>
      <c r="U217" s="101" t="s">
        <v>2480</v>
      </c>
      <c r="V217" s="101" t="s">
        <v>2481</v>
      </c>
      <c r="W217" s="101" t="s">
        <v>2482</v>
      </c>
      <c r="X217" s="101" t="s">
        <v>2483</v>
      </c>
      <c r="Y217" s="101" t="s">
        <v>123</v>
      </c>
      <c r="Z217" s="101" t="s">
        <v>124</v>
      </c>
      <c r="AA217" s="103">
        <v>2000</v>
      </c>
      <c r="AB217" s="101" t="s">
        <v>125</v>
      </c>
      <c r="AC217" s="101" t="s">
        <v>2083</v>
      </c>
      <c r="AD217" s="103">
        <v>267</v>
      </c>
      <c r="AE217" s="103">
        <v>500</v>
      </c>
      <c r="AF217" s="103">
        <v>500</v>
      </c>
      <c r="AG217" s="103">
        <v>733</v>
      </c>
      <c r="AH217" s="104"/>
      <c r="AI217" s="104" t="s">
        <v>2484</v>
      </c>
      <c r="AJ217" s="104" t="s">
        <v>2485</v>
      </c>
      <c r="AK217" s="101" t="s">
        <v>6677</v>
      </c>
      <c r="AL217" s="101"/>
      <c r="AM217" s="101"/>
      <c r="AN217" s="102">
        <v>0</v>
      </c>
      <c r="AO217" s="105">
        <v>0</v>
      </c>
      <c r="AP217" s="106" t="s">
        <v>171</v>
      </c>
      <c r="AQ217" s="102">
        <v>1563</v>
      </c>
      <c r="AR217" s="105">
        <v>1</v>
      </c>
      <c r="AS217" s="106" t="s">
        <v>132</v>
      </c>
      <c r="AT217" s="102"/>
      <c r="AU217" s="107">
        <v>1</v>
      </c>
      <c r="AV217" s="106" t="s">
        <v>132</v>
      </c>
      <c r="AW217" s="103">
        <v>1563</v>
      </c>
      <c r="AX217" s="107">
        <v>0.78149999999999997</v>
      </c>
      <c r="AY217" s="106" t="s">
        <v>170</v>
      </c>
      <c r="AZ217" s="108">
        <v>500000000</v>
      </c>
      <c r="BA217" s="108">
        <v>0</v>
      </c>
      <c r="BB217" s="108">
        <v>0</v>
      </c>
      <c r="BC217" s="108">
        <v>0</v>
      </c>
      <c r="BD217" s="108">
        <v>0</v>
      </c>
      <c r="BE217" s="108">
        <v>0</v>
      </c>
      <c r="BF217" s="108">
        <v>2000000000</v>
      </c>
      <c r="BG217" s="108">
        <v>0</v>
      </c>
      <c r="BH217" s="108">
        <v>0</v>
      </c>
      <c r="BI217" s="108">
        <v>0</v>
      </c>
      <c r="BJ217" s="108">
        <v>2500000000</v>
      </c>
      <c r="BK217" s="108">
        <v>500000000</v>
      </c>
      <c r="BL217" s="108">
        <v>0</v>
      </c>
      <c r="BM217" s="108">
        <v>0</v>
      </c>
      <c r="BN217" s="108">
        <v>0</v>
      </c>
      <c r="BO217" s="108">
        <v>0</v>
      </c>
      <c r="BP217" s="108">
        <v>0</v>
      </c>
      <c r="BQ217" s="108">
        <v>2000000000</v>
      </c>
      <c r="BR217" s="108">
        <v>0</v>
      </c>
      <c r="BS217" s="108">
        <v>0</v>
      </c>
      <c r="BT217" s="108">
        <v>0</v>
      </c>
      <c r="BU217" s="108">
        <v>2500000000</v>
      </c>
      <c r="BV217" s="108">
        <v>500000000</v>
      </c>
      <c r="BW217" s="108">
        <v>0</v>
      </c>
      <c r="BX217" s="108">
        <v>0</v>
      </c>
      <c r="BY217" s="108">
        <v>0</v>
      </c>
      <c r="BZ217" s="108">
        <v>0</v>
      </c>
      <c r="CA217" s="108">
        <v>0</v>
      </c>
      <c r="CB217" s="108">
        <v>2000000000</v>
      </c>
      <c r="CC217" s="108">
        <v>0</v>
      </c>
      <c r="CD217" s="108">
        <v>0</v>
      </c>
      <c r="CE217" s="108">
        <v>0</v>
      </c>
      <c r="CF217" s="108">
        <v>2500000000</v>
      </c>
      <c r="CG217" s="108">
        <v>500000000</v>
      </c>
      <c r="CH217" s="108">
        <v>0</v>
      </c>
      <c r="CI217" s="108">
        <v>0</v>
      </c>
      <c r="CJ217" s="108">
        <v>0</v>
      </c>
      <c r="CK217" s="108">
        <v>0</v>
      </c>
      <c r="CL217" s="108">
        <v>0</v>
      </c>
      <c r="CM217" s="108">
        <v>2000000000</v>
      </c>
      <c r="CN217" s="108">
        <v>0</v>
      </c>
      <c r="CO217" s="108">
        <v>0</v>
      </c>
      <c r="CP217" s="108">
        <v>0</v>
      </c>
      <c r="CQ217" s="108">
        <v>2500000000</v>
      </c>
      <c r="CR217" s="108">
        <v>10000000000</v>
      </c>
      <c r="CS217" s="101" t="s">
        <v>2486</v>
      </c>
      <c r="CT217" s="101" t="s">
        <v>2487</v>
      </c>
    </row>
    <row r="218" spans="1:98" ht="70.349999999999994" customHeight="1" x14ac:dyDescent="0.3">
      <c r="A218" s="100" t="s">
        <v>2488</v>
      </c>
      <c r="B218" s="101"/>
      <c r="C218" s="101" t="s">
        <v>136</v>
      </c>
      <c r="D218" s="101" t="s">
        <v>2069</v>
      </c>
      <c r="E218" s="101" t="s">
        <v>2459</v>
      </c>
      <c r="F218" s="102" t="s">
        <v>2460</v>
      </c>
      <c r="G218" s="101" t="s">
        <v>521</v>
      </c>
      <c r="H218" s="101" t="s">
        <v>522</v>
      </c>
      <c r="I218" s="101" t="s">
        <v>2461</v>
      </c>
      <c r="J218" s="101" t="s">
        <v>670</v>
      </c>
      <c r="K218" s="101" t="s">
        <v>2462</v>
      </c>
      <c r="L218" s="101" t="s">
        <v>2463</v>
      </c>
      <c r="M218" s="101">
        <v>28</v>
      </c>
      <c r="N218" s="101" t="s">
        <v>2464</v>
      </c>
      <c r="O218" s="101" t="s">
        <v>4371</v>
      </c>
      <c r="P218" s="101" t="s">
        <v>716</v>
      </c>
      <c r="Q218" s="101" t="s">
        <v>2465</v>
      </c>
      <c r="R218" s="101" t="s">
        <v>2466</v>
      </c>
      <c r="S218" s="101" t="s">
        <v>2489</v>
      </c>
      <c r="T218" s="101" t="s">
        <v>2490</v>
      </c>
      <c r="U218" s="101" t="s">
        <v>2491</v>
      </c>
      <c r="V218" s="101" t="s">
        <v>2492</v>
      </c>
      <c r="W218" s="101" t="s">
        <v>2493</v>
      </c>
      <c r="X218" s="101" t="s">
        <v>2144</v>
      </c>
      <c r="Y218" s="101" t="s">
        <v>123</v>
      </c>
      <c r="Z218" s="101" t="s">
        <v>124</v>
      </c>
      <c r="AA218" s="103">
        <v>2000</v>
      </c>
      <c r="AB218" s="101" t="s">
        <v>125</v>
      </c>
      <c r="AC218" s="101" t="s">
        <v>2083</v>
      </c>
      <c r="AD218" s="103">
        <v>1296</v>
      </c>
      <c r="AE218" s="103">
        <v>304</v>
      </c>
      <c r="AF218" s="103">
        <v>200</v>
      </c>
      <c r="AG218" s="103">
        <v>200</v>
      </c>
      <c r="AH218" s="104" t="s">
        <v>2494</v>
      </c>
      <c r="AI218" s="104" t="s">
        <v>2495</v>
      </c>
      <c r="AJ218" s="104" t="s">
        <v>2496</v>
      </c>
      <c r="AK218" s="101" t="s">
        <v>6678</v>
      </c>
      <c r="AL218" s="101"/>
      <c r="AM218" s="101" t="s">
        <v>6609</v>
      </c>
      <c r="AN218" s="102">
        <v>280</v>
      </c>
      <c r="AO218" s="105">
        <v>0.2160493827160494</v>
      </c>
      <c r="AP218" s="106" t="s">
        <v>171</v>
      </c>
      <c r="AQ218" s="102">
        <v>1314</v>
      </c>
      <c r="AR218" s="105">
        <v>1</v>
      </c>
      <c r="AS218" s="106" t="s">
        <v>132</v>
      </c>
      <c r="AT218" s="102"/>
      <c r="AU218" s="107">
        <v>0</v>
      </c>
      <c r="AV218" s="106" t="s">
        <v>171</v>
      </c>
      <c r="AW218" s="103">
        <v>1594</v>
      </c>
      <c r="AX218" s="107">
        <v>0.79700000000000004</v>
      </c>
      <c r="AY218" s="106" t="s">
        <v>170</v>
      </c>
      <c r="AZ218" s="108">
        <v>1013000000</v>
      </c>
      <c r="BA218" s="108">
        <v>0</v>
      </c>
      <c r="BB218" s="108">
        <v>0</v>
      </c>
      <c r="BC218" s="108">
        <v>0</v>
      </c>
      <c r="BD218" s="108">
        <v>0</v>
      </c>
      <c r="BE218" s="108">
        <v>0</v>
      </c>
      <c r="BF218" s="108">
        <v>0</v>
      </c>
      <c r="BG218" s="108">
        <v>0</v>
      </c>
      <c r="BH218" s="108">
        <v>0</v>
      </c>
      <c r="BI218" s="108">
        <v>0</v>
      </c>
      <c r="BJ218" s="108">
        <v>1013000000</v>
      </c>
      <c r="BK218" s="108">
        <v>200000000</v>
      </c>
      <c r="BL218" s="108">
        <v>0</v>
      </c>
      <c r="BM218" s="108">
        <v>0</v>
      </c>
      <c r="BN218" s="108">
        <v>0</v>
      </c>
      <c r="BO218" s="108">
        <v>0</v>
      </c>
      <c r="BP218" s="108">
        <v>0</v>
      </c>
      <c r="BQ218" s="108">
        <v>0</v>
      </c>
      <c r="BR218" s="108">
        <v>0</v>
      </c>
      <c r="BS218" s="108">
        <v>0</v>
      </c>
      <c r="BT218" s="108">
        <v>0</v>
      </c>
      <c r="BU218" s="108">
        <v>200000000</v>
      </c>
      <c r="BV218" s="108">
        <v>150000000</v>
      </c>
      <c r="BW218" s="108">
        <v>0</v>
      </c>
      <c r="BX218" s="108">
        <v>0</v>
      </c>
      <c r="BY218" s="108">
        <v>0</v>
      </c>
      <c r="BZ218" s="108">
        <v>0</v>
      </c>
      <c r="CA218" s="108">
        <v>0</v>
      </c>
      <c r="CB218" s="108">
        <v>0</v>
      </c>
      <c r="CC218" s="108">
        <v>0</v>
      </c>
      <c r="CD218" s="108">
        <v>0</v>
      </c>
      <c r="CE218" s="108">
        <v>0</v>
      </c>
      <c r="CF218" s="108">
        <v>150000000</v>
      </c>
      <c r="CG218" s="108">
        <v>150000000</v>
      </c>
      <c r="CH218" s="108">
        <v>0</v>
      </c>
      <c r="CI218" s="108">
        <v>0</v>
      </c>
      <c r="CJ218" s="108">
        <v>0</v>
      </c>
      <c r="CK218" s="108">
        <v>0</v>
      </c>
      <c r="CL218" s="108">
        <v>0</v>
      </c>
      <c r="CM218" s="108">
        <v>0</v>
      </c>
      <c r="CN218" s="108">
        <v>0</v>
      </c>
      <c r="CO218" s="108">
        <v>0</v>
      </c>
      <c r="CP218" s="108">
        <v>0</v>
      </c>
      <c r="CQ218" s="108">
        <v>150000000</v>
      </c>
      <c r="CR218" s="108">
        <v>1513000000</v>
      </c>
      <c r="CS218" s="101" t="s">
        <v>2497</v>
      </c>
      <c r="CT218" s="101" t="s">
        <v>2498</v>
      </c>
    </row>
    <row r="219" spans="1:98" ht="70.349999999999994" customHeight="1" x14ac:dyDescent="0.3">
      <c r="A219" s="100" t="s">
        <v>2499</v>
      </c>
      <c r="B219" s="101"/>
      <c r="C219" s="101" t="s">
        <v>175</v>
      </c>
      <c r="D219" s="101" t="s">
        <v>2069</v>
      </c>
      <c r="E219" s="101" t="s">
        <v>2459</v>
      </c>
      <c r="F219" s="102" t="s">
        <v>2460</v>
      </c>
      <c r="G219" s="101" t="s">
        <v>521</v>
      </c>
      <c r="H219" s="101" t="s">
        <v>522</v>
      </c>
      <c r="I219" s="101" t="s">
        <v>2461</v>
      </c>
      <c r="J219" s="101" t="s">
        <v>670</v>
      </c>
      <c r="K219" s="101" t="s">
        <v>2462</v>
      </c>
      <c r="L219" s="101" t="s">
        <v>2463</v>
      </c>
      <c r="M219" s="101">
        <v>28</v>
      </c>
      <c r="N219" s="101" t="s">
        <v>2464</v>
      </c>
      <c r="O219" s="101" t="s">
        <v>4371</v>
      </c>
      <c r="P219" s="101" t="s">
        <v>716</v>
      </c>
      <c r="Q219" s="101" t="s">
        <v>2465</v>
      </c>
      <c r="R219" s="101" t="s">
        <v>2466</v>
      </c>
      <c r="S219" s="101" t="s">
        <v>2500</v>
      </c>
      <c r="T219" s="101" t="s">
        <v>2501</v>
      </c>
      <c r="U219" s="101" t="s">
        <v>2502</v>
      </c>
      <c r="V219" s="101" t="s">
        <v>2503</v>
      </c>
      <c r="W219" s="101" t="s">
        <v>2504</v>
      </c>
      <c r="X219" s="101" t="s">
        <v>2505</v>
      </c>
      <c r="Y219" s="101" t="s">
        <v>123</v>
      </c>
      <c r="Z219" s="101" t="s">
        <v>124</v>
      </c>
      <c r="AA219" s="103">
        <v>60</v>
      </c>
      <c r="AB219" s="101" t="s">
        <v>125</v>
      </c>
      <c r="AC219" s="101" t="s">
        <v>2083</v>
      </c>
      <c r="AD219" s="103">
        <v>0</v>
      </c>
      <c r="AE219" s="103">
        <v>20</v>
      </c>
      <c r="AF219" s="103">
        <v>20</v>
      </c>
      <c r="AG219" s="103">
        <v>20</v>
      </c>
      <c r="AH219" s="104"/>
      <c r="AI219" s="104" t="s">
        <v>2506</v>
      </c>
      <c r="AJ219" s="104" t="s">
        <v>2507</v>
      </c>
      <c r="AK219" s="101" t="s">
        <v>6665</v>
      </c>
      <c r="AL219" s="101"/>
      <c r="AM219" s="101" t="s">
        <v>6479</v>
      </c>
      <c r="AN219" s="102"/>
      <c r="AO219" s="105"/>
      <c r="AP219" s="106"/>
      <c r="AQ219" s="102">
        <v>24</v>
      </c>
      <c r="AR219" s="105">
        <v>1</v>
      </c>
      <c r="AS219" s="106" t="s">
        <v>132</v>
      </c>
      <c r="AT219" s="102"/>
      <c r="AU219" s="107">
        <v>0</v>
      </c>
      <c r="AV219" s="106" t="s">
        <v>171</v>
      </c>
      <c r="AW219" s="103">
        <v>24</v>
      </c>
      <c r="AX219" s="107">
        <v>0.4</v>
      </c>
      <c r="AY219" s="106" t="s">
        <v>227</v>
      </c>
      <c r="AZ219" s="108">
        <v>100000000</v>
      </c>
      <c r="BA219" s="108">
        <v>0</v>
      </c>
      <c r="BB219" s="108">
        <v>0</v>
      </c>
      <c r="BC219" s="108">
        <v>0</v>
      </c>
      <c r="BD219" s="108">
        <v>0</v>
      </c>
      <c r="BE219" s="108">
        <v>0</v>
      </c>
      <c r="BF219" s="108">
        <v>0</v>
      </c>
      <c r="BG219" s="108">
        <v>0</v>
      </c>
      <c r="BH219" s="108">
        <v>0</v>
      </c>
      <c r="BI219" s="108">
        <v>0</v>
      </c>
      <c r="BJ219" s="108">
        <v>100000000</v>
      </c>
      <c r="BK219" s="108">
        <v>100000000</v>
      </c>
      <c r="BL219" s="108">
        <v>0</v>
      </c>
      <c r="BM219" s="108">
        <v>0</v>
      </c>
      <c r="BN219" s="108">
        <v>0</v>
      </c>
      <c r="BO219" s="108">
        <v>0</v>
      </c>
      <c r="BP219" s="108">
        <v>0</v>
      </c>
      <c r="BQ219" s="108">
        <v>0</v>
      </c>
      <c r="BR219" s="108">
        <v>0</v>
      </c>
      <c r="BS219" s="108">
        <v>0</v>
      </c>
      <c r="BT219" s="108">
        <v>0</v>
      </c>
      <c r="BU219" s="108">
        <v>100000000</v>
      </c>
      <c r="BV219" s="108">
        <v>100000000</v>
      </c>
      <c r="BW219" s="108">
        <v>0</v>
      </c>
      <c r="BX219" s="108">
        <v>0</v>
      </c>
      <c r="BY219" s="108">
        <v>0</v>
      </c>
      <c r="BZ219" s="108">
        <v>0</v>
      </c>
      <c r="CA219" s="108">
        <v>0</v>
      </c>
      <c r="CB219" s="108">
        <v>0</v>
      </c>
      <c r="CC219" s="108">
        <v>0</v>
      </c>
      <c r="CD219" s="108">
        <v>0</v>
      </c>
      <c r="CE219" s="108">
        <v>0</v>
      </c>
      <c r="CF219" s="108">
        <v>100000000</v>
      </c>
      <c r="CG219" s="108">
        <v>100000000</v>
      </c>
      <c r="CH219" s="108">
        <v>0</v>
      </c>
      <c r="CI219" s="108">
        <v>0</v>
      </c>
      <c r="CJ219" s="108">
        <v>0</v>
      </c>
      <c r="CK219" s="108">
        <v>0</v>
      </c>
      <c r="CL219" s="108">
        <v>0</v>
      </c>
      <c r="CM219" s="108">
        <v>0</v>
      </c>
      <c r="CN219" s="108">
        <v>0</v>
      </c>
      <c r="CO219" s="108">
        <v>0</v>
      </c>
      <c r="CP219" s="108">
        <v>0</v>
      </c>
      <c r="CQ219" s="108">
        <v>100000000</v>
      </c>
      <c r="CR219" s="108">
        <v>400000000</v>
      </c>
      <c r="CS219" s="101"/>
      <c r="CT219" s="101" t="s">
        <v>2508</v>
      </c>
    </row>
    <row r="220" spans="1:98" ht="70.349999999999994" customHeight="1" x14ac:dyDescent="0.3">
      <c r="A220" s="100" t="s">
        <v>2509</v>
      </c>
      <c r="B220" s="101"/>
      <c r="C220" s="101" t="s">
        <v>246</v>
      </c>
      <c r="D220" s="101" t="s">
        <v>2069</v>
      </c>
      <c r="E220" s="101" t="s">
        <v>2459</v>
      </c>
      <c r="F220" s="102" t="s">
        <v>2460</v>
      </c>
      <c r="G220" s="101" t="s">
        <v>521</v>
      </c>
      <c r="H220" s="101" t="s">
        <v>522</v>
      </c>
      <c r="I220" s="101" t="s">
        <v>2461</v>
      </c>
      <c r="J220" s="101" t="s">
        <v>670</v>
      </c>
      <c r="K220" s="101" t="s">
        <v>2462</v>
      </c>
      <c r="L220" s="101" t="s">
        <v>2463</v>
      </c>
      <c r="M220" s="101">
        <v>28</v>
      </c>
      <c r="N220" s="101" t="s">
        <v>2464</v>
      </c>
      <c r="O220" s="101" t="s">
        <v>4371</v>
      </c>
      <c r="P220" s="101" t="s">
        <v>716</v>
      </c>
      <c r="Q220" s="101" t="s">
        <v>2465</v>
      </c>
      <c r="R220" s="101" t="s">
        <v>2466</v>
      </c>
      <c r="S220" s="101" t="s">
        <v>2510</v>
      </c>
      <c r="T220" s="101" t="s">
        <v>2511</v>
      </c>
      <c r="U220" s="101" t="s">
        <v>2512</v>
      </c>
      <c r="V220" s="101" t="s">
        <v>2513</v>
      </c>
      <c r="W220" s="101" t="s">
        <v>2514</v>
      </c>
      <c r="X220" s="101" t="s">
        <v>2515</v>
      </c>
      <c r="Y220" s="101" t="s">
        <v>123</v>
      </c>
      <c r="Z220" s="101" t="s">
        <v>124</v>
      </c>
      <c r="AA220" s="103">
        <v>3000</v>
      </c>
      <c r="AB220" s="101" t="s">
        <v>125</v>
      </c>
      <c r="AC220" s="101" t="s">
        <v>2083</v>
      </c>
      <c r="AD220" s="103">
        <v>0</v>
      </c>
      <c r="AE220" s="103">
        <v>1000</v>
      </c>
      <c r="AF220" s="103">
        <v>1000</v>
      </c>
      <c r="AG220" s="103">
        <v>1000</v>
      </c>
      <c r="AH220" s="104"/>
      <c r="AI220" s="104" t="s">
        <v>2516</v>
      </c>
      <c r="AJ220" s="104" t="s">
        <v>2517</v>
      </c>
      <c r="AK220" s="101" t="s">
        <v>6724</v>
      </c>
      <c r="AL220" s="101" t="s">
        <v>6725</v>
      </c>
      <c r="AM220" s="101"/>
      <c r="AN220" s="102"/>
      <c r="AO220" s="105"/>
      <c r="AP220" s="106"/>
      <c r="AQ220" s="102">
        <v>548</v>
      </c>
      <c r="AR220" s="105">
        <v>0.54800000000000004</v>
      </c>
      <c r="AS220" s="106" t="s">
        <v>227</v>
      </c>
      <c r="AT220" s="102">
        <v>122</v>
      </c>
      <c r="AU220" s="107">
        <v>0.122</v>
      </c>
      <c r="AV220" s="106" t="s">
        <v>171</v>
      </c>
      <c r="AW220" s="103">
        <v>670</v>
      </c>
      <c r="AX220" s="107">
        <v>0.22333333333333333</v>
      </c>
      <c r="AY220" s="106" t="s">
        <v>171</v>
      </c>
      <c r="AZ220" s="108">
        <v>0</v>
      </c>
      <c r="BA220" s="108">
        <v>0</v>
      </c>
      <c r="BB220" s="108">
        <v>0</v>
      </c>
      <c r="BC220" s="108">
        <v>0</v>
      </c>
      <c r="BD220" s="108">
        <v>0</v>
      </c>
      <c r="BE220" s="108">
        <v>0</v>
      </c>
      <c r="BF220" s="108">
        <v>10000000000</v>
      </c>
      <c r="BG220" s="108">
        <v>0</v>
      </c>
      <c r="BH220" s="108">
        <v>3000000000</v>
      </c>
      <c r="BI220" s="108">
        <v>0</v>
      </c>
      <c r="BJ220" s="108">
        <v>13000000000</v>
      </c>
      <c r="BK220" s="108">
        <v>0</v>
      </c>
      <c r="BL220" s="108">
        <v>0</v>
      </c>
      <c r="BM220" s="108">
        <v>0</v>
      </c>
      <c r="BN220" s="108">
        <v>0</v>
      </c>
      <c r="BO220" s="108">
        <v>0</v>
      </c>
      <c r="BP220" s="108">
        <v>0</v>
      </c>
      <c r="BQ220" s="108">
        <v>0</v>
      </c>
      <c r="BR220" s="108">
        <v>0</v>
      </c>
      <c r="BS220" s="108">
        <v>0</v>
      </c>
      <c r="BT220" s="108">
        <v>0</v>
      </c>
      <c r="BU220" s="108">
        <v>0</v>
      </c>
      <c r="BV220" s="108">
        <v>0</v>
      </c>
      <c r="BW220" s="108">
        <v>0</v>
      </c>
      <c r="BX220" s="108">
        <v>0</v>
      </c>
      <c r="BY220" s="108">
        <v>0</v>
      </c>
      <c r="BZ220" s="108">
        <v>0</v>
      </c>
      <c r="CA220" s="108">
        <v>0</v>
      </c>
      <c r="CB220" s="108">
        <v>0</v>
      </c>
      <c r="CC220" s="108">
        <v>0</v>
      </c>
      <c r="CD220" s="108">
        <v>1000000000</v>
      </c>
      <c r="CE220" s="108">
        <v>0</v>
      </c>
      <c r="CF220" s="108">
        <v>1000000000</v>
      </c>
      <c r="CG220" s="108">
        <v>0</v>
      </c>
      <c r="CH220" s="108">
        <v>0</v>
      </c>
      <c r="CI220" s="108">
        <v>0</v>
      </c>
      <c r="CJ220" s="108">
        <v>0</v>
      </c>
      <c r="CK220" s="108">
        <v>0</v>
      </c>
      <c r="CL220" s="108">
        <v>0</v>
      </c>
      <c r="CM220" s="108">
        <v>0</v>
      </c>
      <c r="CN220" s="108">
        <v>0</v>
      </c>
      <c r="CO220" s="108">
        <v>0</v>
      </c>
      <c r="CP220" s="108">
        <v>0</v>
      </c>
      <c r="CQ220" s="108">
        <v>0</v>
      </c>
      <c r="CR220" s="108">
        <v>14000000000</v>
      </c>
      <c r="CS220" s="101" t="s">
        <v>2518</v>
      </c>
      <c r="CT220" s="101" t="s">
        <v>2519</v>
      </c>
    </row>
    <row r="221" spans="1:98" ht="207" customHeight="1" x14ac:dyDescent="0.3">
      <c r="A221" s="100" t="s">
        <v>2520</v>
      </c>
      <c r="B221" s="101"/>
      <c r="C221" s="101" t="s">
        <v>357</v>
      </c>
      <c r="D221" s="101" t="s">
        <v>2069</v>
      </c>
      <c r="E221" s="101" t="s">
        <v>2459</v>
      </c>
      <c r="F221" s="102" t="s">
        <v>2460</v>
      </c>
      <c r="G221" s="101" t="s">
        <v>521</v>
      </c>
      <c r="H221" s="101" t="s">
        <v>522</v>
      </c>
      <c r="I221" s="101" t="s">
        <v>2461</v>
      </c>
      <c r="J221" s="101" t="s">
        <v>670</v>
      </c>
      <c r="K221" s="101" t="s">
        <v>2462</v>
      </c>
      <c r="L221" s="101" t="s">
        <v>2463</v>
      </c>
      <c r="M221" s="101">
        <v>28</v>
      </c>
      <c r="N221" s="101" t="s">
        <v>2464</v>
      </c>
      <c r="O221" s="101" t="s">
        <v>4371</v>
      </c>
      <c r="P221" s="101" t="s">
        <v>716</v>
      </c>
      <c r="Q221" s="101" t="s">
        <v>2465</v>
      </c>
      <c r="R221" s="101" t="s">
        <v>2466</v>
      </c>
      <c r="S221" s="101" t="s">
        <v>531</v>
      </c>
      <c r="T221" s="101" t="s">
        <v>2521</v>
      </c>
      <c r="U221" s="101" t="s">
        <v>1062</v>
      </c>
      <c r="V221" s="101" t="s">
        <v>2522</v>
      </c>
      <c r="W221" s="101" t="s">
        <v>1064</v>
      </c>
      <c r="X221" s="101" t="s">
        <v>500</v>
      </c>
      <c r="Y221" s="101" t="s">
        <v>239</v>
      </c>
      <c r="Z221" s="101" t="s">
        <v>124</v>
      </c>
      <c r="AA221" s="103">
        <v>1</v>
      </c>
      <c r="AB221" s="101" t="s">
        <v>125</v>
      </c>
      <c r="AC221" s="101" t="s">
        <v>2083</v>
      </c>
      <c r="AD221" s="103">
        <v>1</v>
      </c>
      <c r="AE221" s="103">
        <v>0</v>
      </c>
      <c r="AF221" s="103">
        <v>0</v>
      </c>
      <c r="AG221" s="103">
        <v>0</v>
      </c>
      <c r="AH221" s="104" t="s">
        <v>2523</v>
      </c>
      <c r="AI221" s="104"/>
      <c r="AJ221" s="104"/>
      <c r="AK221" s="101"/>
      <c r="AL221" s="101"/>
      <c r="AM221" s="101"/>
      <c r="AN221" s="102">
        <v>1</v>
      </c>
      <c r="AO221" s="105">
        <v>1</v>
      </c>
      <c r="AP221" s="106" t="s">
        <v>132</v>
      </c>
      <c r="AQ221" s="102"/>
      <c r="AR221" s="105"/>
      <c r="AS221" s="106"/>
      <c r="AT221" s="102"/>
      <c r="AU221" s="107"/>
      <c r="AV221" s="106"/>
      <c r="AW221" s="103">
        <v>1</v>
      </c>
      <c r="AX221" s="107">
        <v>1</v>
      </c>
      <c r="AY221" s="106" t="s">
        <v>132</v>
      </c>
      <c r="AZ221" s="108">
        <v>150000000</v>
      </c>
      <c r="BA221" s="108">
        <v>0</v>
      </c>
      <c r="BB221" s="108">
        <v>0</v>
      </c>
      <c r="BC221" s="108">
        <v>0</v>
      </c>
      <c r="BD221" s="108">
        <v>0</v>
      </c>
      <c r="BE221" s="108">
        <v>0</v>
      </c>
      <c r="BF221" s="108">
        <v>0</v>
      </c>
      <c r="BG221" s="108">
        <v>0</v>
      </c>
      <c r="BH221" s="108">
        <v>0</v>
      </c>
      <c r="BI221" s="108">
        <v>0</v>
      </c>
      <c r="BJ221" s="108">
        <v>150000000</v>
      </c>
      <c r="BK221" s="108">
        <v>0</v>
      </c>
      <c r="BL221" s="108">
        <v>0</v>
      </c>
      <c r="BM221" s="108">
        <v>0</v>
      </c>
      <c r="BN221" s="108">
        <v>0</v>
      </c>
      <c r="BO221" s="108">
        <v>0</v>
      </c>
      <c r="BP221" s="108">
        <v>0</v>
      </c>
      <c r="BQ221" s="108">
        <v>0</v>
      </c>
      <c r="BR221" s="108">
        <v>0</v>
      </c>
      <c r="BS221" s="108">
        <v>0</v>
      </c>
      <c r="BT221" s="108">
        <v>0</v>
      </c>
      <c r="BU221" s="108">
        <v>0</v>
      </c>
      <c r="BV221" s="108">
        <v>0</v>
      </c>
      <c r="BW221" s="108">
        <v>0</v>
      </c>
      <c r="BX221" s="108">
        <v>0</v>
      </c>
      <c r="BY221" s="108">
        <v>0</v>
      </c>
      <c r="BZ221" s="108">
        <v>0</v>
      </c>
      <c r="CA221" s="108">
        <v>0</v>
      </c>
      <c r="CB221" s="108">
        <v>0</v>
      </c>
      <c r="CC221" s="108">
        <v>0</v>
      </c>
      <c r="CD221" s="108">
        <v>0</v>
      </c>
      <c r="CE221" s="108">
        <v>0</v>
      </c>
      <c r="CF221" s="108">
        <v>0</v>
      </c>
      <c r="CG221" s="108">
        <v>0</v>
      </c>
      <c r="CH221" s="108">
        <v>0</v>
      </c>
      <c r="CI221" s="108">
        <v>0</v>
      </c>
      <c r="CJ221" s="108">
        <v>0</v>
      </c>
      <c r="CK221" s="108">
        <v>0</v>
      </c>
      <c r="CL221" s="108">
        <v>0</v>
      </c>
      <c r="CM221" s="108">
        <v>0</v>
      </c>
      <c r="CN221" s="108">
        <v>0</v>
      </c>
      <c r="CO221" s="108">
        <v>0</v>
      </c>
      <c r="CP221" s="108">
        <v>0</v>
      </c>
      <c r="CQ221" s="108">
        <v>0</v>
      </c>
      <c r="CR221" s="108">
        <v>150000000</v>
      </c>
      <c r="CS221" s="101" t="s">
        <v>2524</v>
      </c>
      <c r="CT221" s="101" t="s">
        <v>2525</v>
      </c>
    </row>
    <row r="222" spans="1:98" ht="70.349999999999994" customHeight="1" x14ac:dyDescent="0.3">
      <c r="A222" s="100" t="s">
        <v>2526</v>
      </c>
      <c r="B222" s="101"/>
      <c r="C222" s="101" t="s">
        <v>419</v>
      </c>
      <c r="D222" s="101" t="s">
        <v>2069</v>
      </c>
      <c r="E222" s="101" t="s">
        <v>2459</v>
      </c>
      <c r="F222" s="102" t="s">
        <v>2460</v>
      </c>
      <c r="G222" s="101" t="s">
        <v>521</v>
      </c>
      <c r="H222" s="101" t="s">
        <v>522</v>
      </c>
      <c r="I222" s="101" t="s">
        <v>2461</v>
      </c>
      <c r="J222" s="101" t="s">
        <v>670</v>
      </c>
      <c r="K222" s="101" t="s">
        <v>2462</v>
      </c>
      <c r="L222" s="101" t="s">
        <v>2463</v>
      </c>
      <c r="M222" s="101">
        <v>28</v>
      </c>
      <c r="N222" s="101" t="s">
        <v>2464</v>
      </c>
      <c r="O222" s="101" t="s">
        <v>4371</v>
      </c>
      <c r="P222" s="101" t="s">
        <v>716</v>
      </c>
      <c r="Q222" s="101" t="s">
        <v>2465</v>
      </c>
      <c r="R222" s="101" t="s">
        <v>2466</v>
      </c>
      <c r="S222" s="101" t="s">
        <v>2527</v>
      </c>
      <c r="T222" s="101" t="s">
        <v>2528</v>
      </c>
      <c r="U222" s="101" t="s">
        <v>2529</v>
      </c>
      <c r="V222" s="101" t="s">
        <v>2530</v>
      </c>
      <c r="W222" s="101" t="s">
        <v>2531</v>
      </c>
      <c r="X222" s="101" t="s">
        <v>269</v>
      </c>
      <c r="Y222" s="101" t="s">
        <v>123</v>
      </c>
      <c r="Z222" s="101" t="s">
        <v>124</v>
      </c>
      <c r="AA222" s="103">
        <v>3000</v>
      </c>
      <c r="AB222" s="101" t="s">
        <v>125</v>
      </c>
      <c r="AC222" s="101" t="s">
        <v>2083</v>
      </c>
      <c r="AD222" s="103">
        <v>0</v>
      </c>
      <c r="AE222" s="103">
        <v>0</v>
      </c>
      <c r="AF222" s="103">
        <v>1500</v>
      </c>
      <c r="AG222" s="103">
        <v>1500</v>
      </c>
      <c r="AH222" s="104"/>
      <c r="AI222" s="104" t="s">
        <v>2532</v>
      </c>
      <c r="AJ222" s="104"/>
      <c r="AK222" s="101" t="s">
        <v>2533</v>
      </c>
      <c r="AL222" s="101"/>
      <c r="AM222" s="101"/>
      <c r="AN222" s="102"/>
      <c r="AO222" s="105"/>
      <c r="AP222" s="106"/>
      <c r="AQ222" s="102">
        <v>0</v>
      </c>
      <c r="AR222" s="105"/>
      <c r="AS222" s="106"/>
      <c r="AT222" s="102"/>
      <c r="AU222" s="107">
        <v>0</v>
      </c>
      <c r="AV222" s="106" t="s">
        <v>171</v>
      </c>
      <c r="AW222" s="103">
        <v>0</v>
      </c>
      <c r="AX222" s="107">
        <v>0</v>
      </c>
      <c r="AY222" s="106" t="s">
        <v>171</v>
      </c>
      <c r="AZ222" s="108">
        <v>1000000000</v>
      </c>
      <c r="BA222" s="108">
        <v>0</v>
      </c>
      <c r="BB222" s="108">
        <v>0</v>
      </c>
      <c r="BC222" s="108">
        <v>0</v>
      </c>
      <c r="BD222" s="108">
        <v>0</v>
      </c>
      <c r="BE222" s="108">
        <v>0</v>
      </c>
      <c r="BF222" s="108">
        <v>15000000000</v>
      </c>
      <c r="BG222" s="108">
        <v>0</v>
      </c>
      <c r="BH222" s="108">
        <v>0</v>
      </c>
      <c r="BI222" s="108">
        <v>0</v>
      </c>
      <c r="BJ222" s="108">
        <v>16000000000</v>
      </c>
      <c r="BK222" s="108">
        <v>0</v>
      </c>
      <c r="BL222" s="108">
        <v>0</v>
      </c>
      <c r="BM222" s="108">
        <v>0</v>
      </c>
      <c r="BN222" s="108">
        <v>0</v>
      </c>
      <c r="BO222" s="108">
        <v>0</v>
      </c>
      <c r="BP222" s="108">
        <v>0</v>
      </c>
      <c r="BQ222" s="108">
        <v>10000000000</v>
      </c>
      <c r="BR222" s="108">
        <v>0</v>
      </c>
      <c r="BS222" s="108">
        <v>0</v>
      </c>
      <c r="BT222" s="108">
        <v>0</v>
      </c>
      <c r="BU222" s="108">
        <v>10000000000</v>
      </c>
      <c r="BV222" s="108">
        <v>0</v>
      </c>
      <c r="BW222" s="108">
        <v>0</v>
      </c>
      <c r="BX222" s="108">
        <v>0</v>
      </c>
      <c r="BY222" s="108">
        <v>0</v>
      </c>
      <c r="BZ222" s="108">
        <v>0</v>
      </c>
      <c r="CA222" s="108">
        <v>0</v>
      </c>
      <c r="CB222" s="108">
        <v>0</v>
      </c>
      <c r="CC222" s="108">
        <v>0</v>
      </c>
      <c r="CD222" s="108">
        <v>0</v>
      </c>
      <c r="CE222" s="108">
        <v>0</v>
      </c>
      <c r="CF222" s="108">
        <v>0</v>
      </c>
      <c r="CG222" s="108">
        <v>0</v>
      </c>
      <c r="CH222" s="108">
        <v>0</v>
      </c>
      <c r="CI222" s="108">
        <v>0</v>
      </c>
      <c r="CJ222" s="108">
        <v>0</v>
      </c>
      <c r="CK222" s="108">
        <v>0</v>
      </c>
      <c r="CL222" s="108">
        <v>0</v>
      </c>
      <c r="CM222" s="108">
        <v>0</v>
      </c>
      <c r="CN222" s="108">
        <v>0</v>
      </c>
      <c r="CO222" s="108">
        <v>0</v>
      </c>
      <c r="CP222" s="108">
        <v>0</v>
      </c>
      <c r="CQ222" s="108">
        <v>0</v>
      </c>
      <c r="CR222" s="108">
        <v>26000000000</v>
      </c>
      <c r="CS222" s="101"/>
      <c r="CT222" s="101" t="s">
        <v>2534</v>
      </c>
    </row>
    <row r="223" spans="1:98" ht="70.349999999999994" customHeight="1" x14ac:dyDescent="0.3">
      <c r="A223" s="100" t="s">
        <v>2535</v>
      </c>
      <c r="B223" s="101"/>
      <c r="C223" s="101" t="s">
        <v>111</v>
      </c>
      <c r="D223" s="101" t="s">
        <v>2069</v>
      </c>
      <c r="E223" s="101" t="s">
        <v>2536</v>
      </c>
      <c r="F223" s="102" t="s">
        <v>1465</v>
      </c>
      <c r="G223" s="101" t="s">
        <v>124</v>
      </c>
      <c r="H223" s="101" t="s">
        <v>106</v>
      </c>
      <c r="I223" s="101" t="s">
        <v>2537</v>
      </c>
      <c r="J223" s="101" t="s">
        <v>2538</v>
      </c>
      <c r="K223" s="101" t="s">
        <v>2462</v>
      </c>
      <c r="L223" s="101" t="s">
        <v>2463</v>
      </c>
      <c r="M223" s="101">
        <v>29</v>
      </c>
      <c r="N223" s="101" t="s">
        <v>2539</v>
      </c>
      <c r="O223" s="101" t="s">
        <v>4371</v>
      </c>
      <c r="P223" s="101" t="s">
        <v>716</v>
      </c>
      <c r="Q223" s="101" t="s">
        <v>2540</v>
      </c>
      <c r="R223" s="101" t="s">
        <v>2541</v>
      </c>
      <c r="S223" s="101" t="s">
        <v>2542</v>
      </c>
      <c r="T223" s="101" t="s">
        <v>2543</v>
      </c>
      <c r="U223" s="101" t="s">
        <v>2544</v>
      </c>
      <c r="V223" s="101" t="s">
        <v>2545</v>
      </c>
      <c r="W223" s="101" t="s">
        <v>2546</v>
      </c>
      <c r="X223" s="101" t="s">
        <v>2547</v>
      </c>
      <c r="Y223" s="101" t="s">
        <v>123</v>
      </c>
      <c r="Z223" s="101" t="s">
        <v>124</v>
      </c>
      <c r="AA223" s="103">
        <v>3000</v>
      </c>
      <c r="AB223" s="101" t="s">
        <v>125</v>
      </c>
      <c r="AC223" s="101" t="s">
        <v>2083</v>
      </c>
      <c r="AD223" s="103">
        <v>0</v>
      </c>
      <c r="AE223" s="103">
        <v>1000</v>
      </c>
      <c r="AF223" s="103">
        <v>1000</v>
      </c>
      <c r="AG223" s="103">
        <v>1000</v>
      </c>
      <c r="AH223" s="104"/>
      <c r="AI223" s="104" t="s">
        <v>2548</v>
      </c>
      <c r="AJ223" s="104"/>
      <c r="AK223" s="101" t="s">
        <v>6666</v>
      </c>
      <c r="AL223" s="101"/>
      <c r="AM223" s="101" t="s">
        <v>6480</v>
      </c>
      <c r="AN223" s="102"/>
      <c r="AO223" s="105"/>
      <c r="AP223" s="106"/>
      <c r="AQ223" s="102">
        <v>0</v>
      </c>
      <c r="AR223" s="105">
        <v>0</v>
      </c>
      <c r="AS223" s="106" t="s">
        <v>171</v>
      </c>
      <c r="AT223" s="102"/>
      <c r="AU223" s="107">
        <v>0</v>
      </c>
      <c r="AV223" s="106" t="s">
        <v>171</v>
      </c>
      <c r="AW223" s="103">
        <v>0</v>
      </c>
      <c r="AX223" s="107">
        <v>0</v>
      </c>
      <c r="AY223" s="106" t="s">
        <v>171</v>
      </c>
      <c r="AZ223" s="108">
        <v>100000000</v>
      </c>
      <c r="BA223" s="108">
        <v>0</v>
      </c>
      <c r="BB223" s="108">
        <v>0</v>
      </c>
      <c r="BC223" s="108">
        <v>0</v>
      </c>
      <c r="BD223" s="108">
        <v>0</v>
      </c>
      <c r="BE223" s="108">
        <v>0</v>
      </c>
      <c r="BF223" s="108">
        <v>500000000</v>
      </c>
      <c r="BG223" s="108">
        <v>0</v>
      </c>
      <c r="BH223" s="108">
        <v>0</v>
      </c>
      <c r="BI223" s="108">
        <v>0</v>
      </c>
      <c r="BJ223" s="108">
        <v>600000000</v>
      </c>
      <c r="BK223" s="108">
        <v>100000000</v>
      </c>
      <c r="BL223" s="108">
        <v>0</v>
      </c>
      <c r="BM223" s="108">
        <v>0</v>
      </c>
      <c r="BN223" s="108">
        <v>0</v>
      </c>
      <c r="BO223" s="108">
        <v>0</v>
      </c>
      <c r="BP223" s="108">
        <v>0</v>
      </c>
      <c r="BQ223" s="108">
        <v>500000000</v>
      </c>
      <c r="BR223" s="108">
        <v>0</v>
      </c>
      <c r="BS223" s="108">
        <v>0</v>
      </c>
      <c r="BT223" s="108">
        <v>0</v>
      </c>
      <c r="BU223" s="108">
        <v>600000000</v>
      </c>
      <c r="BV223" s="108">
        <v>100000000</v>
      </c>
      <c r="BW223" s="108">
        <v>0</v>
      </c>
      <c r="BX223" s="108">
        <v>0</v>
      </c>
      <c r="BY223" s="108">
        <v>0</v>
      </c>
      <c r="BZ223" s="108">
        <v>0</v>
      </c>
      <c r="CA223" s="108">
        <v>0</v>
      </c>
      <c r="CB223" s="108">
        <v>500000000</v>
      </c>
      <c r="CC223" s="108">
        <v>0</v>
      </c>
      <c r="CD223" s="108">
        <v>0</v>
      </c>
      <c r="CE223" s="108">
        <v>0</v>
      </c>
      <c r="CF223" s="108">
        <v>600000000</v>
      </c>
      <c r="CG223" s="108">
        <v>100000000</v>
      </c>
      <c r="CH223" s="108">
        <v>0</v>
      </c>
      <c r="CI223" s="108">
        <v>0</v>
      </c>
      <c r="CJ223" s="108">
        <v>0</v>
      </c>
      <c r="CK223" s="108">
        <v>0</v>
      </c>
      <c r="CL223" s="108">
        <v>0</v>
      </c>
      <c r="CM223" s="108">
        <v>500000000</v>
      </c>
      <c r="CN223" s="108">
        <v>0</v>
      </c>
      <c r="CO223" s="108">
        <v>0</v>
      </c>
      <c r="CP223" s="108">
        <v>0</v>
      </c>
      <c r="CQ223" s="108">
        <v>600000000</v>
      </c>
      <c r="CR223" s="108">
        <v>2400000000</v>
      </c>
      <c r="CS223" s="101"/>
      <c r="CT223" s="101" t="s">
        <v>2549</v>
      </c>
    </row>
    <row r="224" spans="1:98" ht="70.349999999999994" customHeight="1" x14ac:dyDescent="0.3">
      <c r="A224" s="100" t="s">
        <v>2550</v>
      </c>
      <c r="B224" s="101"/>
      <c r="C224" s="101" t="s">
        <v>111</v>
      </c>
      <c r="D224" s="101" t="s">
        <v>2069</v>
      </c>
      <c r="E224" s="101" t="s">
        <v>2459</v>
      </c>
      <c r="F224" s="102" t="s">
        <v>2460</v>
      </c>
      <c r="G224" s="101" t="s">
        <v>521</v>
      </c>
      <c r="H224" s="101" t="s">
        <v>522</v>
      </c>
      <c r="I224" s="101" t="s">
        <v>2461</v>
      </c>
      <c r="J224" s="101" t="s">
        <v>670</v>
      </c>
      <c r="K224" s="101" t="s">
        <v>2462</v>
      </c>
      <c r="L224" s="101" t="s">
        <v>2463</v>
      </c>
      <c r="M224" s="101">
        <v>30</v>
      </c>
      <c r="N224" s="101" t="s">
        <v>2551</v>
      </c>
      <c r="O224" s="101" t="s">
        <v>4371</v>
      </c>
      <c r="P224" s="101" t="s">
        <v>716</v>
      </c>
      <c r="Q224" s="101" t="s">
        <v>2551</v>
      </c>
      <c r="R224" s="101" t="s">
        <v>2552</v>
      </c>
      <c r="S224" s="101" t="s">
        <v>2553</v>
      </c>
      <c r="T224" s="101" t="s">
        <v>2554</v>
      </c>
      <c r="U224" s="101" t="s">
        <v>2555</v>
      </c>
      <c r="V224" s="101" t="s">
        <v>2556</v>
      </c>
      <c r="W224" s="101" t="s">
        <v>2557</v>
      </c>
      <c r="X224" s="101" t="s">
        <v>2558</v>
      </c>
      <c r="Y224" s="101" t="s">
        <v>123</v>
      </c>
      <c r="Z224" s="101" t="s">
        <v>124</v>
      </c>
      <c r="AA224" s="103">
        <v>7</v>
      </c>
      <c r="AB224" s="101" t="s">
        <v>125</v>
      </c>
      <c r="AC224" s="101" t="s">
        <v>2083</v>
      </c>
      <c r="AD224" s="103">
        <v>7</v>
      </c>
      <c r="AE224" s="103">
        <v>0</v>
      </c>
      <c r="AF224" s="103">
        <v>0</v>
      </c>
      <c r="AG224" s="103">
        <v>0</v>
      </c>
      <c r="AH224" s="104" t="s">
        <v>2559</v>
      </c>
      <c r="AI224" s="104"/>
      <c r="AJ224" s="104"/>
      <c r="AK224" s="101"/>
      <c r="AL224" s="101"/>
      <c r="AM224" s="101"/>
      <c r="AN224" s="102">
        <v>7</v>
      </c>
      <c r="AO224" s="105">
        <v>1</v>
      </c>
      <c r="AP224" s="106" t="s">
        <v>132</v>
      </c>
      <c r="AQ224" s="102"/>
      <c r="AR224" s="105"/>
      <c r="AS224" s="106"/>
      <c r="AT224" s="102"/>
      <c r="AU224" s="107"/>
      <c r="AV224" s="106"/>
      <c r="AW224" s="103">
        <v>7</v>
      </c>
      <c r="AX224" s="107">
        <v>1</v>
      </c>
      <c r="AY224" s="106" t="s">
        <v>132</v>
      </c>
      <c r="AZ224" s="108">
        <v>200000000</v>
      </c>
      <c r="BA224" s="108">
        <v>0</v>
      </c>
      <c r="BB224" s="108">
        <v>0</v>
      </c>
      <c r="BC224" s="108">
        <v>0</v>
      </c>
      <c r="BD224" s="108">
        <v>0</v>
      </c>
      <c r="BE224" s="108">
        <v>0</v>
      </c>
      <c r="BF224" s="108">
        <v>500000000</v>
      </c>
      <c r="BG224" s="108">
        <v>0</v>
      </c>
      <c r="BH224" s="108">
        <v>0</v>
      </c>
      <c r="BI224" s="108">
        <v>0</v>
      </c>
      <c r="BJ224" s="108">
        <v>700000000</v>
      </c>
      <c r="BK224" s="108">
        <v>100000000</v>
      </c>
      <c r="BL224" s="108">
        <v>0</v>
      </c>
      <c r="BM224" s="108">
        <v>0</v>
      </c>
      <c r="BN224" s="108">
        <v>0</v>
      </c>
      <c r="BO224" s="108">
        <v>0</v>
      </c>
      <c r="BP224" s="108">
        <v>0</v>
      </c>
      <c r="BQ224" s="108">
        <v>400000000</v>
      </c>
      <c r="BR224" s="108">
        <v>0</v>
      </c>
      <c r="BS224" s="108">
        <v>0</v>
      </c>
      <c r="BT224" s="108">
        <v>0</v>
      </c>
      <c r="BU224" s="108">
        <v>500000000</v>
      </c>
      <c r="BV224" s="108">
        <v>0</v>
      </c>
      <c r="BW224" s="108">
        <v>0</v>
      </c>
      <c r="BX224" s="108">
        <v>0</v>
      </c>
      <c r="BY224" s="108">
        <v>0</v>
      </c>
      <c r="BZ224" s="108">
        <v>0</v>
      </c>
      <c r="CA224" s="108">
        <v>0</v>
      </c>
      <c r="CB224" s="108">
        <v>0</v>
      </c>
      <c r="CC224" s="108">
        <v>0</v>
      </c>
      <c r="CD224" s="108">
        <v>0</v>
      </c>
      <c r="CE224" s="108">
        <v>0</v>
      </c>
      <c r="CF224" s="108">
        <v>0</v>
      </c>
      <c r="CG224" s="108">
        <v>0</v>
      </c>
      <c r="CH224" s="108">
        <v>0</v>
      </c>
      <c r="CI224" s="108">
        <v>0</v>
      </c>
      <c r="CJ224" s="108">
        <v>0</v>
      </c>
      <c r="CK224" s="108">
        <v>0</v>
      </c>
      <c r="CL224" s="108">
        <v>0</v>
      </c>
      <c r="CM224" s="108">
        <v>0</v>
      </c>
      <c r="CN224" s="108">
        <v>0</v>
      </c>
      <c r="CO224" s="108">
        <v>0</v>
      </c>
      <c r="CP224" s="108">
        <v>0</v>
      </c>
      <c r="CQ224" s="108">
        <v>0</v>
      </c>
      <c r="CR224" s="108">
        <v>1200000000</v>
      </c>
      <c r="CS224" s="101" t="s">
        <v>2560</v>
      </c>
      <c r="CT224" s="101" t="s">
        <v>2561</v>
      </c>
    </row>
    <row r="225" spans="1:98" ht="70.349999999999994" customHeight="1" x14ac:dyDescent="0.3">
      <c r="A225" s="100" t="s">
        <v>2562</v>
      </c>
      <c r="B225" s="101"/>
      <c r="C225" s="101" t="s">
        <v>111</v>
      </c>
      <c r="D225" s="101" t="s">
        <v>2069</v>
      </c>
      <c r="E225" s="101" t="s">
        <v>2563</v>
      </c>
      <c r="F225" s="102" t="s">
        <v>2564</v>
      </c>
      <c r="G225" s="101" t="s">
        <v>124</v>
      </c>
      <c r="H225" s="101" t="s">
        <v>106</v>
      </c>
      <c r="I225" s="101" t="s">
        <v>2565</v>
      </c>
      <c r="J225" s="101" t="s">
        <v>2566</v>
      </c>
      <c r="K225" s="101" t="s">
        <v>2462</v>
      </c>
      <c r="L225" s="101" t="s">
        <v>2463</v>
      </c>
      <c r="M225" s="101">
        <v>31</v>
      </c>
      <c r="N225" s="101" t="s">
        <v>2567</v>
      </c>
      <c r="O225" s="101" t="s">
        <v>4371</v>
      </c>
      <c r="P225" s="101" t="s">
        <v>716</v>
      </c>
      <c r="Q225" s="101" t="s">
        <v>2568</v>
      </c>
      <c r="R225" s="101" t="s">
        <v>2569</v>
      </c>
      <c r="S225" s="101" t="s">
        <v>2570</v>
      </c>
      <c r="T225" s="101" t="s">
        <v>2571</v>
      </c>
      <c r="U225" s="101" t="s">
        <v>2572</v>
      </c>
      <c r="V225" s="101" t="s">
        <v>2573</v>
      </c>
      <c r="W225" s="101" t="s">
        <v>2574</v>
      </c>
      <c r="X225" s="101" t="s">
        <v>2472</v>
      </c>
      <c r="Y225" s="101" t="s">
        <v>123</v>
      </c>
      <c r="Z225" s="101" t="s">
        <v>124</v>
      </c>
      <c r="AA225" s="103">
        <v>10000</v>
      </c>
      <c r="AB225" s="101" t="s">
        <v>125</v>
      </c>
      <c r="AC225" s="101" t="s">
        <v>2083</v>
      </c>
      <c r="AD225" s="103">
        <v>0</v>
      </c>
      <c r="AE225" s="103">
        <v>4877</v>
      </c>
      <c r="AF225" s="103">
        <v>2555</v>
      </c>
      <c r="AG225" s="103">
        <v>2568</v>
      </c>
      <c r="AH225" s="104"/>
      <c r="AI225" s="104" t="s">
        <v>2575</v>
      </c>
      <c r="AJ225" s="104" t="s">
        <v>2576</v>
      </c>
      <c r="AK225" s="101" t="s">
        <v>6667</v>
      </c>
      <c r="AL225" s="101"/>
      <c r="AM225" s="101" t="s">
        <v>6610</v>
      </c>
      <c r="AN225" s="102"/>
      <c r="AO225" s="105"/>
      <c r="AP225" s="106"/>
      <c r="AQ225" s="102">
        <v>6987</v>
      </c>
      <c r="AR225" s="105">
        <v>1</v>
      </c>
      <c r="AS225" s="106" t="s">
        <v>132</v>
      </c>
      <c r="AT225" s="102"/>
      <c r="AU225" s="107">
        <v>0</v>
      </c>
      <c r="AV225" s="106" t="s">
        <v>171</v>
      </c>
      <c r="AW225" s="103">
        <v>6987</v>
      </c>
      <c r="AX225" s="107">
        <v>0.69869999999999999</v>
      </c>
      <c r="AY225" s="106" t="s">
        <v>170</v>
      </c>
      <c r="AZ225" s="108">
        <v>500000000</v>
      </c>
      <c r="BA225" s="108">
        <v>0</v>
      </c>
      <c r="BB225" s="108">
        <v>0</v>
      </c>
      <c r="BC225" s="108">
        <v>0</v>
      </c>
      <c r="BD225" s="108">
        <v>0</v>
      </c>
      <c r="BE225" s="108">
        <v>0</v>
      </c>
      <c r="BF225" s="108">
        <v>2000000000</v>
      </c>
      <c r="BG225" s="108">
        <v>0</v>
      </c>
      <c r="BH225" s="108">
        <v>0</v>
      </c>
      <c r="BI225" s="108">
        <v>0</v>
      </c>
      <c r="BJ225" s="108">
        <v>2500000000</v>
      </c>
      <c r="BK225" s="108">
        <v>500000000</v>
      </c>
      <c r="BL225" s="108">
        <v>0</v>
      </c>
      <c r="BM225" s="108">
        <v>0</v>
      </c>
      <c r="BN225" s="108">
        <v>0</v>
      </c>
      <c r="BO225" s="108">
        <v>0</v>
      </c>
      <c r="BP225" s="108">
        <v>0</v>
      </c>
      <c r="BQ225" s="108">
        <v>2000000000</v>
      </c>
      <c r="BR225" s="108">
        <v>0</v>
      </c>
      <c r="BS225" s="108">
        <v>0</v>
      </c>
      <c r="BT225" s="108">
        <v>0</v>
      </c>
      <c r="BU225" s="108">
        <v>2500000000</v>
      </c>
      <c r="BV225" s="108">
        <v>250000000</v>
      </c>
      <c r="BW225" s="108">
        <v>0</v>
      </c>
      <c r="BX225" s="108">
        <v>0</v>
      </c>
      <c r="BY225" s="108">
        <v>0</v>
      </c>
      <c r="BZ225" s="108">
        <v>0</v>
      </c>
      <c r="CA225" s="108">
        <v>0</v>
      </c>
      <c r="CB225" s="108">
        <v>1500000000</v>
      </c>
      <c r="CC225" s="108">
        <v>0</v>
      </c>
      <c r="CD225" s="108">
        <v>0</v>
      </c>
      <c r="CE225" s="108">
        <v>0</v>
      </c>
      <c r="CF225" s="108">
        <v>1750000000</v>
      </c>
      <c r="CG225" s="108">
        <v>250000000</v>
      </c>
      <c r="CH225" s="108">
        <v>0</v>
      </c>
      <c r="CI225" s="108">
        <v>0</v>
      </c>
      <c r="CJ225" s="108">
        <v>0</v>
      </c>
      <c r="CK225" s="108">
        <v>0</v>
      </c>
      <c r="CL225" s="108">
        <v>0</v>
      </c>
      <c r="CM225" s="108">
        <v>1500000000</v>
      </c>
      <c r="CN225" s="108">
        <v>0</v>
      </c>
      <c r="CO225" s="108">
        <v>0</v>
      </c>
      <c r="CP225" s="108">
        <v>0</v>
      </c>
      <c r="CQ225" s="108">
        <v>1750000000</v>
      </c>
      <c r="CR225" s="108">
        <v>8500000000</v>
      </c>
      <c r="CS225" s="101" t="s">
        <v>2577</v>
      </c>
      <c r="CT225" s="101" t="s">
        <v>2578</v>
      </c>
    </row>
    <row r="226" spans="1:98" ht="70.349999999999994" customHeight="1" x14ac:dyDescent="0.3">
      <c r="A226" s="100" t="s">
        <v>2579</v>
      </c>
      <c r="B226" s="101"/>
      <c r="C226" s="101" t="s">
        <v>111</v>
      </c>
      <c r="D226" s="101" t="s">
        <v>2069</v>
      </c>
      <c r="E226" s="101" t="s">
        <v>2459</v>
      </c>
      <c r="F226" s="102" t="s">
        <v>2460</v>
      </c>
      <c r="G226" s="101" t="s">
        <v>521</v>
      </c>
      <c r="H226" s="101" t="s">
        <v>522</v>
      </c>
      <c r="I226" s="101" t="s">
        <v>2461</v>
      </c>
      <c r="J226" s="101" t="s">
        <v>670</v>
      </c>
      <c r="K226" s="101" t="s">
        <v>2462</v>
      </c>
      <c r="L226" s="101" t="s">
        <v>2463</v>
      </c>
      <c r="M226" s="101">
        <v>32</v>
      </c>
      <c r="N226" s="101" t="s">
        <v>2580</v>
      </c>
      <c r="O226" s="101" t="s">
        <v>4371</v>
      </c>
      <c r="P226" s="101" t="s">
        <v>716</v>
      </c>
      <c r="Q226" s="101" t="s">
        <v>2580</v>
      </c>
      <c r="R226" s="101" t="s">
        <v>2581</v>
      </c>
      <c r="S226" s="101" t="s">
        <v>2582</v>
      </c>
      <c r="T226" s="101" t="s">
        <v>2583</v>
      </c>
      <c r="U226" s="101" t="s">
        <v>6481</v>
      </c>
      <c r="V226" s="101" t="s">
        <v>2585</v>
      </c>
      <c r="W226" s="101" t="s">
        <v>2586</v>
      </c>
      <c r="X226" s="101" t="s">
        <v>2587</v>
      </c>
      <c r="Y226" s="101" t="s">
        <v>123</v>
      </c>
      <c r="Z226" s="101" t="s">
        <v>124</v>
      </c>
      <c r="AA226" s="103">
        <v>20000000</v>
      </c>
      <c r="AB226" s="101" t="s">
        <v>125</v>
      </c>
      <c r="AC226" s="101" t="s">
        <v>2083</v>
      </c>
      <c r="AD226" s="103">
        <v>0</v>
      </c>
      <c r="AE226" s="103">
        <v>10000000</v>
      </c>
      <c r="AF226" s="103">
        <v>5000000</v>
      </c>
      <c r="AG226" s="103">
        <v>5000000</v>
      </c>
      <c r="AH226" s="104"/>
      <c r="AI226" s="104" t="s">
        <v>2588</v>
      </c>
      <c r="AJ226" s="104" t="s">
        <v>2589</v>
      </c>
      <c r="AK226" s="101" t="s">
        <v>6668</v>
      </c>
      <c r="AL226" s="101" t="s">
        <v>6669</v>
      </c>
      <c r="AM226" s="101" t="s">
        <v>6611</v>
      </c>
      <c r="AN226" s="102"/>
      <c r="AO226" s="105"/>
      <c r="AP226" s="106"/>
      <c r="AQ226" s="102">
        <v>3100747</v>
      </c>
      <c r="AR226" s="105">
        <v>0.31007469999999998</v>
      </c>
      <c r="AS226" s="106" t="s">
        <v>227</v>
      </c>
      <c r="AT226" s="102">
        <v>5699253</v>
      </c>
      <c r="AU226" s="107">
        <v>1</v>
      </c>
      <c r="AV226" s="106" t="s">
        <v>132</v>
      </c>
      <c r="AW226" s="103">
        <v>8800000</v>
      </c>
      <c r="AX226" s="107">
        <v>0.44</v>
      </c>
      <c r="AY226" s="106" t="s">
        <v>227</v>
      </c>
      <c r="AZ226" s="108">
        <v>100000000</v>
      </c>
      <c r="BA226" s="108">
        <v>0</v>
      </c>
      <c r="BB226" s="108">
        <v>0</v>
      </c>
      <c r="BC226" s="108">
        <v>0</v>
      </c>
      <c r="BD226" s="108">
        <v>0</v>
      </c>
      <c r="BE226" s="108">
        <v>0</v>
      </c>
      <c r="BF226" s="108">
        <v>2000000000</v>
      </c>
      <c r="BG226" s="108">
        <v>0</v>
      </c>
      <c r="BH226" s="108">
        <v>0</v>
      </c>
      <c r="BI226" s="108">
        <v>0</v>
      </c>
      <c r="BJ226" s="108">
        <v>2100000000</v>
      </c>
      <c r="BK226" s="108">
        <v>100000000</v>
      </c>
      <c r="BL226" s="108">
        <v>0</v>
      </c>
      <c r="BM226" s="108">
        <v>0</v>
      </c>
      <c r="BN226" s="108">
        <v>0</v>
      </c>
      <c r="BO226" s="108">
        <v>0</v>
      </c>
      <c r="BP226" s="108">
        <v>0</v>
      </c>
      <c r="BQ226" s="108">
        <v>1500000000</v>
      </c>
      <c r="BR226" s="108">
        <v>0</v>
      </c>
      <c r="BS226" s="108">
        <v>0</v>
      </c>
      <c r="BT226" s="108">
        <v>0</v>
      </c>
      <c r="BU226" s="108">
        <v>1600000000</v>
      </c>
      <c r="BV226" s="108">
        <v>100000000</v>
      </c>
      <c r="BW226" s="108">
        <v>0</v>
      </c>
      <c r="BX226" s="108">
        <v>0</v>
      </c>
      <c r="BY226" s="108">
        <v>0</v>
      </c>
      <c r="BZ226" s="108">
        <v>0</v>
      </c>
      <c r="CA226" s="108">
        <v>0</v>
      </c>
      <c r="CB226" s="108">
        <v>1000000000</v>
      </c>
      <c r="CC226" s="108">
        <v>0</v>
      </c>
      <c r="CD226" s="108">
        <v>0</v>
      </c>
      <c r="CE226" s="108">
        <v>0</v>
      </c>
      <c r="CF226" s="108">
        <v>1100000000</v>
      </c>
      <c r="CG226" s="108">
        <v>100000000</v>
      </c>
      <c r="CH226" s="108">
        <v>0</v>
      </c>
      <c r="CI226" s="108">
        <v>0</v>
      </c>
      <c r="CJ226" s="108">
        <v>0</v>
      </c>
      <c r="CK226" s="108">
        <v>0</v>
      </c>
      <c r="CL226" s="108">
        <v>0</v>
      </c>
      <c r="CM226" s="108">
        <v>500000000</v>
      </c>
      <c r="CN226" s="108">
        <v>0</v>
      </c>
      <c r="CO226" s="108">
        <v>0</v>
      </c>
      <c r="CP226" s="108">
        <v>0</v>
      </c>
      <c r="CQ226" s="108">
        <v>600000000</v>
      </c>
      <c r="CR226" s="108">
        <v>5400000000</v>
      </c>
      <c r="CS226" s="101"/>
      <c r="CT226" s="101" t="s">
        <v>2590</v>
      </c>
    </row>
    <row r="227" spans="1:98" ht="70.349999999999994" customHeight="1" x14ac:dyDescent="0.3">
      <c r="A227" s="100" t="s">
        <v>2591</v>
      </c>
      <c r="B227" s="101"/>
      <c r="C227" s="101" t="s">
        <v>101</v>
      </c>
      <c r="D227" s="101" t="s">
        <v>2069</v>
      </c>
      <c r="E227" s="101" t="s">
        <v>2459</v>
      </c>
      <c r="F227" s="102" t="s">
        <v>2460</v>
      </c>
      <c r="G227" s="101" t="s">
        <v>521</v>
      </c>
      <c r="H227" s="101" t="s">
        <v>522</v>
      </c>
      <c r="I227" s="101" t="s">
        <v>2461</v>
      </c>
      <c r="J227" s="101" t="s">
        <v>670</v>
      </c>
      <c r="K227" s="101" t="s">
        <v>2462</v>
      </c>
      <c r="L227" s="101" t="s">
        <v>2463</v>
      </c>
      <c r="M227" s="101">
        <v>32</v>
      </c>
      <c r="N227" s="101" t="s">
        <v>2580</v>
      </c>
      <c r="O227" s="101" t="s">
        <v>4371</v>
      </c>
      <c r="P227" s="101" t="s">
        <v>716</v>
      </c>
      <c r="Q227" s="101" t="s">
        <v>2580</v>
      </c>
      <c r="R227" s="101" t="s">
        <v>2581</v>
      </c>
      <c r="S227" s="101" t="s">
        <v>2592</v>
      </c>
      <c r="T227" s="101" t="s">
        <v>2593</v>
      </c>
      <c r="U227" s="101" t="s">
        <v>2592</v>
      </c>
      <c r="V227" s="101" t="s">
        <v>2594</v>
      </c>
      <c r="W227" s="101" t="s">
        <v>2595</v>
      </c>
      <c r="X227" s="101" t="s">
        <v>2596</v>
      </c>
      <c r="Y227" s="101" t="s">
        <v>123</v>
      </c>
      <c r="Z227" s="101" t="s">
        <v>124</v>
      </c>
      <c r="AA227" s="103">
        <v>1</v>
      </c>
      <c r="AB227" s="101" t="s">
        <v>125</v>
      </c>
      <c r="AC227" s="101" t="s">
        <v>2083</v>
      </c>
      <c r="AD227" s="103">
        <v>0</v>
      </c>
      <c r="AE227" s="103">
        <v>0</v>
      </c>
      <c r="AF227" s="103">
        <v>0</v>
      </c>
      <c r="AG227" s="103">
        <v>1</v>
      </c>
      <c r="AH227" s="104"/>
      <c r="AI227" s="104"/>
      <c r="AJ227" s="104"/>
      <c r="AK227" s="101"/>
      <c r="AL227" s="101"/>
      <c r="AM227" s="101"/>
      <c r="AN227" s="102"/>
      <c r="AO227" s="105"/>
      <c r="AP227" s="106"/>
      <c r="AQ227" s="102"/>
      <c r="AR227" s="105"/>
      <c r="AS227" s="106"/>
      <c r="AT227" s="102"/>
      <c r="AU227" s="107"/>
      <c r="AV227" s="106"/>
      <c r="AW227" s="103">
        <v>0</v>
      </c>
      <c r="AX227" s="107">
        <v>0</v>
      </c>
      <c r="AY227" s="106" t="s">
        <v>171</v>
      </c>
      <c r="AZ227" s="108">
        <v>0</v>
      </c>
      <c r="BA227" s="108">
        <v>0</v>
      </c>
      <c r="BB227" s="108">
        <v>0</v>
      </c>
      <c r="BC227" s="108">
        <v>0</v>
      </c>
      <c r="BD227" s="108">
        <v>0</v>
      </c>
      <c r="BE227" s="108">
        <v>0</v>
      </c>
      <c r="BF227" s="108">
        <v>3000000000</v>
      </c>
      <c r="BG227" s="108">
        <v>0</v>
      </c>
      <c r="BH227" s="108">
        <v>1000000000</v>
      </c>
      <c r="BI227" s="108">
        <v>0</v>
      </c>
      <c r="BJ227" s="108">
        <v>4000000000</v>
      </c>
      <c r="BK227" s="108">
        <v>0</v>
      </c>
      <c r="BL227" s="108">
        <v>0</v>
      </c>
      <c r="BM227" s="108">
        <v>0</v>
      </c>
      <c r="BN227" s="108">
        <v>0</v>
      </c>
      <c r="BO227" s="108">
        <v>0</v>
      </c>
      <c r="BP227" s="108">
        <v>0</v>
      </c>
      <c r="BQ227" s="108">
        <v>0</v>
      </c>
      <c r="BR227" s="108">
        <v>0</v>
      </c>
      <c r="BS227" s="108">
        <v>0</v>
      </c>
      <c r="BT227" s="108">
        <v>0</v>
      </c>
      <c r="BU227" s="108">
        <v>0</v>
      </c>
      <c r="BV227" s="108">
        <v>0</v>
      </c>
      <c r="BW227" s="108">
        <v>0</v>
      </c>
      <c r="BX227" s="108">
        <v>0</v>
      </c>
      <c r="BY227" s="108">
        <v>0</v>
      </c>
      <c r="BZ227" s="108">
        <v>0</v>
      </c>
      <c r="CA227" s="108">
        <v>0</v>
      </c>
      <c r="CB227" s="108">
        <v>0</v>
      </c>
      <c r="CC227" s="108">
        <v>0</v>
      </c>
      <c r="CD227" s="108">
        <v>0</v>
      </c>
      <c r="CE227" s="108">
        <v>0</v>
      </c>
      <c r="CF227" s="108">
        <v>0</v>
      </c>
      <c r="CG227" s="108">
        <v>0</v>
      </c>
      <c r="CH227" s="108">
        <v>0</v>
      </c>
      <c r="CI227" s="108">
        <v>0</v>
      </c>
      <c r="CJ227" s="108">
        <v>0</v>
      </c>
      <c r="CK227" s="108">
        <v>0</v>
      </c>
      <c r="CL227" s="108">
        <v>0</v>
      </c>
      <c r="CM227" s="108">
        <v>0</v>
      </c>
      <c r="CN227" s="108">
        <v>0</v>
      </c>
      <c r="CO227" s="108">
        <v>0</v>
      </c>
      <c r="CP227" s="108">
        <v>0</v>
      </c>
      <c r="CQ227" s="108">
        <v>0</v>
      </c>
      <c r="CR227" s="108">
        <v>4000000000</v>
      </c>
      <c r="CS227" s="101"/>
      <c r="CT227" s="101" t="s">
        <v>2597</v>
      </c>
    </row>
    <row r="228" spans="1:98" ht="70.349999999999994" customHeight="1" x14ac:dyDescent="0.3">
      <c r="A228" s="100" t="s">
        <v>2598</v>
      </c>
      <c r="B228" s="101"/>
      <c r="C228" s="101" t="s">
        <v>136</v>
      </c>
      <c r="D228" s="101" t="s">
        <v>2069</v>
      </c>
      <c r="E228" s="101" t="s">
        <v>2459</v>
      </c>
      <c r="F228" s="102" t="s">
        <v>2460</v>
      </c>
      <c r="G228" s="101" t="s">
        <v>521</v>
      </c>
      <c r="H228" s="101" t="s">
        <v>522</v>
      </c>
      <c r="I228" s="101" t="s">
        <v>2461</v>
      </c>
      <c r="J228" s="101" t="s">
        <v>670</v>
      </c>
      <c r="K228" s="101" t="s">
        <v>2462</v>
      </c>
      <c r="L228" s="101" t="s">
        <v>2463</v>
      </c>
      <c r="M228" s="101">
        <v>32</v>
      </c>
      <c r="N228" s="101" t="s">
        <v>2580</v>
      </c>
      <c r="O228" s="101" t="s">
        <v>4371</v>
      </c>
      <c r="P228" s="101" t="s">
        <v>716</v>
      </c>
      <c r="Q228" s="101" t="s">
        <v>2580</v>
      </c>
      <c r="R228" s="101" t="s">
        <v>2581</v>
      </c>
      <c r="S228" s="101" t="s">
        <v>2599</v>
      </c>
      <c r="T228" s="101" t="s">
        <v>2600</v>
      </c>
      <c r="U228" s="101" t="s">
        <v>2599</v>
      </c>
      <c r="V228" s="101" t="s">
        <v>2601</v>
      </c>
      <c r="W228" s="101" t="s">
        <v>2595</v>
      </c>
      <c r="X228" s="101" t="s">
        <v>2596</v>
      </c>
      <c r="Y228" s="101" t="s">
        <v>123</v>
      </c>
      <c r="Z228" s="101" t="s">
        <v>124</v>
      </c>
      <c r="AA228" s="103">
        <v>2</v>
      </c>
      <c r="AB228" s="101" t="s">
        <v>125</v>
      </c>
      <c r="AC228" s="101" t="s">
        <v>2083</v>
      </c>
      <c r="AD228" s="103">
        <v>0</v>
      </c>
      <c r="AE228" s="103">
        <v>0</v>
      </c>
      <c r="AF228" s="103">
        <v>1</v>
      </c>
      <c r="AG228" s="103">
        <v>1</v>
      </c>
      <c r="AH228" s="104"/>
      <c r="AI228" s="104" t="s">
        <v>2602</v>
      </c>
      <c r="AJ228" s="104"/>
      <c r="AK228" s="101"/>
      <c r="AL228" s="101"/>
      <c r="AM228" s="101"/>
      <c r="AN228" s="102"/>
      <c r="AO228" s="105"/>
      <c r="AP228" s="106"/>
      <c r="AQ228" s="102">
        <v>0</v>
      </c>
      <c r="AR228" s="105"/>
      <c r="AS228" s="106"/>
      <c r="AT228" s="102"/>
      <c r="AU228" s="107">
        <v>0</v>
      </c>
      <c r="AV228" s="106" t="s">
        <v>171</v>
      </c>
      <c r="AW228" s="103">
        <v>0</v>
      </c>
      <c r="AX228" s="107">
        <v>0</v>
      </c>
      <c r="AY228" s="106" t="s">
        <v>171</v>
      </c>
      <c r="AZ228" s="108">
        <v>0</v>
      </c>
      <c r="BA228" s="108">
        <v>0</v>
      </c>
      <c r="BB228" s="108">
        <v>0</v>
      </c>
      <c r="BC228" s="108">
        <v>0</v>
      </c>
      <c r="BD228" s="108">
        <v>0</v>
      </c>
      <c r="BE228" s="108">
        <v>0</v>
      </c>
      <c r="BF228" s="108">
        <v>10000000000</v>
      </c>
      <c r="BG228" s="108">
        <v>0</v>
      </c>
      <c r="BH228" s="108">
        <v>3000000000</v>
      </c>
      <c r="BI228" s="108">
        <v>0</v>
      </c>
      <c r="BJ228" s="108">
        <v>13000000000</v>
      </c>
      <c r="BK228" s="108">
        <v>0</v>
      </c>
      <c r="BL228" s="108">
        <v>0</v>
      </c>
      <c r="BM228" s="108">
        <v>0</v>
      </c>
      <c r="BN228" s="108">
        <v>0</v>
      </c>
      <c r="BO228" s="108">
        <v>0</v>
      </c>
      <c r="BP228" s="108">
        <v>0</v>
      </c>
      <c r="BQ228" s="108">
        <v>0</v>
      </c>
      <c r="BR228" s="108">
        <v>0</v>
      </c>
      <c r="BS228" s="108">
        <v>0</v>
      </c>
      <c r="BT228" s="108">
        <v>0</v>
      </c>
      <c r="BU228" s="108">
        <v>0</v>
      </c>
      <c r="BV228" s="108">
        <v>0</v>
      </c>
      <c r="BW228" s="108">
        <v>0</v>
      </c>
      <c r="BX228" s="108">
        <v>0</v>
      </c>
      <c r="BY228" s="108">
        <v>0</v>
      </c>
      <c r="BZ228" s="108">
        <v>0</v>
      </c>
      <c r="CA228" s="108">
        <v>0</v>
      </c>
      <c r="CB228" s="108">
        <v>0</v>
      </c>
      <c r="CC228" s="108">
        <v>0</v>
      </c>
      <c r="CD228" s="108">
        <v>0</v>
      </c>
      <c r="CE228" s="108">
        <v>0</v>
      </c>
      <c r="CF228" s="108">
        <v>0</v>
      </c>
      <c r="CG228" s="108">
        <v>0</v>
      </c>
      <c r="CH228" s="108">
        <v>0</v>
      </c>
      <c r="CI228" s="108">
        <v>0</v>
      </c>
      <c r="CJ228" s="108">
        <v>0</v>
      </c>
      <c r="CK228" s="108">
        <v>0</v>
      </c>
      <c r="CL228" s="108">
        <v>0</v>
      </c>
      <c r="CM228" s="108">
        <v>0</v>
      </c>
      <c r="CN228" s="108">
        <v>0</v>
      </c>
      <c r="CO228" s="108">
        <v>0</v>
      </c>
      <c r="CP228" s="108">
        <v>0</v>
      </c>
      <c r="CQ228" s="108">
        <v>0</v>
      </c>
      <c r="CR228" s="108">
        <v>13000000000</v>
      </c>
      <c r="CS228" s="101"/>
      <c r="CT228" s="101" t="s">
        <v>2603</v>
      </c>
    </row>
    <row r="229" spans="1:98" ht="70.349999999999994" customHeight="1" x14ac:dyDescent="0.3">
      <c r="A229" s="100" t="s">
        <v>2604</v>
      </c>
      <c r="B229" s="101"/>
      <c r="C229" s="101" t="s">
        <v>175</v>
      </c>
      <c r="D229" s="101" t="s">
        <v>2069</v>
      </c>
      <c r="E229" s="101" t="s">
        <v>2459</v>
      </c>
      <c r="F229" s="102" t="s">
        <v>2460</v>
      </c>
      <c r="G229" s="101" t="s">
        <v>521</v>
      </c>
      <c r="H229" s="101" t="s">
        <v>522</v>
      </c>
      <c r="I229" s="101" t="s">
        <v>2461</v>
      </c>
      <c r="J229" s="101" t="s">
        <v>670</v>
      </c>
      <c r="K229" s="101" t="s">
        <v>2462</v>
      </c>
      <c r="L229" s="101" t="s">
        <v>2463</v>
      </c>
      <c r="M229" s="101">
        <v>32</v>
      </c>
      <c r="N229" s="101" t="s">
        <v>2580</v>
      </c>
      <c r="O229" s="101" t="s">
        <v>4371</v>
      </c>
      <c r="P229" s="101" t="s">
        <v>716</v>
      </c>
      <c r="Q229" s="101" t="s">
        <v>2580</v>
      </c>
      <c r="R229" s="101" t="s">
        <v>2581</v>
      </c>
      <c r="S229" s="101" t="s">
        <v>2605</v>
      </c>
      <c r="T229" s="101" t="s">
        <v>2606</v>
      </c>
      <c r="U229" s="101" t="s">
        <v>2605</v>
      </c>
      <c r="V229" s="101" t="s">
        <v>2607</v>
      </c>
      <c r="W229" s="101" t="s">
        <v>2608</v>
      </c>
      <c r="X229" s="101" t="s">
        <v>2609</v>
      </c>
      <c r="Y229" s="101" t="s">
        <v>123</v>
      </c>
      <c r="Z229" s="101" t="s">
        <v>124</v>
      </c>
      <c r="AA229" s="103">
        <v>520</v>
      </c>
      <c r="AB229" s="101" t="s">
        <v>125</v>
      </c>
      <c r="AC229" s="101" t="s">
        <v>2083</v>
      </c>
      <c r="AD229" s="103">
        <v>0</v>
      </c>
      <c r="AE229" s="103">
        <v>180</v>
      </c>
      <c r="AF229" s="103">
        <v>170</v>
      </c>
      <c r="AG229" s="103">
        <v>170</v>
      </c>
      <c r="AH229" s="104"/>
      <c r="AI229" s="104" t="s">
        <v>2610</v>
      </c>
      <c r="AJ229" s="104" t="s">
        <v>2611</v>
      </c>
      <c r="AK229" s="101" t="s">
        <v>6670</v>
      </c>
      <c r="AL229" s="101"/>
      <c r="AM229" s="101"/>
      <c r="AN229" s="102"/>
      <c r="AO229" s="105"/>
      <c r="AP229" s="106"/>
      <c r="AQ229" s="102">
        <v>300</v>
      </c>
      <c r="AR229" s="105">
        <v>1</v>
      </c>
      <c r="AS229" s="106" t="s">
        <v>132</v>
      </c>
      <c r="AT229" s="102"/>
      <c r="AU229" s="107">
        <v>0</v>
      </c>
      <c r="AV229" s="106" t="s">
        <v>171</v>
      </c>
      <c r="AW229" s="103">
        <v>300</v>
      </c>
      <c r="AX229" s="107">
        <v>0.57692307692307687</v>
      </c>
      <c r="AY229" s="106" t="s">
        <v>227</v>
      </c>
      <c r="AZ229" s="108">
        <v>0</v>
      </c>
      <c r="BA229" s="108">
        <v>0</v>
      </c>
      <c r="BB229" s="108">
        <v>0</v>
      </c>
      <c r="BC229" s="108">
        <v>0</v>
      </c>
      <c r="BD229" s="108">
        <v>0</v>
      </c>
      <c r="BE229" s="108">
        <v>0</v>
      </c>
      <c r="BF229" s="108">
        <v>2000000000</v>
      </c>
      <c r="BG229" s="108">
        <v>0</v>
      </c>
      <c r="BH229" s="108">
        <v>1400000000</v>
      </c>
      <c r="BI229" s="108">
        <v>0</v>
      </c>
      <c r="BJ229" s="108">
        <v>3400000000</v>
      </c>
      <c r="BK229" s="108">
        <v>0</v>
      </c>
      <c r="BL229" s="108">
        <v>0</v>
      </c>
      <c r="BM229" s="108">
        <v>0</v>
      </c>
      <c r="BN229" s="108">
        <v>0</v>
      </c>
      <c r="BO229" s="108">
        <v>0</v>
      </c>
      <c r="BP229" s="108">
        <v>0</v>
      </c>
      <c r="BQ229" s="108">
        <v>1000000000</v>
      </c>
      <c r="BR229" s="108">
        <v>0</v>
      </c>
      <c r="BS229" s="108">
        <v>1200000000</v>
      </c>
      <c r="BT229" s="108">
        <v>0</v>
      </c>
      <c r="BU229" s="108">
        <v>2200000000</v>
      </c>
      <c r="BV229" s="108">
        <v>0</v>
      </c>
      <c r="BW229" s="108">
        <v>0</v>
      </c>
      <c r="BX229" s="108">
        <v>0</v>
      </c>
      <c r="BY229" s="108">
        <v>0</v>
      </c>
      <c r="BZ229" s="108">
        <v>0</v>
      </c>
      <c r="CA229" s="108">
        <v>0</v>
      </c>
      <c r="CB229" s="108">
        <v>500000000</v>
      </c>
      <c r="CC229" s="108">
        <v>0</v>
      </c>
      <c r="CD229" s="108">
        <v>1200000000</v>
      </c>
      <c r="CE229" s="108">
        <v>0</v>
      </c>
      <c r="CF229" s="108">
        <v>1700000000</v>
      </c>
      <c r="CG229" s="108">
        <v>0</v>
      </c>
      <c r="CH229" s="108">
        <v>0</v>
      </c>
      <c r="CI229" s="108">
        <v>0</v>
      </c>
      <c r="CJ229" s="108">
        <v>0</v>
      </c>
      <c r="CK229" s="108">
        <v>0</v>
      </c>
      <c r="CL229" s="108">
        <v>0</v>
      </c>
      <c r="CM229" s="108">
        <v>0</v>
      </c>
      <c r="CN229" s="108">
        <v>0</v>
      </c>
      <c r="CO229" s="108">
        <v>1200000000</v>
      </c>
      <c r="CP229" s="108">
        <v>0</v>
      </c>
      <c r="CQ229" s="108">
        <v>1200000000</v>
      </c>
      <c r="CR229" s="108">
        <v>8500000000</v>
      </c>
      <c r="CS229" s="101"/>
      <c r="CT229" s="101" t="s">
        <v>2612</v>
      </c>
    </row>
    <row r="230" spans="1:98" ht="70.349999999999994" customHeight="1" x14ac:dyDescent="0.3">
      <c r="A230" s="100" t="s">
        <v>2613</v>
      </c>
      <c r="B230" s="101"/>
      <c r="C230" s="101" t="s">
        <v>246</v>
      </c>
      <c r="D230" s="101" t="s">
        <v>2069</v>
      </c>
      <c r="E230" s="101" t="s">
        <v>2459</v>
      </c>
      <c r="F230" s="102" t="s">
        <v>2460</v>
      </c>
      <c r="G230" s="101" t="s">
        <v>521</v>
      </c>
      <c r="H230" s="101" t="s">
        <v>522</v>
      </c>
      <c r="I230" s="101" t="s">
        <v>2461</v>
      </c>
      <c r="J230" s="101" t="s">
        <v>670</v>
      </c>
      <c r="K230" s="101" t="s">
        <v>2462</v>
      </c>
      <c r="L230" s="101" t="s">
        <v>2463</v>
      </c>
      <c r="M230" s="101">
        <v>32</v>
      </c>
      <c r="N230" s="101" t="s">
        <v>2580</v>
      </c>
      <c r="O230" s="101" t="s">
        <v>4371</v>
      </c>
      <c r="P230" s="101" t="s">
        <v>716</v>
      </c>
      <c r="Q230" s="101" t="s">
        <v>2580</v>
      </c>
      <c r="R230" s="101" t="s">
        <v>2581</v>
      </c>
      <c r="S230" s="101" t="s">
        <v>738</v>
      </c>
      <c r="T230" s="101" t="s">
        <v>2614</v>
      </c>
      <c r="U230" s="101" t="s">
        <v>1183</v>
      </c>
      <c r="V230" s="101" t="s">
        <v>2615</v>
      </c>
      <c r="W230" s="101" t="s">
        <v>2616</v>
      </c>
      <c r="X230" s="101" t="s">
        <v>801</v>
      </c>
      <c r="Y230" s="101" t="s">
        <v>123</v>
      </c>
      <c r="Z230" s="101" t="s">
        <v>124</v>
      </c>
      <c r="AA230" s="103">
        <v>2</v>
      </c>
      <c r="AB230" s="101" t="s">
        <v>125</v>
      </c>
      <c r="AC230" s="101" t="s">
        <v>2083</v>
      </c>
      <c r="AD230" s="103">
        <v>0</v>
      </c>
      <c r="AE230" s="103">
        <v>0</v>
      </c>
      <c r="AF230" s="103">
        <v>1</v>
      </c>
      <c r="AG230" s="103">
        <v>1</v>
      </c>
      <c r="AH230" s="104"/>
      <c r="AI230" s="104" t="s">
        <v>2617</v>
      </c>
      <c r="AJ230" s="104" t="s">
        <v>2618</v>
      </c>
      <c r="AK230" s="101" t="s">
        <v>6726</v>
      </c>
      <c r="AL230" s="101"/>
      <c r="AM230" s="101" t="s">
        <v>6612</v>
      </c>
      <c r="AN230" s="102"/>
      <c r="AO230" s="105"/>
      <c r="AP230" s="106"/>
      <c r="AQ230" s="102">
        <v>1</v>
      </c>
      <c r="AR230" s="105">
        <v>1</v>
      </c>
      <c r="AS230" s="106" t="s">
        <v>132</v>
      </c>
      <c r="AT230" s="102"/>
      <c r="AU230" s="107">
        <v>1</v>
      </c>
      <c r="AV230" s="106" t="s">
        <v>132</v>
      </c>
      <c r="AW230" s="103">
        <v>1</v>
      </c>
      <c r="AX230" s="107">
        <v>0.5</v>
      </c>
      <c r="AY230" s="106" t="s">
        <v>227</v>
      </c>
      <c r="AZ230" s="108">
        <v>0</v>
      </c>
      <c r="BA230" s="108">
        <v>0</v>
      </c>
      <c r="BB230" s="108">
        <v>0</v>
      </c>
      <c r="BC230" s="108">
        <v>0</v>
      </c>
      <c r="BD230" s="108">
        <v>0</v>
      </c>
      <c r="BE230" s="108">
        <v>0</v>
      </c>
      <c r="BF230" s="108">
        <v>0</v>
      </c>
      <c r="BG230" s="108">
        <v>0</v>
      </c>
      <c r="BH230" s="108">
        <v>1500000000</v>
      </c>
      <c r="BI230" s="108">
        <v>0</v>
      </c>
      <c r="BJ230" s="108">
        <v>1500000000</v>
      </c>
      <c r="BK230" s="108">
        <v>0</v>
      </c>
      <c r="BL230" s="108">
        <v>0</v>
      </c>
      <c r="BM230" s="108">
        <v>0</v>
      </c>
      <c r="BN230" s="108">
        <v>0</v>
      </c>
      <c r="BO230" s="108">
        <v>0</v>
      </c>
      <c r="BP230" s="108">
        <v>0</v>
      </c>
      <c r="BQ230" s="108">
        <v>0</v>
      </c>
      <c r="BR230" s="108">
        <v>0</v>
      </c>
      <c r="BS230" s="108">
        <v>0</v>
      </c>
      <c r="BT230" s="108">
        <v>0</v>
      </c>
      <c r="BU230" s="108">
        <v>0</v>
      </c>
      <c r="BV230" s="108">
        <v>0</v>
      </c>
      <c r="BW230" s="108">
        <v>0</v>
      </c>
      <c r="BX230" s="108">
        <v>0</v>
      </c>
      <c r="BY230" s="108">
        <v>0</v>
      </c>
      <c r="BZ230" s="108">
        <v>0</v>
      </c>
      <c r="CA230" s="108">
        <v>0</v>
      </c>
      <c r="CB230" s="108">
        <v>0</v>
      </c>
      <c r="CC230" s="108">
        <v>0</v>
      </c>
      <c r="CD230" s="108">
        <v>0</v>
      </c>
      <c r="CE230" s="108">
        <v>0</v>
      </c>
      <c r="CF230" s="108">
        <v>0</v>
      </c>
      <c r="CG230" s="108">
        <v>0</v>
      </c>
      <c r="CH230" s="108">
        <v>0</v>
      </c>
      <c r="CI230" s="108">
        <v>0</v>
      </c>
      <c r="CJ230" s="108">
        <v>0</v>
      </c>
      <c r="CK230" s="108">
        <v>0</v>
      </c>
      <c r="CL230" s="108">
        <v>0</v>
      </c>
      <c r="CM230" s="108">
        <v>0</v>
      </c>
      <c r="CN230" s="108">
        <v>0</v>
      </c>
      <c r="CO230" s="108">
        <v>0</v>
      </c>
      <c r="CP230" s="108">
        <v>0</v>
      </c>
      <c r="CQ230" s="108">
        <v>0</v>
      </c>
      <c r="CR230" s="108">
        <v>1500000000</v>
      </c>
      <c r="CS230" s="101"/>
      <c r="CT230" s="101" t="s">
        <v>2619</v>
      </c>
    </row>
    <row r="231" spans="1:98" ht="70.349999999999994" customHeight="1" x14ac:dyDescent="0.3">
      <c r="A231" s="100" t="s">
        <v>2620</v>
      </c>
      <c r="B231" s="101"/>
      <c r="C231" s="101" t="s">
        <v>357</v>
      </c>
      <c r="D231" s="101" t="s">
        <v>2069</v>
      </c>
      <c r="E231" s="101" t="s">
        <v>2459</v>
      </c>
      <c r="F231" s="102" t="s">
        <v>2460</v>
      </c>
      <c r="G231" s="101" t="s">
        <v>521</v>
      </c>
      <c r="H231" s="101" t="s">
        <v>522</v>
      </c>
      <c r="I231" s="101" t="s">
        <v>2461</v>
      </c>
      <c r="J231" s="101" t="s">
        <v>670</v>
      </c>
      <c r="K231" s="101" t="s">
        <v>2462</v>
      </c>
      <c r="L231" s="101" t="s">
        <v>2463</v>
      </c>
      <c r="M231" s="101">
        <v>32</v>
      </c>
      <c r="N231" s="101" t="s">
        <v>2580</v>
      </c>
      <c r="O231" s="101" t="s">
        <v>4371</v>
      </c>
      <c r="P231" s="101" t="s">
        <v>716</v>
      </c>
      <c r="Q231" s="101" t="s">
        <v>2580</v>
      </c>
      <c r="R231" s="101" t="s">
        <v>2581</v>
      </c>
      <c r="S231" s="101" t="s">
        <v>2621</v>
      </c>
      <c r="T231" s="101" t="s">
        <v>2622</v>
      </c>
      <c r="U231" s="101" t="s">
        <v>2621</v>
      </c>
      <c r="V231" s="101" t="s">
        <v>2623</v>
      </c>
      <c r="W231" s="101" t="s">
        <v>2624</v>
      </c>
      <c r="X231" s="101" t="s">
        <v>2625</v>
      </c>
      <c r="Y231" s="101" t="s">
        <v>123</v>
      </c>
      <c r="Z231" s="101" t="s">
        <v>124</v>
      </c>
      <c r="AA231" s="103">
        <v>20</v>
      </c>
      <c r="AB231" s="101" t="s">
        <v>125</v>
      </c>
      <c r="AC231" s="101" t="s">
        <v>2083</v>
      </c>
      <c r="AD231" s="103">
        <v>0</v>
      </c>
      <c r="AE231" s="103">
        <v>0</v>
      </c>
      <c r="AF231" s="103">
        <v>9</v>
      </c>
      <c r="AG231" s="103">
        <v>11</v>
      </c>
      <c r="AH231" s="104"/>
      <c r="AI231" s="104" t="s">
        <v>2626</v>
      </c>
      <c r="AJ231" s="104" t="s">
        <v>2627</v>
      </c>
      <c r="AK231" s="101" t="s">
        <v>6671</v>
      </c>
      <c r="AL231" s="101"/>
      <c r="AM231" s="101"/>
      <c r="AN231" s="102"/>
      <c r="AO231" s="105"/>
      <c r="AP231" s="106"/>
      <c r="AQ231" s="102">
        <v>3</v>
      </c>
      <c r="AR231" s="105">
        <v>1</v>
      </c>
      <c r="AS231" s="106" t="s">
        <v>132</v>
      </c>
      <c r="AT231" s="102"/>
      <c r="AU231" s="107">
        <v>0</v>
      </c>
      <c r="AV231" s="106" t="s">
        <v>171</v>
      </c>
      <c r="AW231" s="103">
        <v>3</v>
      </c>
      <c r="AX231" s="107">
        <v>0.15</v>
      </c>
      <c r="AY231" s="106" t="s">
        <v>171</v>
      </c>
      <c r="AZ231" s="108">
        <v>0</v>
      </c>
      <c r="BA231" s="108">
        <v>0</v>
      </c>
      <c r="BB231" s="108">
        <v>0</v>
      </c>
      <c r="BC231" s="108">
        <v>0</v>
      </c>
      <c r="BD231" s="108">
        <v>0</v>
      </c>
      <c r="BE231" s="108">
        <v>0</v>
      </c>
      <c r="BF231" s="108">
        <v>1500000000</v>
      </c>
      <c r="BG231" s="108">
        <v>0</v>
      </c>
      <c r="BH231" s="108">
        <v>1000000000</v>
      </c>
      <c r="BI231" s="108">
        <v>0</v>
      </c>
      <c r="BJ231" s="108">
        <v>2500000000</v>
      </c>
      <c r="BK231" s="108">
        <v>0</v>
      </c>
      <c r="BL231" s="108">
        <v>0</v>
      </c>
      <c r="BM231" s="108">
        <v>0</v>
      </c>
      <c r="BN231" s="108">
        <v>0</v>
      </c>
      <c r="BO231" s="108">
        <v>0</v>
      </c>
      <c r="BP231" s="108">
        <v>0</v>
      </c>
      <c r="BQ231" s="108">
        <v>1000000000</v>
      </c>
      <c r="BR231" s="108">
        <v>0</v>
      </c>
      <c r="BS231" s="108">
        <v>1000000000</v>
      </c>
      <c r="BT231" s="108">
        <v>0</v>
      </c>
      <c r="BU231" s="108">
        <v>2000000000</v>
      </c>
      <c r="BV231" s="108">
        <v>0</v>
      </c>
      <c r="BW231" s="108">
        <v>0</v>
      </c>
      <c r="BX231" s="108">
        <v>0</v>
      </c>
      <c r="BY231" s="108">
        <v>0</v>
      </c>
      <c r="BZ231" s="108">
        <v>0</v>
      </c>
      <c r="CA231" s="108">
        <v>0</v>
      </c>
      <c r="CB231" s="108">
        <v>1000000000</v>
      </c>
      <c r="CC231" s="108">
        <v>0</v>
      </c>
      <c r="CD231" s="108">
        <v>500000000</v>
      </c>
      <c r="CE231" s="108">
        <v>0</v>
      </c>
      <c r="CF231" s="108">
        <v>1500000000</v>
      </c>
      <c r="CG231" s="108">
        <v>0</v>
      </c>
      <c r="CH231" s="108">
        <v>0</v>
      </c>
      <c r="CI231" s="108">
        <v>0</v>
      </c>
      <c r="CJ231" s="108">
        <v>0</v>
      </c>
      <c r="CK231" s="108">
        <v>0</v>
      </c>
      <c r="CL231" s="108">
        <v>0</v>
      </c>
      <c r="CM231" s="108">
        <v>300000000</v>
      </c>
      <c r="CN231" s="108">
        <v>0</v>
      </c>
      <c r="CO231" s="108">
        <v>0</v>
      </c>
      <c r="CP231" s="108">
        <v>0</v>
      </c>
      <c r="CQ231" s="108">
        <v>300000000</v>
      </c>
      <c r="CR231" s="108">
        <v>6300000000</v>
      </c>
      <c r="CS231" s="101"/>
      <c r="CT231" s="101" t="s">
        <v>2628</v>
      </c>
    </row>
    <row r="232" spans="1:98" ht="70.349999999999994" customHeight="1" x14ac:dyDescent="0.3">
      <c r="A232" s="100" t="s">
        <v>2629</v>
      </c>
      <c r="B232" s="101"/>
      <c r="C232" s="101" t="s">
        <v>419</v>
      </c>
      <c r="D232" s="101" t="s">
        <v>2069</v>
      </c>
      <c r="E232" s="101" t="s">
        <v>2459</v>
      </c>
      <c r="F232" s="102" t="s">
        <v>2460</v>
      </c>
      <c r="G232" s="101" t="s">
        <v>521</v>
      </c>
      <c r="H232" s="101" t="s">
        <v>522</v>
      </c>
      <c r="I232" s="101" t="s">
        <v>2461</v>
      </c>
      <c r="J232" s="101" t="s">
        <v>670</v>
      </c>
      <c r="K232" s="101" t="s">
        <v>2462</v>
      </c>
      <c r="L232" s="101" t="s">
        <v>2463</v>
      </c>
      <c r="M232" s="101">
        <v>32</v>
      </c>
      <c r="N232" s="101" t="s">
        <v>2580</v>
      </c>
      <c r="O232" s="101" t="s">
        <v>4371</v>
      </c>
      <c r="P232" s="101" t="s">
        <v>716</v>
      </c>
      <c r="Q232" s="101" t="s">
        <v>2580</v>
      </c>
      <c r="R232" s="101" t="s">
        <v>2581</v>
      </c>
      <c r="S232" s="101" t="s">
        <v>2630</v>
      </c>
      <c r="T232" s="101" t="s">
        <v>2631</v>
      </c>
      <c r="U232" s="101" t="s">
        <v>2630</v>
      </c>
      <c r="V232" s="101" t="s">
        <v>2632</v>
      </c>
      <c r="W232" s="101" t="s">
        <v>2633</v>
      </c>
      <c r="X232" s="101" t="s">
        <v>2634</v>
      </c>
      <c r="Y232" s="101" t="s">
        <v>123</v>
      </c>
      <c r="Z232" s="101" t="s">
        <v>124</v>
      </c>
      <c r="AA232" s="103">
        <v>1</v>
      </c>
      <c r="AB232" s="101" t="s">
        <v>125</v>
      </c>
      <c r="AC232" s="101" t="s">
        <v>2083</v>
      </c>
      <c r="AD232" s="103">
        <v>0</v>
      </c>
      <c r="AE232" s="103">
        <v>0</v>
      </c>
      <c r="AF232" s="103">
        <v>1</v>
      </c>
      <c r="AG232" s="103">
        <v>0</v>
      </c>
      <c r="AH232" s="104"/>
      <c r="AI232" s="104"/>
      <c r="AJ232" s="104"/>
      <c r="AK232" s="101" t="s">
        <v>2635</v>
      </c>
      <c r="AL232" s="101"/>
      <c r="AM232" s="101"/>
      <c r="AN232" s="102"/>
      <c r="AO232" s="105"/>
      <c r="AP232" s="106"/>
      <c r="AQ232" s="102"/>
      <c r="AR232" s="105"/>
      <c r="AS232" s="106"/>
      <c r="AT232" s="102"/>
      <c r="AU232" s="107">
        <v>0</v>
      </c>
      <c r="AV232" s="106" t="s">
        <v>171</v>
      </c>
      <c r="AW232" s="103">
        <v>0</v>
      </c>
      <c r="AX232" s="107">
        <v>0</v>
      </c>
      <c r="AY232" s="106" t="s">
        <v>171</v>
      </c>
      <c r="AZ232" s="108">
        <v>180000000</v>
      </c>
      <c r="BA232" s="108">
        <v>0</v>
      </c>
      <c r="BB232" s="108">
        <v>0</v>
      </c>
      <c r="BC232" s="108">
        <v>0</v>
      </c>
      <c r="BD232" s="108">
        <v>0</v>
      </c>
      <c r="BE232" s="108">
        <v>0</v>
      </c>
      <c r="BF232" s="108">
        <v>25000000000</v>
      </c>
      <c r="BG232" s="108">
        <v>0</v>
      </c>
      <c r="BH232" s="108">
        <v>0</v>
      </c>
      <c r="BI232" s="108">
        <v>0</v>
      </c>
      <c r="BJ232" s="108">
        <v>25180000000</v>
      </c>
      <c r="BK232" s="108">
        <v>0</v>
      </c>
      <c r="BL232" s="108">
        <v>0</v>
      </c>
      <c r="BM232" s="108">
        <v>0</v>
      </c>
      <c r="BN232" s="108">
        <v>0</v>
      </c>
      <c r="BO232" s="108">
        <v>0</v>
      </c>
      <c r="BP232" s="108">
        <v>0</v>
      </c>
      <c r="BQ232" s="108">
        <v>0</v>
      </c>
      <c r="BR232" s="108">
        <v>0</v>
      </c>
      <c r="BS232" s="108">
        <v>0</v>
      </c>
      <c r="BT232" s="108">
        <v>0</v>
      </c>
      <c r="BU232" s="108">
        <v>0</v>
      </c>
      <c r="BV232" s="108">
        <v>0</v>
      </c>
      <c r="BW232" s="108">
        <v>0</v>
      </c>
      <c r="BX232" s="108">
        <v>0</v>
      </c>
      <c r="BY232" s="108">
        <v>0</v>
      </c>
      <c r="BZ232" s="108">
        <v>0</v>
      </c>
      <c r="CA232" s="108">
        <v>0</v>
      </c>
      <c r="CB232" s="108">
        <v>0</v>
      </c>
      <c r="CC232" s="108">
        <v>0</v>
      </c>
      <c r="CD232" s="108">
        <v>0</v>
      </c>
      <c r="CE232" s="108">
        <v>0</v>
      </c>
      <c r="CF232" s="108">
        <v>0</v>
      </c>
      <c r="CG232" s="108">
        <v>0</v>
      </c>
      <c r="CH232" s="108">
        <v>0</v>
      </c>
      <c r="CI232" s="108">
        <v>0</v>
      </c>
      <c r="CJ232" s="108">
        <v>0</v>
      </c>
      <c r="CK232" s="108">
        <v>0</v>
      </c>
      <c r="CL232" s="108">
        <v>0</v>
      </c>
      <c r="CM232" s="108">
        <v>0</v>
      </c>
      <c r="CN232" s="108">
        <v>0</v>
      </c>
      <c r="CO232" s="108">
        <v>0</v>
      </c>
      <c r="CP232" s="108">
        <v>0</v>
      </c>
      <c r="CQ232" s="108">
        <v>0</v>
      </c>
      <c r="CR232" s="108">
        <v>25180000000</v>
      </c>
      <c r="CS232" s="101"/>
      <c r="CT232" s="101" t="s">
        <v>2636</v>
      </c>
    </row>
    <row r="233" spans="1:98" ht="70.349999999999994" customHeight="1" x14ac:dyDescent="0.3">
      <c r="A233" s="100" t="s">
        <v>2637</v>
      </c>
      <c r="B233" s="101"/>
      <c r="C233" s="101" t="s">
        <v>436</v>
      </c>
      <c r="D233" s="101" t="s">
        <v>2069</v>
      </c>
      <c r="E233" s="101" t="s">
        <v>2459</v>
      </c>
      <c r="F233" s="102" t="s">
        <v>2460</v>
      </c>
      <c r="G233" s="101" t="s">
        <v>521</v>
      </c>
      <c r="H233" s="101" t="s">
        <v>522</v>
      </c>
      <c r="I233" s="101" t="s">
        <v>2461</v>
      </c>
      <c r="J233" s="101" t="s">
        <v>670</v>
      </c>
      <c r="K233" s="101" t="s">
        <v>2462</v>
      </c>
      <c r="L233" s="101" t="s">
        <v>2463</v>
      </c>
      <c r="M233" s="101">
        <v>32</v>
      </c>
      <c r="N233" s="101" t="s">
        <v>2580</v>
      </c>
      <c r="O233" s="101" t="s">
        <v>4371</v>
      </c>
      <c r="P233" s="101" t="s">
        <v>716</v>
      </c>
      <c r="Q233" s="101" t="s">
        <v>2580</v>
      </c>
      <c r="R233" s="101" t="s">
        <v>2581</v>
      </c>
      <c r="S233" s="101" t="s">
        <v>2638</v>
      </c>
      <c r="T233" s="101" t="s">
        <v>2639</v>
      </c>
      <c r="U233" s="101" t="s">
        <v>2638</v>
      </c>
      <c r="V233" s="101" t="s">
        <v>2640</v>
      </c>
      <c r="W233" s="101" t="s">
        <v>2641</v>
      </c>
      <c r="X233" s="101" t="s">
        <v>2642</v>
      </c>
      <c r="Y233" s="101" t="s">
        <v>123</v>
      </c>
      <c r="Z233" s="101" t="s">
        <v>124</v>
      </c>
      <c r="AA233" s="103">
        <v>4</v>
      </c>
      <c r="AB233" s="101" t="s">
        <v>125</v>
      </c>
      <c r="AC233" s="101" t="s">
        <v>2083</v>
      </c>
      <c r="AD233" s="103">
        <v>0</v>
      </c>
      <c r="AE233" s="103">
        <v>0</v>
      </c>
      <c r="AF233" s="103">
        <v>2</v>
      </c>
      <c r="AG233" s="103">
        <v>2</v>
      </c>
      <c r="AH233" s="104"/>
      <c r="AI233" s="104"/>
      <c r="AJ233" s="104"/>
      <c r="AK233" s="101" t="s">
        <v>2643</v>
      </c>
      <c r="AL233" s="101"/>
      <c r="AM233" s="101"/>
      <c r="AN233" s="102"/>
      <c r="AO233" s="105"/>
      <c r="AP233" s="106"/>
      <c r="AQ233" s="102"/>
      <c r="AR233" s="105"/>
      <c r="AS233" s="106"/>
      <c r="AT233" s="102"/>
      <c r="AU233" s="107">
        <v>0</v>
      </c>
      <c r="AV233" s="106" t="s">
        <v>171</v>
      </c>
      <c r="AW233" s="103">
        <v>0</v>
      </c>
      <c r="AX233" s="107">
        <v>0</v>
      </c>
      <c r="AY233" s="106" t="s">
        <v>171</v>
      </c>
      <c r="AZ233" s="108">
        <v>0</v>
      </c>
      <c r="BA233" s="108">
        <v>0</v>
      </c>
      <c r="BB233" s="108">
        <v>0</v>
      </c>
      <c r="BC233" s="108">
        <v>0</v>
      </c>
      <c r="BD233" s="108">
        <v>0</v>
      </c>
      <c r="BE233" s="108">
        <v>300000000</v>
      </c>
      <c r="BF233" s="108">
        <v>5000000000</v>
      </c>
      <c r="BG233" s="108">
        <v>0</v>
      </c>
      <c r="BH233" s="108">
        <v>1000000000</v>
      </c>
      <c r="BI233" s="108">
        <v>0</v>
      </c>
      <c r="BJ233" s="108">
        <v>6300000000</v>
      </c>
      <c r="BK233" s="108">
        <v>0</v>
      </c>
      <c r="BL233" s="108">
        <v>0</v>
      </c>
      <c r="BM233" s="108">
        <v>0</v>
      </c>
      <c r="BN233" s="108">
        <v>0</v>
      </c>
      <c r="BO233" s="108">
        <v>0</v>
      </c>
      <c r="BP233" s="108">
        <v>0</v>
      </c>
      <c r="BQ233" s="108">
        <v>5000000000</v>
      </c>
      <c r="BR233" s="108">
        <v>0</v>
      </c>
      <c r="BS233" s="108">
        <v>0</v>
      </c>
      <c r="BT233" s="108">
        <v>0</v>
      </c>
      <c r="BU233" s="108">
        <v>5000000000</v>
      </c>
      <c r="BV233" s="108">
        <v>0</v>
      </c>
      <c r="BW233" s="108">
        <v>0</v>
      </c>
      <c r="BX233" s="108">
        <v>0</v>
      </c>
      <c r="BY233" s="108">
        <v>0</v>
      </c>
      <c r="BZ233" s="108">
        <v>0</v>
      </c>
      <c r="CA233" s="108">
        <v>0</v>
      </c>
      <c r="CB233" s="108">
        <v>0</v>
      </c>
      <c r="CC233" s="108">
        <v>0</v>
      </c>
      <c r="CD233" s="108">
        <v>0</v>
      </c>
      <c r="CE233" s="108">
        <v>0</v>
      </c>
      <c r="CF233" s="108">
        <v>0</v>
      </c>
      <c r="CG233" s="108">
        <v>0</v>
      </c>
      <c r="CH233" s="108">
        <v>0</v>
      </c>
      <c r="CI233" s="108">
        <v>0</v>
      </c>
      <c r="CJ233" s="108">
        <v>0</v>
      </c>
      <c r="CK233" s="108">
        <v>0</v>
      </c>
      <c r="CL233" s="108">
        <v>0</v>
      </c>
      <c r="CM233" s="108">
        <v>0</v>
      </c>
      <c r="CN233" s="108">
        <v>0</v>
      </c>
      <c r="CO233" s="108">
        <v>0</v>
      </c>
      <c r="CP233" s="108">
        <v>0</v>
      </c>
      <c r="CQ233" s="108">
        <v>0</v>
      </c>
      <c r="CR233" s="108">
        <v>11300000000</v>
      </c>
      <c r="CS233" s="101" t="s">
        <v>2644</v>
      </c>
      <c r="CT233" s="101" t="s">
        <v>2645</v>
      </c>
    </row>
    <row r="234" spans="1:98" ht="70.349999999999994" customHeight="1" x14ac:dyDescent="0.3">
      <c r="A234" s="100" t="s">
        <v>2646</v>
      </c>
      <c r="B234" s="101"/>
      <c r="C234" s="101" t="s">
        <v>450</v>
      </c>
      <c r="D234" s="101" t="s">
        <v>2069</v>
      </c>
      <c r="E234" s="101" t="s">
        <v>2459</v>
      </c>
      <c r="F234" s="102" t="s">
        <v>2460</v>
      </c>
      <c r="G234" s="101" t="s">
        <v>521</v>
      </c>
      <c r="H234" s="101" t="s">
        <v>522</v>
      </c>
      <c r="I234" s="101" t="s">
        <v>2461</v>
      </c>
      <c r="J234" s="101" t="s">
        <v>670</v>
      </c>
      <c r="K234" s="101" t="s">
        <v>2462</v>
      </c>
      <c r="L234" s="101" t="s">
        <v>2463</v>
      </c>
      <c r="M234" s="101">
        <v>32</v>
      </c>
      <c r="N234" s="101" t="s">
        <v>2580</v>
      </c>
      <c r="O234" s="101" t="s">
        <v>4371</v>
      </c>
      <c r="P234" s="101" t="s">
        <v>716</v>
      </c>
      <c r="Q234" s="101" t="s">
        <v>2580</v>
      </c>
      <c r="R234" s="101" t="s">
        <v>2581</v>
      </c>
      <c r="S234" s="101" t="s">
        <v>2647</v>
      </c>
      <c r="T234" s="101" t="s">
        <v>2648</v>
      </c>
      <c r="U234" s="101" t="s">
        <v>2649</v>
      </c>
      <c r="V234" s="101" t="s">
        <v>2650</v>
      </c>
      <c r="W234" s="101" t="s">
        <v>2651</v>
      </c>
      <c r="X234" s="101" t="s">
        <v>2652</v>
      </c>
      <c r="Y234" s="101" t="s">
        <v>123</v>
      </c>
      <c r="Z234" s="101" t="s">
        <v>124</v>
      </c>
      <c r="AA234" s="103">
        <v>10</v>
      </c>
      <c r="AB234" s="101" t="s">
        <v>125</v>
      </c>
      <c r="AC234" s="101" t="s">
        <v>2083</v>
      </c>
      <c r="AD234" s="103">
        <v>2</v>
      </c>
      <c r="AE234" s="103">
        <v>2</v>
      </c>
      <c r="AF234" s="103">
        <v>3</v>
      </c>
      <c r="AG234" s="103">
        <v>3</v>
      </c>
      <c r="AH234" s="104" t="s">
        <v>2653</v>
      </c>
      <c r="AI234" s="104" t="s">
        <v>2654</v>
      </c>
      <c r="AJ234" s="104" t="s">
        <v>2655</v>
      </c>
      <c r="AK234" s="101"/>
      <c r="AL234" s="101"/>
      <c r="AM234" s="101"/>
      <c r="AN234" s="102">
        <v>2</v>
      </c>
      <c r="AO234" s="105">
        <v>1</v>
      </c>
      <c r="AP234" s="106" t="s">
        <v>132</v>
      </c>
      <c r="AQ234" s="102">
        <v>2</v>
      </c>
      <c r="AR234" s="105">
        <v>1</v>
      </c>
      <c r="AS234" s="106" t="s">
        <v>132</v>
      </c>
      <c r="AT234" s="102"/>
      <c r="AU234" s="107">
        <v>0</v>
      </c>
      <c r="AV234" s="106" t="s">
        <v>171</v>
      </c>
      <c r="AW234" s="103">
        <v>4</v>
      </c>
      <c r="AX234" s="107">
        <v>0.4</v>
      </c>
      <c r="AY234" s="106" t="s">
        <v>227</v>
      </c>
      <c r="AZ234" s="108">
        <v>0</v>
      </c>
      <c r="BA234" s="108">
        <v>0</v>
      </c>
      <c r="BB234" s="108">
        <v>0</v>
      </c>
      <c r="BC234" s="108">
        <v>0</v>
      </c>
      <c r="BD234" s="108">
        <v>0</v>
      </c>
      <c r="BE234" s="108">
        <v>0</v>
      </c>
      <c r="BF234" s="108">
        <v>0</v>
      </c>
      <c r="BG234" s="108">
        <v>0</v>
      </c>
      <c r="BH234" s="108">
        <v>400000000</v>
      </c>
      <c r="BI234" s="108">
        <v>0</v>
      </c>
      <c r="BJ234" s="108">
        <v>400000000</v>
      </c>
      <c r="BK234" s="108">
        <v>0</v>
      </c>
      <c r="BL234" s="108">
        <v>0</v>
      </c>
      <c r="BM234" s="108">
        <v>0</v>
      </c>
      <c r="BN234" s="108">
        <v>0</v>
      </c>
      <c r="BO234" s="108">
        <v>0</v>
      </c>
      <c r="BP234" s="108">
        <v>0</v>
      </c>
      <c r="BQ234" s="108">
        <v>0</v>
      </c>
      <c r="BR234" s="108">
        <v>0</v>
      </c>
      <c r="BS234" s="108">
        <v>0</v>
      </c>
      <c r="BT234" s="108">
        <v>0</v>
      </c>
      <c r="BU234" s="108">
        <v>0</v>
      </c>
      <c r="BV234" s="108">
        <v>0</v>
      </c>
      <c r="BW234" s="108">
        <v>0</v>
      </c>
      <c r="BX234" s="108">
        <v>0</v>
      </c>
      <c r="BY234" s="108">
        <v>0</v>
      </c>
      <c r="BZ234" s="108">
        <v>0</v>
      </c>
      <c r="CA234" s="108">
        <v>0</v>
      </c>
      <c r="CB234" s="108">
        <v>0</v>
      </c>
      <c r="CC234" s="108">
        <v>0</v>
      </c>
      <c r="CD234" s="108">
        <v>0</v>
      </c>
      <c r="CE234" s="108">
        <v>0</v>
      </c>
      <c r="CF234" s="108">
        <v>0</v>
      </c>
      <c r="CG234" s="108">
        <v>0</v>
      </c>
      <c r="CH234" s="108">
        <v>0</v>
      </c>
      <c r="CI234" s="108">
        <v>0</v>
      </c>
      <c r="CJ234" s="108">
        <v>0</v>
      </c>
      <c r="CK234" s="108">
        <v>0</v>
      </c>
      <c r="CL234" s="108">
        <v>0</v>
      </c>
      <c r="CM234" s="108">
        <v>0</v>
      </c>
      <c r="CN234" s="108">
        <v>0</v>
      </c>
      <c r="CO234" s="108">
        <v>0</v>
      </c>
      <c r="CP234" s="108">
        <v>0</v>
      </c>
      <c r="CQ234" s="108">
        <v>0</v>
      </c>
      <c r="CR234" s="108">
        <v>400000000</v>
      </c>
      <c r="CS234" s="101" t="s">
        <v>2656</v>
      </c>
      <c r="CT234" s="101" t="s">
        <v>2657</v>
      </c>
    </row>
    <row r="235" spans="1:98" ht="70.349999999999994" customHeight="1" x14ac:dyDescent="0.3">
      <c r="A235" s="100" t="s">
        <v>2658</v>
      </c>
      <c r="B235" s="101"/>
      <c r="C235" s="101" t="s">
        <v>111</v>
      </c>
      <c r="D235" s="101" t="s">
        <v>2659</v>
      </c>
      <c r="E235" s="101" t="s">
        <v>2660</v>
      </c>
      <c r="F235" s="102" t="s">
        <v>2661</v>
      </c>
      <c r="G235" s="101" t="s">
        <v>105</v>
      </c>
      <c r="H235" s="101" t="s">
        <v>2662</v>
      </c>
      <c r="I235" s="101" t="s">
        <v>2030</v>
      </c>
      <c r="J235" s="101" t="s">
        <v>2663</v>
      </c>
      <c r="K235" s="101" t="s">
        <v>2664</v>
      </c>
      <c r="L235" s="101" t="s">
        <v>2665</v>
      </c>
      <c r="M235" s="101">
        <v>33</v>
      </c>
      <c r="N235" s="101" t="s">
        <v>2666</v>
      </c>
      <c r="O235" s="101" t="s">
        <v>4420</v>
      </c>
      <c r="P235" s="101" t="s">
        <v>983</v>
      </c>
      <c r="Q235" s="101" t="s">
        <v>2668</v>
      </c>
      <c r="R235" s="101" t="s">
        <v>2669</v>
      </c>
      <c r="S235" s="101" t="s">
        <v>2670</v>
      </c>
      <c r="T235" s="101" t="s">
        <v>2671</v>
      </c>
      <c r="U235" s="101" t="s">
        <v>2670</v>
      </c>
      <c r="V235" s="101" t="s">
        <v>2672</v>
      </c>
      <c r="W235" s="101" t="s">
        <v>2673</v>
      </c>
      <c r="X235" s="101" t="s">
        <v>2674</v>
      </c>
      <c r="Y235" s="101" t="s">
        <v>123</v>
      </c>
      <c r="Z235" s="101" t="s">
        <v>124</v>
      </c>
      <c r="AA235" s="103">
        <v>100</v>
      </c>
      <c r="AB235" s="101" t="s">
        <v>125</v>
      </c>
      <c r="AC235" s="101" t="s">
        <v>2675</v>
      </c>
      <c r="AD235" s="103">
        <v>64</v>
      </c>
      <c r="AE235" s="103">
        <v>0</v>
      </c>
      <c r="AF235" s="103">
        <v>0</v>
      </c>
      <c r="AG235" s="103">
        <v>36</v>
      </c>
      <c r="AH235" s="104" t="s">
        <v>2676</v>
      </c>
      <c r="AI235" s="104"/>
      <c r="AJ235" s="104"/>
      <c r="AK235" s="101"/>
      <c r="AL235" s="101"/>
      <c r="AM235" s="101" t="s">
        <v>6613</v>
      </c>
      <c r="AN235" s="102">
        <v>64</v>
      </c>
      <c r="AO235" s="105">
        <v>1</v>
      </c>
      <c r="AP235" s="106" t="s">
        <v>132</v>
      </c>
      <c r="AQ235" s="102"/>
      <c r="AR235" s="105"/>
      <c r="AS235" s="106"/>
      <c r="AT235" s="102"/>
      <c r="AU235" s="107"/>
      <c r="AV235" s="106"/>
      <c r="AW235" s="103">
        <v>64</v>
      </c>
      <c r="AX235" s="107">
        <v>0.64</v>
      </c>
      <c r="AY235" s="106" t="s">
        <v>170</v>
      </c>
      <c r="AZ235" s="108"/>
      <c r="BA235" s="108"/>
      <c r="BB235" s="108"/>
      <c r="BC235" s="108"/>
      <c r="BD235" s="108"/>
      <c r="BE235" s="108"/>
      <c r="BF235" s="108"/>
      <c r="BG235" s="108"/>
      <c r="BH235" s="108"/>
      <c r="BI235" s="108"/>
      <c r="BJ235" s="108">
        <v>0</v>
      </c>
      <c r="BK235" s="108">
        <v>0</v>
      </c>
      <c r="BL235" s="108">
        <v>0</v>
      </c>
      <c r="BM235" s="108">
        <v>0</v>
      </c>
      <c r="BN235" s="108">
        <v>0</v>
      </c>
      <c r="BO235" s="108">
        <v>0</v>
      </c>
      <c r="BP235" s="108">
        <v>0</v>
      </c>
      <c r="BQ235" s="108">
        <v>2275000000</v>
      </c>
      <c r="BR235" s="108">
        <v>0</v>
      </c>
      <c r="BS235" s="108">
        <v>2275000000</v>
      </c>
      <c r="BT235" s="108">
        <v>0</v>
      </c>
      <c r="BU235" s="108">
        <v>4550000000</v>
      </c>
      <c r="BV235" s="108">
        <v>0</v>
      </c>
      <c r="BW235" s="108">
        <v>0</v>
      </c>
      <c r="BX235" s="108">
        <v>0</v>
      </c>
      <c r="BY235" s="108">
        <v>0</v>
      </c>
      <c r="BZ235" s="108">
        <v>0</v>
      </c>
      <c r="CA235" s="108">
        <v>0</v>
      </c>
      <c r="CB235" s="108">
        <v>0</v>
      </c>
      <c r="CC235" s="108">
        <v>0</v>
      </c>
      <c r="CD235" s="108">
        <v>0</v>
      </c>
      <c r="CE235" s="108">
        <v>0</v>
      </c>
      <c r="CF235" s="108">
        <v>0</v>
      </c>
      <c r="CG235" s="108">
        <v>0</v>
      </c>
      <c r="CH235" s="108">
        <v>0</v>
      </c>
      <c r="CI235" s="108">
        <v>0</v>
      </c>
      <c r="CJ235" s="108">
        <v>0</v>
      </c>
      <c r="CK235" s="108">
        <v>0</v>
      </c>
      <c r="CL235" s="108">
        <v>0</v>
      </c>
      <c r="CM235" s="108">
        <v>2275000000</v>
      </c>
      <c r="CN235" s="108">
        <v>0</v>
      </c>
      <c r="CO235" s="108">
        <v>2275000000</v>
      </c>
      <c r="CP235" s="108">
        <v>0</v>
      </c>
      <c r="CQ235" s="108">
        <v>4550000000</v>
      </c>
      <c r="CR235" s="108">
        <v>9100000000</v>
      </c>
      <c r="CS235" s="101"/>
      <c r="CT235" s="101" t="s">
        <v>2677</v>
      </c>
    </row>
    <row r="236" spans="1:98" ht="70.349999999999994" customHeight="1" x14ac:dyDescent="0.3">
      <c r="A236" s="100" t="s">
        <v>2678</v>
      </c>
      <c r="B236" s="101"/>
      <c r="C236" s="101" t="s">
        <v>101</v>
      </c>
      <c r="D236" s="101" t="s">
        <v>2659</v>
      </c>
      <c r="E236" s="101" t="s">
        <v>2660</v>
      </c>
      <c r="F236" s="102" t="s">
        <v>2661</v>
      </c>
      <c r="G236" s="101" t="s">
        <v>105</v>
      </c>
      <c r="H236" s="101" t="s">
        <v>2662</v>
      </c>
      <c r="I236" s="101" t="s">
        <v>2030</v>
      </c>
      <c r="J236" s="101" t="s">
        <v>2663</v>
      </c>
      <c r="K236" s="101" t="s">
        <v>2664</v>
      </c>
      <c r="L236" s="101" t="s">
        <v>2665</v>
      </c>
      <c r="M236" s="101">
        <v>33</v>
      </c>
      <c r="N236" s="101" t="s">
        <v>2666</v>
      </c>
      <c r="O236" s="101" t="s">
        <v>4420</v>
      </c>
      <c r="P236" s="101" t="s">
        <v>983</v>
      </c>
      <c r="Q236" s="101" t="s">
        <v>2668</v>
      </c>
      <c r="R236" s="101" t="s">
        <v>2669</v>
      </c>
      <c r="S236" s="101" t="s">
        <v>2679</v>
      </c>
      <c r="T236" s="101" t="s">
        <v>2680</v>
      </c>
      <c r="U236" s="101" t="s">
        <v>2681</v>
      </c>
      <c r="V236" s="101" t="s">
        <v>2682</v>
      </c>
      <c r="W236" s="101" t="s">
        <v>2683</v>
      </c>
      <c r="X236" s="101" t="s">
        <v>2684</v>
      </c>
      <c r="Y236" s="101" t="s">
        <v>123</v>
      </c>
      <c r="Z236" s="101" t="s">
        <v>124</v>
      </c>
      <c r="AA236" s="103">
        <v>500</v>
      </c>
      <c r="AB236" s="101" t="s">
        <v>125</v>
      </c>
      <c r="AC236" s="101" t="s">
        <v>2675</v>
      </c>
      <c r="AD236" s="103">
        <v>0</v>
      </c>
      <c r="AE236" s="103">
        <v>0</v>
      </c>
      <c r="AF236" s="103">
        <v>0</v>
      </c>
      <c r="AG236" s="103">
        <v>500</v>
      </c>
      <c r="AH236" s="104"/>
      <c r="AI236" s="104"/>
      <c r="AJ236" s="104"/>
      <c r="AK236" s="101"/>
      <c r="AL236" s="101"/>
      <c r="AM236" s="101" t="s">
        <v>6614</v>
      </c>
      <c r="AN236" s="102"/>
      <c r="AO236" s="105"/>
      <c r="AP236" s="106"/>
      <c r="AQ236" s="102"/>
      <c r="AR236" s="105"/>
      <c r="AS236" s="106"/>
      <c r="AT236" s="102"/>
      <c r="AU236" s="107"/>
      <c r="AV236" s="106"/>
      <c r="AW236" s="103">
        <v>0</v>
      </c>
      <c r="AX236" s="107">
        <v>0</v>
      </c>
      <c r="AY236" s="106" t="s">
        <v>171</v>
      </c>
      <c r="AZ236" s="108"/>
      <c r="BA236" s="108"/>
      <c r="BB236" s="108"/>
      <c r="BC236" s="108"/>
      <c r="BD236" s="108"/>
      <c r="BE236" s="108"/>
      <c r="BF236" s="108"/>
      <c r="BG236" s="108"/>
      <c r="BH236" s="108"/>
      <c r="BI236" s="108"/>
      <c r="BJ236" s="108">
        <v>0</v>
      </c>
      <c r="BK236" s="108">
        <v>0</v>
      </c>
      <c r="BL236" s="108">
        <v>0</v>
      </c>
      <c r="BM236" s="108">
        <v>0</v>
      </c>
      <c r="BN236" s="108">
        <v>0</v>
      </c>
      <c r="BO236" s="108">
        <v>0</v>
      </c>
      <c r="BP236" s="108">
        <v>0</v>
      </c>
      <c r="BQ236" s="108">
        <v>5850000000</v>
      </c>
      <c r="BR236" s="108">
        <v>0</v>
      </c>
      <c r="BS236" s="108">
        <v>3250000000</v>
      </c>
      <c r="BT236" s="108">
        <v>0</v>
      </c>
      <c r="BU236" s="108">
        <v>9100000000</v>
      </c>
      <c r="BV236" s="108">
        <v>0</v>
      </c>
      <c r="BW236" s="108">
        <v>0</v>
      </c>
      <c r="BX236" s="108">
        <v>0</v>
      </c>
      <c r="BY236" s="108">
        <v>0</v>
      </c>
      <c r="BZ236" s="108">
        <v>0</v>
      </c>
      <c r="CA236" s="108">
        <v>0</v>
      </c>
      <c r="CB236" s="108">
        <v>0</v>
      </c>
      <c r="CC236" s="108">
        <v>0</v>
      </c>
      <c r="CD236" s="108">
        <v>0</v>
      </c>
      <c r="CE236" s="108">
        <v>0</v>
      </c>
      <c r="CF236" s="108">
        <v>0</v>
      </c>
      <c r="CG236" s="108">
        <v>0</v>
      </c>
      <c r="CH236" s="108">
        <v>0</v>
      </c>
      <c r="CI236" s="108">
        <v>0</v>
      </c>
      <c r="CJ236" s="108">
        <v>0</v>
      </c>
      <c r="CK236" s="108">
        <v>0</v>
      </c>
      <c r="CL236" s="108">
        <v>0</v>
      </c>
      <c r="CM236" s="108">
        <v>5858000000</v>
      </c>
      <c r="CN236" s="108">
        <v>0</v>
      </c>
      <c r="CO236" s="108">
        <v>3250000000</v>
      </c>
      <c r="CP236" s="108">
        <v>0</v>
      </c>
      <c r="CQ236" s="108">
        <v>9108000000</v>
      </c>
      <c r="CR236" s="108">
        <v>18208000000</v>
      </c>
      <c r="CS236" s="101"/>
      <c r="CT236" s="101" t="s">
        <v>2685</v>
      </c>
    </row>
    <row r="237" spans="1:98" ht="70.349999999999994" customHeight="1" x14ac:dyDescent="0.3">
      <c r="A237" s="100" t="s">
        <v>2686</v>
      </c>
      <c r="B237" s="101"/>
      <c r="C237" s="101" t="s">
        <v>136</v>
      </c>
      <c r="D237" s="101" t="s">
        <v>2659</v>
      </c>
      <c r="E237" s="101" t="s">
        <v>2660</v>
      </c>
      <c r="F237" s="102" t="s">
        <v>2661</v>
      </c>
      <c r="G237" s="101" t="s">
        <v>105</v>
      </c>
      <c r="H237" s="101" t="s">
        <v>2662</v>
      </c>
      <c r="I237" s="101" t="s">
        <v>2030</v>
      </c>
      <c r="J237" s="101" t="s">
        <v>2663</v>
      </c>
      <c r="K237" s="101" t="s">
        <v>2664</v>
      </c>
      <c r="L237" s="101" t="s">
        <v>2665</v>
      </c>
      <c r="M237" s="101">
        <v>33</v>
      </c>
      <c r="N237" s="101" t="s">
        <v>2666</v>
      </c>
      <c r="O237" s="101" t="s">
        <v>4420</v>
      </c>
      <c r="P237" s="101" t="s">
        <v>983</v>
      </c>
      <c r="Q237" s="101" t="s">
        <v>2668</v>
      </c>
      <c r="R237" s="101" t="s">
        <v>2669</v>
      </c>
      <c r="S237" s="101" t="s">
        <v>2687</v>
      </c>
      <c r="T237" s="101" t="s">
        <v>2688</v>
      </c>
      <c r="U237" s="101" t="s">
        <v>740</v>
      </c>
      <c r="V237" s="101" t="s">
        <v>2689</v>
      </c>
      <c r="W237" s="101" t="s">
        <v>2690</v>
      </c>
      <c r="X237" s="101" t="s">
        <v>743</v>
      </c>
      <c r="Y237" s="101" t="s">
        <v>123</v>
      </c>
      <c r="Z237" s="101" t="s">
        <v>124</v>
      </c>
      <c r="AA237" s="103">
        <v>4</v>
      </c>
      <c r="AB237" s="101" t="s">
        <v>125</v>
      </c>
      <c r="AC237" s="101" t="s">
        <v>2675</v>
      </c>
      <c r="AD237" s="103">
        <v>1</v>
      </c>
      <c r="AE237" s="103">
        <v>1</v>
      </c>
      <c r="AF237" s="103">
        <v>1</v>
      </c>
      <c r="AG237" s="103">
        <v>1</v>
      </c>
      <c r="AH237" s="104"/>
      <c r="AI237" s="104" t="s">
        <v>2691</v>
      </c>
      <c r="AJ237" s="104" t="s">
        <v>2692</v>
      </c>
      <c r="AK237" s="101" t="s">
        <v>2693</v>
      </c>
      <c r="AL237" s="101"/>
      <c r="AM237" s="101" t="s">
        <v>2694</v>
      </c>
      <c r="AN237" s="102">
        <v>0</v>
      </c>
      <c r="AO237" s="105">
        <v>0</v>
      </c>
      <c r="AP237" s="106" t="s">
        <v>171</v>
      </c>
      <c r="AQ237" s="102">
        <v>1</v>
      </c>
      <c r="AR237" s="105">
        <v>1</v>
      </c>
      <c r="AS237" s="106" t="s">
        <v>132</v>
      </c>
      <c r="AT237" s="102"/>
      <c r="AU237" s="107">
        <v>0</v>
      </c>
      <c r="AV237" s="106" t="s">
        <v>171</v>
      </c>
      <c r="AW237" s="103">
        <v>1</v>
      </c>
      <c r="AX237" s="107">
        <v>0.25</v>
      </c>
      <c r="AY237" s="106" t="s">
        <v>171</v>
      </c>
      <c r="AZ237" s="108"/>
      <c r="BA237" s="108"/>
      <c r="BB237" s="108"/>
      <c r="BC237" s="108"/>
      <c r="BD237" s="108"/>
      <c r="BE237" s="108">
        <v>260000000</v>
      </c>
      <c r="BF237" s="108"/>
      <c r="BG237" s="108"/>
      <c r="BH237" s="108">
        <v>520000000</v>
      </c>
      <c r="BI237" s="108"/>
      <c r="BJ237" s="108">
        <v>780000000</v>
      </c>
      <c r="BK237" s="108">
        <v>0</v>
      </c>
      <c r="BL237" s="108">
        <v>0</v>
      </c>
      <c r="BM237" s="108">
        <v>0</v>
      </c>
      <c r="BN237" s="108">
        <v>0</v>
      </c>
      <c r="BO237" s="108">
        <v>0</v>
      </c>
      <c r="BP237" s="108">
        <v>260000000</v>
      </c>
      <c r="BQ237" s="108">
        <v>0</v>
      </c>
      <c r="BR237" s="108">
        <v>0</v>
      </c>
      <c r="BS237" s="108">
        <v>520000000</v>
      </c>
      <c r="BT237" s="108">
        <v>0</v>
      </c>
      <c r="BU237" s="108">
        <v>780000000</v>
      </c>
      <c r="BV237" s="108">
        <v>0</v>
      </c>
      <c r="BW237" s="108">
        <v>0</v>
      </c>
      <c r="BX237" s="108">
        <v>0</v>
      </c>
      <c r="BY237" s="108">
        <v>0</v>
      </c>
      <c r="BZ237" s="108">
        <v>0</v>
      </c>
      <c r="CA237" s="108">
        <v>260000000</v>
      </c>
      <c r="CB237" s="108">
        <v>0</v>
      </c>
      <c r="CC237" s="108">
        <v>0</v>
      </c>
      <c r="CD237" s="108">
        <v>520000000</v>
      </c>
      <c r="CE237" s="108">
        <v>0</v>
      </c>
      <c r="CF237" s="108">
        <v>780000000</v>
      </c>
      <c r="CG237" s="108">
        <v>0</v>
      </c>
      <c r="CH237" s="108">
        <v>0</v>
      </c>
      <c r="CI237" s="108">
        <v>0</v>
      </c>
      <c r="CJ237" s="108">
        <v>0</v>
      </c>
      <c r="CK237" s="108">
        <v>0</v>
      </c>
      <c r="CL237" s="108">
        <v>260000000</v>
      </c>
      <c r="CM237" s="108">
        <v>0</v>
      </c>
      <c r="CN237" s="108">
        <v>0</v>
      </c>
      <c r="CO237" s="108">
        <v>520000000</v>
      </c>
      <c r="CP237" s="108">
        <v>0</v>
      </c>
      <c r="CQ237" s="108">
        <v>780000000</v>
      </c>
      <c r="CR237" s="108">
        <v>3120000000</v>
      </c>
      <c r="CS237" s="101"/>
      <c r="CT237" s="101" t="s">
        <v>2695</v>
      </c>
    </row>
    <row r="238" spans="1:98" ht="70.349999999999994" customHeight="1" x14ac:dyDescent="0.3">
      <c r="A238" s="100" t="s">
        <v>2696</v>
      </c>
      <c r="B238" s="101"/>
      <c r="C238" s="101" t="s">
        <v>175</v>
      </c>
      <c r="D238" s="101" t="s">
        <v>2659</v>
      </c>
      <c r="E238" s="101" t="s">
        <v>2660</v>
      </c>
      <c r="F238" s="102" t="s">
        <v>2661</v>
      </c>
      <c r="G238" s="101" t="s">
        <v>105</v>
      </c>
      <c r="H238" s="101" t="s">
        <v>2662</v>
      </c>
      <c r="I238" s="101" t="s">
        <v>2030</v>
      </c>
      <c r="J238" s="101" t="s">
        <v>2663</v>
      </c>
      <c r="K238" s="101" t="s">
        <v>2664</v>
      </c>
      <c r="L238" s="101" t="s">
        <v>2665</v>
      </c>
      <c r="M238" s="101">
        <v>33</v>
      </c>
      <c r="N238" s="101" t="s">
        <v>2666</v>
      </c>
      <c r="O238" s="101" t="s">
        <v>4420</v>
      </c>
      <c r="P238" s="101" t="s">
        <v>983</v>
      </c>
      <c r="Q238" s="101" t="s">
        <v>2668</v>
      </c>
      <c r="R238" s="101" t="s">
        <v>2669</v>
      </c>
      <c r="S238" s="101" t="s">
        <v>2697</v>
      </c>
      <c r="T238" s="101" t="s">
        <v>2698</v>
      </c>
      <c r="U238" s="101" t="s">
        <v>2697</v>
      </c>
      <c r="V238" s="101" t="s">
        <v>2699</v>
      </c>
      <c r="W238" s="101" t="s">
        <v>2700</v>
      </c>
      <c r="X238" s="101" t="s">
        <v>2674</v>
      </c>
      <c r="Y238" s="101" t="s">
        <v>123</v>
      </c>
      <c r="Z238" s="101" t="s">
        <v>124</v>
      </c>
      <c r="AA238" s="103">
        <v>500</v>
      </c>
      <c r="AB238" s="101" t="s">
        <v>125</v>
      </c>
      <c r="AC238" s="101" t="s">
        <v>2675</v>
      </c>
      <c r="AD238" s="103">
        <v>202</v>
      </c>
      <c r="AE238" s="103">
        <v>0</v>
      </c>
      <c r="AF238" s="103">
        <v>298</v>
      </c>
      <c r="AG238" s="103">
        <v>0</v>
      </c>
      <c r="AH238" s="104" t="s">
        <v>2701</v>
      </c>
      <c r="AI238" s="104" t="s">
        <v>2702</v>
      </c>
      <c r="AJ238" s="104" t="s">
        <v>2703</v>
      </c>
      <c r="AK238" s="101" t="s">
        <v>2704</v>
      </c>
      <c r="AL238" s="101"/>
      <c r="AM238" s="101"/>
      <c r="AN238" s="102">
        <v>202</v>
      </c>
      <c r="AO238" s="105">
        <v>1</v>
      </c>
      <c r="AP238" s="106" t="s">
        <v>132</v>
      </c>
      <c r="AQ238" s="102">
        <v>83</v>
      </c>
      <c r="AR238" s="105">
        <v>1</v>
      </c>
      <c r="AS238" s="106" t="s">
        <v>132</v>
      </c>
      <c r="AT238" s="102"/>
      <c r="AU238" s="107">
        <v>0</v>
      </c>
      <c r="AV238" s="106" t="s">
        <v>171</v>
      </c>
      <c r="AW238" s="103">
        <v>285</v>
      </c>
      <c r="AX238" s="107">
        <v>0.56999999999999995</v>
      </c>
      <c r="AY238" s="106" t="s">
        <v>227</v>
      </c>
      <c r="AZ238" s="108"/>
      <c r="BA238" s="108"/>
      <c r="BB238" s="108"/>
      <c r="BC238" s="108"/>
      <c r="BD238" s="108"/>
      <c r="BE238" s="108"/>
      <c r="BF238" s="108">
        <v>2574000000</v>
      </c>
      <c r="BG238" s="108"/>
      <c r="BH238" s="108">
        <v>1716000000</v>
      </c>
      <c r="BI238" s="108"/>
      <c r="BJ238" s="108">
        <v>4290000000</v>
      </c>
      <c r="BK238" s="108">
        <v>0</v>
      </c>
      <c r="BL238" s="108">
        <v>0</v>
      </c>
      <c r="BM238" s="108">
        <v>0</v>
      </c>
      <c r="BN238" s="108">
        <v>0</v>
      </c>
      <c r="BO238" s="108">
        <v>0</v>
      </c>
      <c r="BP238" s="108">
        <v>0</v>
      </c>
      <c r="BQ238" s="108">
        <v>0</v>
      </c>
      <c r="BR238" s="108">
        <v>0</v>
      </c>
      <c r="BS238" s="108">
        <v>0</v>
      </c>
      <c r="BT238" s="108">
        <v>0</v>
      </c>
      <c r="BU238" s="108">
        <v>0</v>
      </c>
      <c r="BV238" s="108">
        <v>0</v>
      </c>
      <c r="BW238" s="108">
        <v>0</v>
      </c>
      <c r="BX238" s="108">
        <v>0</v>
      </c>
      <c r="BY238" s="108">
        <v>0</v>
      </c>
      <c r="BZ238" s="108">
        <v>0</v>
      </c>
      <c r="CA238" s="108">
        <v>0</v>
      </c>
      <c r="CB238" s="108">
        <v>2574000000</v>
      </c>
      <c r="CC238" s="108">
        <v>0</v>
      </c>
      <c r="CD238" s="108">
        <v>1716000000</v>
      </c>
      <c r="CE238" s="108">
        <v>0</v>
      </c>
      <c r="CF238" s="108">
        <v>4290000000</v>
      </c>
      <c r="CG238" s="108">
        <v>0</v>
      </c>
      <c r="CH238" s="108">
        <v>0</v>
      </c>
      <c r="CI238" s="108">
        <v>0</v>
      </c>
      <c r="CJ238" s="108">
        <v>0</v>
      </c>
      <c r="CK238" s="108">
        <v>0</v>
      </c>
      <c r="CL238" s="108">
        <v>0</v>
      </c>
      <c r="CM238" s="108">
        <v>0</v>
      </c>
      <c r="CN238" s="108">
        <v>0</v>
      </c>
      <c r="CO238" s="108">
        <v>0</v>
      </c>
      <c r="CP238" s="108">
        <v>0</v>
      </c>
      <c r="CQ238" s="108">
        <v>0</v>
      </c>
      <c r="CR238" s="108">
        <v>8580000000</v>
      </c>
      <c r="CS238" s="101" t="s">
        <v>2705</v>
      </c>
      <c r="CT238" s="101" t="s">
        <v>2706</v>
      </c>
    </row>
    <row r="239" spans="1:98" ht="70.349999999999994" customHeight="1" x14ac:dyDescent="0.3">
      <c r="A239" s="100" t="s">
        <v>2707</v>
      </c>
      <c r="B239" s="101"/>
      <c r="C239" s="101" t="s">
        <v>246</v>
      </c>
      <c r="D239" s="101" t="s">
        <v>2659</v>
      </c>
      <c r="E239" s="101" t="s">
        <v>2660</v>
      </c>
      <c r="F239" s="102" t="s">
        <v>2661</v>
      </c>
      <c r="G239" s="101" t="s">
        <v>105</v>
      </c>
      <c r="H239" s="101" t="s">
        <v>2662</v>
      </c>
      <c r="I239" s="101" t="s">
        <v>2030</v>
      </c>
      <c r="J239" s="101" t="s">
        <v>2663</v>
      </c>
      <c r="K239" s="101" t="s">
        <v>2664</v>
      </c>
      <c r="L239" s="101" t="s">
        <v>2665</v>
      </c>
      <c r="M239" s="101">
        <v>33</v>
      </c>
      <c r="N239" s="101" t="s">
        <v>2666</v>
      </c>
      <c r="O239" s="101" t="s">
        <v>4420</v>
      </c>
      <c r="P239" s="101" t="s">
        <v>983</v>
      </c>
      <c r="Q239" s="101" t="s">
        <v>2668</v>
      </c>
      <c r="R239" s="101" t="s">
        <v>2669</v>
      </c>
      <c r="S239" s="101" t="s">
        <v>2708</v>
      </c>
      <c r="T239" s="101" t="s">
        <v>2709</v>
      </c>
      <c r="U239" s="101" t="s">
        <v>2710</v>
      </c>
      <c r="V239" s="101" t="s">
        <v>2711</v>
      </c>
      <c r="W239" s="101"/>
      <c r="X239" s="101" t="s">
        <v>2712</v>
      </c>
      <c r="Y239" s="101" t="s">
        <v>123</v>
      </c>
      <c r="Z239" s="101" t="s">
        <v>124</v>
      </c>
      <c r="AA239" s="103">
        <v>1000</v>
      </c>
      <c r="AB239" s="101" t="s">
        <v>125</v>
      </c>
      <c r="AC239" s="101" t="s">
        <v>2675</v>
      </c>
      <c r="AD239" s="103">
        <v>480</v>
      </c>
      <c r="AE239" s="103">
        <v>0</v>
      </c>
      <c r="AF239" s="103">
        <v>0</v>
      </c>
      <c r="AG239" s="103">
        <v>520</v>
      </c>
      <c r="AH239" s="104" t="s">
        <v>2713</v>
      </c>
      <c r="AI239" s="104" t="s">
        <v>2714</v>
      </c>
      <c r="AJ239" s="104" t="s">
        <v>2715</v>
      </c>
      <c r="AK239" s="101" t="s">
        <v>2716</v>
      </c>
      <c r="AL239" s="101"/>
      <c r="AM239" s="101"/>
      <c r="AN239" s="102">
        <v>480</v>
      </c>
      <c r="AO239" s="105">
        <v>1</v>
      </c>
      <c r="AP239" s="106" t="s">
        <v>132</v>
      </c>
      <c r="AQ239" s="102">
        <v>126</v>
      </c>
      <c r="AR239" s="105">
        <v>1</v>
      </c>
      <c r="AS239" s="106" t="s">
        <v>132</v>
      </c>
      <c r="AT239" s="102"/>
      <c r="AU239" s="107"/>
      <c r="AV239" s="106"/>
      <c r="AW239" s="103">
        <v>606</v>
      </c>
      <c r="AX239" s="107">
        <v>0.60599999999999998</v>
      </c>
      <c r="AY239" s="106" t="s">
        <v>170</v>
      </c>
      <c r="AZ239" s="108"/>
      <c r="BA239" s="108"/>
      <c r="BB239" s="108"/>
      <c r="BC239" s="108"/>
      <c r="BD239" s="108"/>
      <c r="BE239" s="108"/>
      <c r="BF239" s="108"/>
      <c r="BG239" s="108"/>
      <c r="BH239" s="108"/>
      <c r="BI239" s="108"/>
      <c r="BJ239" s="108">
        <v>0</v>
      </c>
      <c r="BK239" s="108">
        <v>600000000</v>
      </c>
      <c r="BL239" s="108">
        <v>0</v>
      </c>
      <c r="BM239" s="108">
        <v>0</v>
      </c>
      <c r="BN239" s="108">
        <v>0</v>
      </c>
      <c r="BO239" s="108">
        <v>0</v>
      </c>
      <c r="BP239" s="108">
        <v>0</v>
      </c>
      <c r="BQ239" s="108">
        <v>0</v>
      </c>
      <c r="BR239" s="108">
        <v>0</v>
      </c>
      <c r="BS239" s="108">
        <v>0</v>
      </c>
      <c r="BT239" s="108">
        <v>0</v>
      </c>
      <c r="BU239" s="108">
        <v>600000000</v>
      </c>
      <c r="BV239" s="108">
        <v>0</v>
      </c>
      <c r="BW239" s="108">
        <v>0</v>
      </c>
      <c r="BX239" s="108">
        <v>0</v>
      </c>
      <c r="BY239" s="108">
        <v>0</v>
      </c>
      <c r="BZ239" s="108">
        <v>0</v>
      </c>
      <c r="CA239" s="108">
        <v>0</v>
      </c>
      <c r="CB239" s="108">
        <v>0</v>
      </c>
      <c r="CC239" s="108">
        <v>0</v>
      </c>
      <c r="CD239" s="108">
        <v>0</v>
      </c>
      <c r="CE239" s="108">
        <v>0</v>
      </c>
      <c r="CF239" s="108">
        <v>0</v>
      </c>
      <c r="CG239" s="108">
        <v>550000000</v>
      </c>
      <c r="CH239" s="108">
        <v>0</v>
      </c>
      <c r="CI239" s="108">
        <v>0</v>
      </c>
      <c r="CJ239" s="108">
        <v>0</v>
      </c>
      <c r="CK239" s="108">
        <v>0</v>
      </c>
      <c r="CL239" s="108">
        <v>0</v>
      </c>
      <c r="CM239" s="108">
        <v>0</v>
      </c>
      <c r="CN239" s="108">
        <v>0</v>
      </c>
      <c r="CO239" s="108">
        <v>0</v>
      </c>
      <c r="CP239" s="108">
        <v>0</v>
      </c>
      <c r="CQ239" s="108">
        <v>550000000</v>
      </c>
      <c r="CR239" s="108">
        <v>1150000000</v>
      </c>
      <c r="CS239" s="101" t="s">
        <v>2717</v>
      </c>
      <c r="CT239" s="101" t="s">
        <v>2718</v>
      </c>
    </row>
    <row r="240" spans="1:98" ht="70.349999999999994" customHeight="1" x14ac:dyDescent="0.3">
      <c r="A240" s="100" t="s">
        <v>2719</v>
      </c>
      <c r="B240" s="101"/>
      <c r="C240" s="101" t="s">
        <v>357</v>
      </c>
      <c r="D240" s="101" t="s">
        <v>2659</v>
      </c>
      <c r="E240" s="101" t="s">
        <v>2660</v>
      </c>
      <c r="F240" s="102" t="s">
        <v>2661</v>
      </c>
      <c r="G240" s="101" t="s">
        <v>105</v>
      </c>
      <c r="H240" s="101" t="s">
        <v>2662</v>
      </c>
      <c r="I240" s="101" t="s">
        <v>2030</v>
      </c>
      <c r="J240" s="101" t="s">
        <v>2663</v>
      </c>
      <c r="K240" s="101" t="s">
        <v>2664</v>
      </c>
      <c r="L240" s="101" t="s">
        <v>2665</v>
      </c>
      <c r="M240" s="101">
        <v>33</v>
      </c>
      <c r="N240" s="101" t="s">
        <v>2666</v>
      </c>
      <c r="O240" s="101" t="s">
        <v>4420</v>
      </c>
      <c r="P240" s="101" t="s">
        <v>983</v>
      </c>
      <c r="Q240" s="101" t="s">
        <v>2668</v>
      </c>
      <c r="R240" s="101" t="s">
        <v>2669</v>
      </c>
      <c r="S240" s="101" t="s">
        <v>2720</v>
      </c>
      <c r="T240" s="101" t="s">
        <v>2721</v>
      </c>
      <c r="U240" s="101" t="s">
        <v>2722</v>
      </c>
      <c r="V240" s="101" t="s">
        <v>2723</v>
      </c>
      <c r="W240" s="101" t="s">
        <v>2724</v>
      </c>
      <c r="X240" s="101" t="s">
        <v>2684</v>
      </c>
      <c r="Y240" s="101" t="s">
        <v>123</v>
      </c>
      <c r="Z240" s="101" t="s">
        <v>124</v>
      </c>
      <c r="AA240" s="103">
        <v>80</v>
      </c>
      <c r="AB240" s="101" t="s">
        <v>125</v>
      </c>
      <c r="AC240" s="101" t="s">
        <v>2675</v>
      </c>
      <c r="AD240" s="103">
        <v>19</v>
      </c>
      <c r="AE240" s="103">
        <v>19</v>
      </c>
      <c r="AF240" s="103">
        <v>19</v>
      </c>
      <c r="AG240" s="103">
        <v>23</v>
      </c>
      <c r="AH240" s="104" t="s">
        <v>2725</v>
      </c>
      <c r="AI240" s="104" t="s">
        <v>2726</v>
      </c>
      <c r="AJ240" s="104" t="s">
        <v>2727</v>
      </c>
      <c r="AK240" s="101" t="s">
        <v>2728</v>
      </c>
      <c r="AL240" s="101" t="s">
        <v>2729</v>
      </c>
      <c r="AM240" s="101"/>
      <c r="AN240" s="102">
        <v>19</v>
      </c>
      <c r="AO240" s="105">
        <v>1</v>
      </c>
      <c r="AP240" s="106" t="s">
        <v>132</v>
      </c>
      <c r="AQ240" s="102">
        <v>19</v>
      </c>
      <c r="AR240" s="105">
        <v>1</v>
      </c>
      <c r="AS240" s="106" t="s">
        <v>132</v>
      </c>
      <c r="AT240" s="102">
        <v>20</v>
      </c>
      <c r="AU240" s="107">
        <v>1</v>
      </c>
      <c r="AV240" s="106" t="s">
        <v>132</v>
      </c>
      <c r="AW240" s="103">
        <v>58</v>
      </c>
      <c r="AX240" s="107">
        <v>0.72499999999999998</v>
      </c>
      <c r="AY240" s="106" t="s">
        <v>170</v>
      </c>
      <c r="AZ240" s="108">
        <v>54000000</v>
      </c>
      <c r="BA240" s="108"/>
      <c r="BB240" s="108"/>
      <c r="BC240" s="108"/>
      <c r="BD240" s="108"/>
      <c r="BE240" s="108"/>
      <c r="BF240" s="108"/>
      <c r="BG240" s="108"/>
      <c r="BH240" s="108"/>
      <c r="BI240" s="108"/>
      <c r="BJ240" s="108">
        <v>54000000</v>
      </c>
      <c r="BK240" s="108">
        <v>74000000</v>
      </c>
      <c r="BL240" s="108">
        <v>0</v>
      </c>
      <c r="BM240" s="108">
        <v>0</v>
      </c>
      <c r="BN240" s="108">
        <v>0</v>
      </c>
      <c r="BO240" s="108">
        <v>0</v>
      </c>
      <c r="BP240" s="108">
        <v>0</v>
      </c>
      <c r="BQ240" s="108">
        <v>0</v>
      </c>
      <c r="BR240" s="108">
        <v>0</v>
      </c>
      <c r="BS240" s="108">
        <v>0</v>
      </c>
      <c r="BT240" s="108">
        <v>0</v>
      </c>
      <c r="BU240" s="108">
        <v>74000000</v>
      </c>
      <c r="BV240" s="108">
        <v>54000000</v>
      </c>
      <c r="BW240" s="108">
        <v>0</v>
      </c>
      <c r="BX240" s="108">
        <v>0</v>
      </c>
      <c r="BY240" s="108">
        <v>0</v>
      </c>
      <c r="BZ240" s="108">
        <v>0</v>
      </c>
      <c r="CA240" s="108">
        <v>0</v>
      </c>
      <c r="CB240" s="108">
        <v>0</v>
      </c>
      <c r="CC240" s="108">
        <v>0</v>
      </c>
      <c r="CD240" s="108">
        <v>0</v>
      </c>
      <c r="CE240" s="108">
        <v>0</v>
      </c>
      <c r="CF240" s="108">
        <v>54000000</v>
      </c>
      <c r="CG240" s="108">
        <v>84000000</v>
      </c>
      <c r="CH240" s="108">
        <v>0</v>
      </c>
      <c r="CI240" s="108">
        <v>0</v>
      </c>
      <c r="CJ240" s="108">
        <v>0</v>
      </c>
      <c r="CK240" s="108">
        <v>0</v>
      </c>
      <c r="CL240" s="108">
        <v>0</v>
      </c>
      <c r="CM240" s="108">
        <v>0</v>
      </c>
      <c r="CN240" s="108">
        <v>0</v>
      </c>
      <c r="CO240" s="108">
        <v>0</v>
      </c>
      <c r="CP240" s="108">
        <v>0</v>
      </c>
      <c r="CQ240" s="108">
        <v>84000000</v>
      </c>
      <c r="CR240" s="108">
        <v>266000000</v>
      </c>
      <c r="CS240" s="101"/>
      <c r="CT240" s="101" t="s">
        <v>2730</v>
      </c>
    </row>
    <row r="241" spans="1:98" ht="70.349999999999994" customHeight="1" x14ac:dyDescent="0.3">
      <c r="A241" s="100" t="s">
        <v>2731</v>
      </c>
      <c r="B241" s="101"/>
      <c r="C241" s="101" t="s">
        <v>111</v>
      </c>
      <c r="D241" s="101" t="s">
        <v>2659</v>
      </c>
      <c r="E241" s="101" t="s">
        <v>2660</v>
      </c>
      <c r="F241" s="102" t="s">
        <v>2661</v>
      </c>
      <c r="G241" s="101" t="s">
        <v>105</v>
      </c>
      <c r="H241" s="101" t="s">
        <v>2662</v>
      </c>
      <c r="I241" s="101" t="s">
        <v>2030</v>
      </c>
      <c r="J241" s="101" t="s">
        <v>2663</v>
      </c>
      <c r="K241" s="101" t="s">
        <v>2732</v>
      </c>
      <c r="L241" s="101" t="s">
        <v>2665</v>
      </c>
      <c r="M241" s="101">
        <v>34</v>
      </c>
      <c r="N241" s="101" t="s">
        <v>2733</v>
      </c>
      <c r="O241" s="101" t="s">
        <v>137</v>
      </c>
      <c r="P241" s="101" t="s">
        <v>138</v>
      </c>
      <c r="Q241" s="101" t="s">
        <v>973</v>
      </c>
      <c r="R241" s="101" t="s">
        <v>974</v>
      </c>
      <c r="S241" s="101" t="s">
        <v>822</v>
      </c>
      <c r="T241" s="101" t="s">
        <v>2734</v>
      </c>
      <c r="U241" s="101" t="s">
        <v>2735</v>
      </c>
      <c r="V241" s="101" t="s">
        <v>2736</v>
      </c>
      <c r="W241" s="101" t="s">
        <v>2737</v>
      </c>
      <c r="X241" s="101" t="s">
        <v>2738</v>
      </c>
      <c r="Y241" s="101" t="s">
        <v>123</v>
      </c>
      <c r="Z241" s="101" t="s">
        <v>124</v>
      </c>
      <c r="AA241" s="103">
        <v>3</v>
      </c>
      <c r="AB241" s="101" t="s">
        <v>125</v>
      </c>
      <c r="AC241" s="101" t="s">
        <v>2739</v>
      </c>
      <c r="AD241" s="103">
        <v>0</v>
      </c>
      <c r="AE241" s="103">
        <v>0</v>
      </c>
      <c r="AF241" s="103">
        <v>3</v>
      </c>
      <c r="AG241" s="103">
        <v>0</v>
      </c>
      <c r="AH241" s="104"/>
      <c r="AI241" s="104"/>
      <c r="AJ241" s="104"/>
      <c r="AK241" s="101" t="s">
        <v>6690</v>
      </c>
      <c r="AL241" s="101"/>
      <c r="AM241" s="101"/>
      <c r="AN241" s="102"/>
      <c r="AO241" s="105"/>
      <c r="AP241" s="106"/>
      <c r="AQ241" s="102"/>
      <c r="AR241" s="105"/>
      <c r="AS241" s="106"/>
      <c r="AT241" s="102">
        <v>0</v>
      </c>
      <c r="AU241" s="107">
        <v>0</v>
      </c>
      <c r="AV241" s="106" t="s">
        <v>171</v>
      </c>
      <c r="AW241" s="103">
        <v>0</v>
      </c>
      <c r="AX241" s="107">
        <v>0</v>
      </c>
      <c r="AY241" s="106" t="s">
        <v>171</v>
      </c>
      <c r="AZ241" s="108">
        <v>50000000</v>
      </c>
      <c r="BA241" s="108">
        <v>0</v>
      </c>
      <c r="BB241" s="108">
        <v>0</v>
      </c>
      <c r="BC241" s="108">
        <v>0</v>
      </c>
      <c r="BD241" s="108">
        <v>0</v>
      </c>
      <c r="BE241" s="108">
        <v>0</v>
      </c>
      <c r="BF241" s="108">
        <v>0</v>
      </c>
      <c r="BG241" s="108">
        <v>0</v>
      </c>
      <c r="BH241" s="108">
        <v>0</v>
      </c>
      <c r="BI241" s="108">
        <v>0</v>
      </c>
      <c r="BJ241" s="108">
        <v>50000000</v>
      </c>
      <c r="BK241" s="108">
        <v>80000000</v>
      </c>
      <c r="BL241" s="108">
        <v>0</v>
      </c>
      <c r="BM241" s="108">
        <v>0</v>
      </c>
      <c r="BN241" s="108">
        <v>0</v>
      </c>
      <c r="BO241" s="108">
        <v>0</v>
      </c>
      <c r="BP241" s="108">
        <v>0</v>
      </c>
      <c r="BQ241" s="108">
        <v>0</v>
      </c>
      <c r="BR241" s="108">
        <v>0</v>
      </c>
      <c r="BS241" s="108">
        <v>0</v>
      </c>
      <c r="BT241" s="108">
        <v>0</v>
      </c>
      <c r="BU241" s="108">
        <v>80000000</v>
      </c>
      <c r="BV241" s="108">
        <v>50000000</v>
      </c>
      <c r="BW241" s="108">
        <v>0</v>
      </c>
      <c r="BX241" s="108">
        <v>0</v>
      </c>
      <c r="BY241" s="108">
        <v>0</v>
      </c>
      <c r="BZ241" s="108">
        <v>0</v>
      </c>
      <c r="CA241" s="108">
        <v>0</v>
      </c>
      <c r="CB241" s="108">
        <v>0</v>
      </c>
      <c r="CC241" s="108">
        <v>0</v>
      </c>
      <c r="CD241" s="108">
        <v>0</v>
      </c>
      <c r="CE241" s="108">
        <v>0</v>
      </c>
      <c r="CF241" s="108">
        <v>50000000</v>
      </c>
      <c r="CG241" s="108">
        <v>120000000</v>
      </c>
      <c r="CH241" s="108">
        <v>0</v>
      </c>
      <c r="CI241" s="108">
        <v>0</v>
      </c>
      <c r="CJ241" s="108">
        <v>0</v>
      </c>
      <c r="CK241" s="108">
        <v>0</v>
      </c>
      <c r="CL241" s="108">
        <v>0</v>
      </c>
      <c r="CM241" s="108">
        <v>0</v>
      </c>
      <c r="CN241" s="108">
        <v>0</v>
      </c>
      <c r="CO241" s="108">
        <v>0</v>
      </c>
      <c r="CP241" s="108">
        <v>0</v>
      </c>
      <c r="CQ241" s="108">
        <v>120000000</v>
      </c>
      <c r="CR241" s="108">
        <v>300000000</v>
      </c>
      <c r="CS241" s="101" t="s">
        <v>2740</v>
      </c>
      <c r="CT241" s="101" t="s">
        <v>1224</v>
      </c>
    </row>
    <row r="242" spans="1:98" ht="70.349999999999994" customHeight="1" x14ac:dyDescent="0.3">
      <c r="A242" s="100" t="s">
        <v>2741</v>
      </c>
      <c r="B242" s="101"/>
      <c r="C242" s="101" t="s">
        <v>111</v>
      </c>
      <c r="D242" s="101" t="s">
        <v>2659</v>
      </c>
      <c r="E242" s="101" t="s">
        <v>2742</v>
      </c>
      <c r="F242" s="102" t="s">
        <v>2743</v>
      </c>
      <c r="G242" s="101"/>
      <c r="H242" s="101" t="s">
        <v>522</v>
      </c>
      <c r="I242" s="101" t="s">
        <v>2744</v>
      </c>
      <c r="J242" s="101" t="s">
        <v>108</v>
      </c>
      <c r="K242" s="101" t="s">
        <v>2745</v>
      </c>
      <c r="L242" s="101" t="s">
        <v>2665</v>
      </c>
      <c r="M242" s="101">
        <v>35</v>
      </c>
      <c r="N242" s="101" t="s">
        <v>2746</v>
      </c>
      <c r="O242" s="101" t="s">
        <v>4420</v>
      </c>
      <c r="P242" s="101" t="s">
        <v>983</v>
      </c>
      <c r="Q242" s="101" t="s">
        <v>2757</v>
      </c>
      <c r="R242" s="101" t="s">
        <v>2748</v>
      </c>
      <c r="S242" s="101" t="s">
        <v>2749</v>
      </c>
      <c r="T242" s="101" t="s">
        <v>2750</v>
      </c>
      <c r="U242" s="101" t="s">
        <v>2751</v>
      </c>
      <c r="V242" s="101" t="s">
        <v>2752</v>
      </c>
      <c r="W242" s="101" t="s">
        <v>2753</v>
      </c>
      <c r="X242" s="101" t="s">
        <v>283</v>
      </c>
      <c r="Y242" s="101" t="s">
        <v>123</v>
      </c>
      <c r="Z242" s="101" t="s">
        <v>124</v>
      </c>
      <c r="AA242" s="103">
        <v>8</v>
      </c>
      <c r="AB242" s="101" t="s">
        <v>125</v>
      </c>
      <c r="AC242" s="101" t="s">
        <v>2754</v>
      </c>
      <c r="AD242" s="103">
        <v>0</v>
      </c>
      <c r="AE242" s="103">
        <v>2</v>
      </c>
      <c r="AF242" s="103">
        <v>3</v>
      </c>
      <c r="AG242" s="103">
        <v>3</v>
      </c>
      <c r="AH242" s="104"/>
      <c r="AI242" s="104"/>
      <c r="AJ242" s="104"/>
      <c r="AK242" s="101"/>
      <c r="AL242" s="101"/>
      <c r="AM242" s="101"/>
      <c r="AN242" s="102"/>
      <c r="AO242" s="105"/>
      <c r="AP242" s="106"/>
      <c r="AQ242" s="102">
        <v>0</v>
      </c>
      <c r="AR242" s="105">
        <v>0</v>
      </c>
      <c r="AS242" s="106" t="s">
        <v>171</v>
      </c>
      <c r="AT242" s="102"/>
      <c r="AU242" s="107">
        <v>0</v>
      </c>
      <c r="AV242" s="106" t="s">
        <v>171</v>
      </c>
      <c r="AW242" s="103">
        <v>0</v>
      </c>
      <c r="AX242" s="107">
        <v>0</v>
      </c>
      <c r="AY242" s="106" t="s">
        <v>171</v>
      </c>
      <c r="AZ242" s="108">
        <v>0</v>
      </c>
      <c r="BA242" s="108">
        <v>0</v>
      </c>
      <c r="BB242" s="108">
        <v>0</v>
      </c>
      <c r="BC242" s="108">
        <v>0</v>
      </c>
      <c r="BD242" s="108">
        <v>0</v>
      </c>
      <c r="BE242" s="108">
        <v>0</v>
      </c>
      <c r="BF242" s="108">
        <v>0</v>
      </c>
      <c r="BG242" s="108">
        <v>0</v>
      </c>
      <c r="BH242" s="108">
        <v>0</v>
      </c>
      <c r="BI242" s="108">
        <v>0</v>
      </c>
      <c r="BJ242" s="108">
        <v>0</v>
      </c>
      <c r="BK242" s="108">
        <v>0</v>
      </c>
      <c r="BL242" s="108">
        <v>0</v>
      </c>
      <c r="BM242" s="108">
        <v>0</v>
      </c>
      <c r="BN242" s="108">
        <v>0</v>
      </c>
      <c r="BO242" s="108">
        <v>0</v>
      </c>
      <c r="BP242" s="108">
        <v>0</v>
      </c>
      <c r="BQ242" s="108">
        <v>0</v>
      </c>
      <c r="BR242" s="108">
        <v>0</v>
      </c>
      <c r="BS242" s="108">
        <v>0</v>
      </c>
      <c r="BT242" s="108">
        <v>0</v>
      </c>
      <c r="BU242" s="108">
        <v>0</v>
      </c>
      <c r="BV242" s="108">
        <v>0</v>
      </c>
      <c r="BW242" s="108">
        <v>0</v>
      </c>
      <c r="BX242" s="108">
        <v>0</v>
      </c>
      <c r="BY242" s="108">
        <v>0</v>
      </c>
      <c r="BZ242" s="108">
        <v>0</v>
      </c>
      <c r="CA242" s="108">
        <v>0</v>
      </c>
      <c r="CB242" s="108">
        <v>0</v>
      </c>
      <c r="CC242" s="108">
        <v>0</v>
      </c>
      <c r="CD242" s="108">
        <v>0</v>
      </c>
      <c r="CE242" s="108">
        <v>0</v>
      </c>
      <c r="CF242" s="108">
        <v>0</v>
      </c>
      <c r="CG242" s="108">
        <v>0</v>
      </c>
      <c r="CH242" s="108">
        <v>0</v>
      </c>
      <c r="CI242" s="108">
        <v>0</v>
      </c>
      <c r="CJ242" s="108">
        <v>0</v>
      </c>
      <c r="CK242" s="108">
        <v>0</v>
      </c>
      <c r="CL242" s="108">
        <v>0</v>
      </c>
      <c r="CM242" s="108">
        <v>0</v>
      </c>
      <c r="CN242" s="108">
        <v>0</v>
      </c>
      <c r="CO242" s="108">
        <v>0</v>
      </c>
      <c r="CP242" s="108">
        <v>0</v>
      </c>
      <c r="CQ242" s="108">
        <v>0</v>
      </c>
      <c r="CR242" s="108">
        <v>0</v>
      </c>
      <c r="CS242" s="101"/>
      <c r="CT242" s="101"/>
    </row>
    <row r="243" spans="1:98" ht="70.349999999999994" customHeight="1" x14ac:dyDescent="0.3">
      <c r="A243" s="100" t="s">
        <v>2755</v>
      </c>
      <c r="B243" s="101"/>
      <c r="C243" s="101" t="s">
        <v>101</v>
      </c>
      <c r="D243" s="101" t="s">
        <v>2659</v>
      </c>
      <c r="E243" s="101" t="s">
        <v>2742</v>
      </c>
      <c r="F243" s="102" t="s">
        <v>2743</v>
      </c>
      <c r="G243" s="101"/>
      <c r="H243" s="101" t="s">
        <v>522</v>
      </c>
      <c r="I243" s="101" t="s">
        <v>2744</v>
      </c>
      <c r="J243" s="101" t="s">
        <v>108</v>
      </c>
      <c r="K243" s="101" t="s">
        <v>2756</v>
      </c>
      <c r="L243" s="101" t="s">
        <v>2665</v>
      </c>
      <c r="M243" s="101">
        <v>35</v>
      </c>
      <c r="N243" s="101" t="s">
        <v>2746</v>
      </c>
      <c r="O243" s="101" t="s">
        <v>4420</v>
      </c>
      <c r="P243" s="101" t="s">
        <v>983</v>
      </c>
      <c r="Q243" s="101" t="s">
        <v>2757</v>
      </c>
      <c r="R243" s="101" t="s">
        <v>2748</v>
      </c>
      <c r="S243" s="101" t="s">
        <v>2758</v>
      </c>
      <c r="T243" s="101" t="s">
        <v>2759</v>
      </c>
      <c r="U243" s="101" t="s">
        <v>2758</v>
      </c>
      <c r="V243" s="101" t="s">
        <v>2760</v>
      </c>
      <c r="W243" s="101" t="s">
        <v>2761</v>
      </c>
      <c r="X243" s="101" t="s">
        <v>2762</v>
      </c>
      <c r="Y243" s="101" t="s">
        <v>123</v>
      </c>
      <c r="Z243" s="101" t="s">
        <v>124</v>
      </c>
      <c r="AA243" s="103">
        <v>3</v>
      </c>
      <c r="AB243" s="101" t="s">
        <v>125</v>
      </c>
      <c r="AC243" s="101" t="s">
        <v>2754</v>
      </c>
      <c r="AD243" s="103">
        <v>1</v>
      </c>
      <c r="AE243" s="103">
        <v>1</v>
      </c>
      <c r="AF243" s="103">
        <v>1</v>
      </c>
      <c r="AG243" s="103">
        <v>0</v>
      </c>
      <c r="AH243" s="104" t="s">
        <v>2763</v>
      </c>
      <c r="AI243" s="104" t="s">
        <v>2764</v>
      </c>
      <c r="AJ243" s="104"/>
      <c r="AK243" s="101" t="s">
        <v>2765</v>
      </c>
      <c r="AL243" s="101"/>
      <c r="AM243" s="101"/>
      <c r="AN243" s="102">
        <v>1</v>
      </c>
      <c r="AO243" s="105">
        <v>1</v>
      </c>
      <c r="AP243" s="106" t="s">
        <v>132</v>
      </c>
      <c r="AQ243" s="102">
        <v>0</v>
      </c>
      <c r="AR243" s="105">
        <v>0</v>
      </c>
      <c r="AS243" s="106" t="s">
        <v>171</v>
      </c>
      <c r="AT243" s="102"/>
      <c r="AU243" s="107">
        <v>0</v>
      </c>
      <c r="AV243" s="106" t="s">
        <v>171</v>
      </c>
      <c r="AW243" s="103">
        <v>1</v>
      </c>
      <c r="AX243" s="107">
        <v>0.33333333333333331</v>
      </c>
      <c r="AY243" s="106" t="s">
        <v>227</v>
      </c>
      <c r="AZ243" s="108">
        <v>0</v>
      </c>
      <c r="BA243" s="108">
        <v>0</v>
      </c>
      <c r="BB243" s="108">
        <v>0</v>
      </c>
      <c r="BC243" s="108">
        <v>0</v>
      </c>
      <c r="BD243" s="108">
        <v>630388916</v>
      </c>
      <c r="BE243" s="108">
        <v>2634576025.9899998</v>
      </c>
      <c r="BF243" s="108">
        <v>0</v>
      </c>
      <c r="BG243" s="108">
        <v>0</v>
      </c>
      <c r="BH243" s="108">
        <v>249000000</v>
      </c>
      <c r="BI243" s="108">
        <v>0</v>
      </c>
      <c r="BJ243" s="108">
        <v>3513964941.9899998</v>
      </c>
      <c r="BK243" s="108">
        <v>0</v>
      </c>
      <c r="BL243" s="108">
        <v>0</v>
      </c>
      <c r="BM243" s="108">
        <v>0</v>
      </c>
      <c r="BN243" s="108">
        <v>0</v>
      </c>
      <c r="BO243" s="108">
        <v>0</v>
      </c>
      <c r="BP243" s="108">
        <v>500000000</v>
      </c>
      <c r="BQ243" s="108">
        <v>0</v>
      </c>
      <c r="BR243" s="108">
        <v>0</v>
      </c>
      <c r="BS243" s="108">
        <v>2700000001</v>
      </c>
      <c r="BT243" s="108">
        <v>0</v>
      </c>
      <c r="BU243" s="108">
        <v>3200000001</v>
      </c>
      <c r="BV243" s="108">
        <v>0</v>
      </c>
      <c r="BW243" s="108">
        <v>0</v>
      </c>
      <c r="BX243" s="108">
        <v>0</v>
      </c>
      <c r="BY243" s="108">
        <v>0</v>
      </c>
      <c r="BZ243" s="108">
        <v>0</v>
      </c>
      <c r="CA243" s="108">
        <v>0</v>
      </c>
      <c r="CB243" s="108">
        <v>0</v>
      </c>
      <c r="CC243" s="108">
        <v>0</v>
      </c>
      <c r="CD243" s="108">
        <v>0</v>
      </c>
      <c r="CE243" s="108">
        <v>0</v>
      </c>
      <c r="CF243" s="108">
        <v>0</v>
      </c>
      <c r="CG243" s="108">
        <v>0</v>
      </c>
      <c r="CH243" s="108">
        <v>0</v>
      </c>
      <c r="CI243" s="108">
        <v>0</v>
      </c>
      <c r="CJ243" s="108">
        <v>0</v>
      </c>
      <c r="CK243" s="108">
        <v>0</v>
      </c>
      <c r="CL243" s="108">
        <v>0</v>
      </c>
      <c r="CM243" s="108">
        <v>0</v>
      </c>
      <c r="CN243" s="108">
        <v>0</v>
      </c>
      <c r="CO243" s="108">
        <v>0</v>
      </c>
      <c r="CP243" s="108">
        <v>0</v>
      </c>
      <c r="CQ243" s="108">
        <v>0</v>
      </c>
      <c r="CR243" s="108">
        <v>6713964942.9899998</v>
      </c>
      <c r="CS243" s="101" t="s">
        <v>2766</v>
      </c>
      <c r="CT243" s="101" t="s">
        <v>2767</v>
      </c>
    </row>
    <row r="244" spans="1:98" ht="70.349999999999994" customHeight="1" x14ac:dyDescent="0.3">
      <c r="A244" s="100" t="s">
        <v>2768</v>
      </c>
      <c r="B244" s="101"/>
      <c r="C244" s="101" t="s">
        <v>136</v>
      </c>
      <c r="D244" s="101" t="s">
        <v>2659</v>
      </c>
      <c r="E244" s="101" t="s">
        <v>2742</v>
      </c>
      <c r="F244" s="102" t="s">
        <v>2743</v>
      </c>
      <c r="G244" s="101"/>
      <c r="H244" s="101" t="s">
        <v>522</v>
      </c>
      <c r="I244" s="101" t="s">
        <v>2744</v>
      </c>
      <c r="J244" s="101" t="s">
        <v>108</v>
      </c>
      <c r="K244" s="101" t="s">
        <v>2756</v>
      </c>
      <c r="L244" s="101" t="s">
        <v>2665</v>
      </c>
      <c r="M244" s="101">
        <v>35</v>
      </c>
      <c r="N244" s="101" t="s">
        <v>2746</v>
      </c>
      <c r="O244" s="101" t="s">
        <v>4420</v>
      </c>
      <c r="P244" s="101" t="s">
        <v>983</v>
      </c>
      <c r="Q244" s="101" t="s">
        <v>2757</v>
      </c>
      <c r="R244" s="101" t="s">
        <v>2748</v>
      </c>
      <c r="S244" s="101" t="s">
        <v>2769</v>
      </c>
      <c r="T244" s="101" t="s">
        <v>2770</v>
      </c>
      <c r="U244" s="101" t="s">
        <v>2769</v>
      </c>
      <c r="V244" s="101" t="s">
        <v>2771</v>
      </c>
      <c r="W244" s="101" t="s">
        <v>2772</v>
      </c>
      <c r="X244" s="101" t="s">
        <v>2762</v>
      </c>
      <c r="Y244" s="101" t="s">
        <v>123</v>
      </c>
      <c r="Z244" s="101" t="s">
        <v>124</v>
      </c>
      <c r="AA244" s="103">
        <v>26</v>
      </c>
      <c r="AB244" s="101" t="s">
        <v>125</v>
      </c>
      <c r="AC244" s="101" t="s">
        <v>2754</v>
      </c>
      <c r="AD244" s="103">
        <v>1</v>
      </c>
      <c r="AE244" s="103">
        <v>11</v>
      </c>
      <c r="AF244" s="103">
        <v>10</v>
      </c>
      <c r="AG244" s="103">
        <v>4</v>
      </c>
      <c r="AH244" s="104" t="s">
        <v>2773</v>
      </c>
      <c r="AI244" s="104" t="s">
        <v>2774</v>
      </c>
      <c r="AJ244" s="104"/>
      <c r="AK244" s="101" t="s">
        <v>6293</v>
      </c>
      <c r="AL244" s="101"/>
      <c r="AM244" s="101" t="s">
        <v>6482</v>
      </c>
      <c r="AN244" s="102">
        <v>1</v>
      </c>
      <c r="AO244" s="105">
        <v>1</v>
      </c>
      <c r="AP244" s="106" t="s">
        <v>132</v>
      </c>
      <c r="AQ244" s="102">
        <v>0</v>
      </c>
      <c r="AR244" s="105">
        <v>0</v>
      </c>
      <c r="AS244" s="106" t="s">
        <v>171</v>
      </c>
      <c r="AT244" s="102"/>
      <c r="AU244" s="107">
        <v>0</v>
      </c>
      <c r="AV244" s="106" t="s">
        <v>171</v>
      </c>
      <c r="AW244" s="103">
        <v>1</v>
      </c>
      <c r="AX244" s="107">
        <v>3.8461538461538464E-2</v>
      </c>
      <c r="AY244" s="106" t="s">
        <v>171</v>
      </c>
      <c r="AZ244" s="108">
        <v>0</v>
      </c>
      <c r="BA244" s="108">
        <v>0</v>
      </c>
      <c r="BB244" s="108">
        <v>0</v>
      </c>
      <c r="BC244" s="108">
        <v>0</v>
      </c>
      <c r="BD244" s="108">
        <v>5436707804.4266996</v>
      </c>
      <c r="BE244" s="108">
        <v>4674224545.9523001</v>
      </c>
      <c r="BF244" s="108">
        <v>11900000000</v>
      </c>
      <c r="BG244" s="108">
        <v>0</v>
      </c>
      <c r="BH244" s="108">
        <v>6690034408.3023005</v>
      </c>
      <c r="BI244" s="108">
        <v>0</v>
      </c>
      <c r="BJ244" s="108">
        <v>28700966758.681301</v>
      </c>
      <c r="BK244" s="108">
        <v>0</v>
      </c>
      <c r="BL244" s="108">
        <v>0</v>
      </c>
      <c r="BM244" s="108">
        <v>0</v>
      </c>
      <c r="BN244" s="108">
        <v>0</v>
      </c>
      <c r="BO244" s="108">
        <v>293516566.64499998</v>
      </c>
      <c r="BP244" s="108">
        <v>1736255867.5050001</v>
      </c>
      <c r="BQ244" s="108">
        <v>23525000000</v>
      </c>
      <c r="BR244" s="108">
        <v>0</v>
      </c>
      <c r="BS244" s="108">
        <v>4326847532.7550001</v>
      </c>
      <c r="BT244" s="108">
        <v>0</v>
      </c>
      <c r="BU244" s="108">
        <v>29881619966.904999</v>
      </c>
      <c r="BV244" s="108">
        <v>0</v>
      </c>
      <c r="BW244" s="108">
        <v>0</v>
      </c>
      <c r="BX244" s="108">
        <v>0</v>
      </c>
      <c r="BY244" s="108">
        <v>0</v>
      </c>
      <c r="BZ244" s="108">
        <v>0</v>
      </c>
      <c r="CA244" s="108">
        <v>400000000</v>
      </c>
      <c r="CB244" s="108">
        <v>0</v>
      </c>
      <c r="CC244" s="108">
        <v>0</v>
      </c>
      <c r="CD244" s="108">
        <v>2010904449</v>
      </c>
      <c r="CE244" s="108">
        <v>0</v>
      </c>
      <c r="CF244" s="108">
        <v>2410904449</v>
      </c>
      <c r="CG244" s="108">
        <v>0</v>
      </c>
      <c r="CH244" s="108">
        <v>0</v>
      </c>
      <c r="CI244" s="108">
        <v>0</v>
      </c>
      <c r="CJ244" s="108">
        <v>0</v>
      </c>
      <c r="CK244" s="108">
        <v>675000000</v>
      </c>
      <c r="CL244" s="108">
        <v>400000000</v>
      </c>
      <c r="CM244" s="108">
        <v>0</v>
      </c>
      <c r="CN244" s="108">
        <v>0</v>
      </c>
      <c r="CO244" s="108">
        <v>2025000000</v>
      </c>
      <c r="CP244" s="108">
        <v>0</v>
      </c>
      <c r="CQ244" s="108">
        <v>3100000000</v>
      </c>
      <c r="CR244" s="108">
        <v>64093491174.586304</v>
      </c>
      <c r="CS244" s="101" t="s">
        <v>2775</v>
      </c>
      <c r="CT244" s="101" t="s">
        <v>2776</v>
      </c>
    </row>
    <row r="245" spans="1:98" ht="85.5" customHeight="1" x14ac:dyDescent="0.3">
      <c r="A245" s="100" t="s">
        <v>2777</v>
      </c>
      <c r="B245" s="101"/>
      <c r="C245" s="101" t="s">
        <v>175</v>
      </c>
      <c r="D245" s="101" t="s">
        <v>2659</v>
      </c>
      <c r="E245" s="101" t="s">
        <v>2742</v>
      </c>
      <c r="F245" s="102" t="s">
        <v>2743</v>
      </c>
      <c r="G245" s="101"/>
      <c r="H245" s="101" t="s">
        <v>522</v>
      </c>
      <c r="I245" s="101" t="s">
        <v>2744</v>
      </c>
      <c r="J245" s="101" t="s">
        <v>108</v>
      </c>
      <c r="K245" s="101" t="s">
        <v>2756</v>
      </c>
      <c r="L245" s="101" t="s">
        <v>2665</v>
      </c>
      <c r="M245" s="101">
        <v>35</v>
      </c>
      <c r="N245" s="101" t="s">
        <v>2746</v>
      </c>
      <c r="O245" s="101" t="s">
        <v>4420</v>
      </c>
      <c r="P245" s="101" t="s">
        <v>983</v>
      </c>
      <c r="Q245" s="101" t="s">
        <v>2757</v>
      </c>
      <c r="R245" s="101" t="s">
        <v>2748</v>
      </c>
      <c r="S245" s="101" t="s">
        <v>2778</v>
      </c>
      <c r="T245" s="101" t="s">
        <v>2779</v>
      </c>
      <c r="U245" s="101" t="s">
        <v>2778</v>
      </c>
      <c r="V245" s="101" t="s">
        <v>2780</v>
      </c>
      <c r="W245" s="101" t="s">
        <v>2781</v>
      </c>
      <c r="X245" s="101" t="s">
        <v>2762</v>
      </c>
      <c r="Y245" s="101" t="s">
        <v>123</v>
      </c>
      <c r="Z245" s="101" t="s">
        <v>124</v>
      </c>
      <c r="AA245" s="103">
        <v>12</v>
      </c>
      <c r="AB245" s="101" t="s">
        <v>125</v>
      </c>
      <c r="AC245" s="101" t="s">
        <v>2754</v>
      </c>
      <c r="AD245" s="103">
        <v>3</v>
      </c>
      <c r="AE245" s="103">
        <v>4</v>
      </c>
      <c r="AF245" s="103">
        <v>3</v>
      </c>
      <c r="AG245" s="103">
        <v>2</v>
      </c>
      <c r="AH245" s="104" t="s">
        <v>2782</v>
      </c>
      <c r="AI245" s="104" t="s">
        <v>2783</v>
      </c>
      <c r="AJ245" s="104" t="s">
        <v>2784</v>
      </c>
      <c r="AK245" s="101" t="s">
        <v>2785</v>
      </c>
      <c r="AL245" s="101"/>
      <c r="AM245" s="101" t="s">
        <v>6615</v>
      </c>
      <c r="AN245" s="102">
        <v>2</v>
      </c>
      <c r="AO245" s="105">
        <v>0.66666666666666663</v>
      </c>
      <c r="AP245" s="106" t="s">
        <v>170</v>
      </c>
      <c r="AQ245" s="102">
        <v>1</v>
      </c>
      <c r="AR245" s="105">
        <v>0.25</v>
      </c>
      <c r="AS245" s="106" t="s">
        <v>171</v>
      </c>
      <c r="AT245" s="102"/>
      <c r="AU245" s="107">
        <v>0</v>
      </c>
      <c r="AV245" s="106" t="s">
        <v>171</v>
      </c>
      <c r="AW245" s="103">
        <v>3</v>
      </c>
      <c r="AX245" s="107">
        <v>0.25</v>
      </c>
      <c r="AY245" s="106" t="s">
        <v>171</v>
      </c>
      <c r="AZ245" s="108">
        <v>0</v>
      </c>
      <c r="BA245" s="108">
        <v>0</v>
      </c>
      <c r="BB245" s="108">
        <v>0</v>
      </c>
      <c r="BC245" s="108">
        <v>0</v>
      </c>
      <c r="BD245" s="108">
        <v>2182052389.7020001</v>
      </c>
      <c r="BE245" s="108">
        <v>1254136525</v>
      </c>
      <c r="BF245" s="108">
        <v>2699000000</v>
      </c>
      <c r="BG245" s="108">
        <v>0</v>
      </c>
      <c r="BH245" s="108">
        <v>2570189775.4749999</v>
      </c>
      <c r="BI245" s="108">
        <v>0</v>
      </c>
      <c r="BJ245" s="108">
        <v>8705378690.177</v>
      </c>
      <c r="BK245" s="108">
        <v>0</v>
      </c>
      <c r="BL245" s="108">
        <v>0</v>
      </c>
      <c r="BM245" s="108">
        <v>0</v>
      </c>
      <c r="BN245" s="108">
        <v>0</v>
      </c>
      <c r="BO245" s="108">
        <v>293516566.64499998</v>
      </c>
      <c r="BP245" s="108">
        <v>1658146647.5050001</v>
      </c>
      <c r="BQ245" s="108">
        <v>0</v>
      </c>
      <c r="BR245" s="108">
        <v>0</v>
      </c>
      <c r="BS245" s="108">
        <v>7340086413.2550001</v>
      </c>
      <c r="BT245" s="108">
        <v>0</v>
      </c>
      <c r="BU245" s="108">
        <v>9291749627.4050007</v>
      </c>
      <c r="BV245" s="108">
        <v>0</v>
      </c>
      <c r="BW245" s="108">
        <v>0</v>
      </c>
      <c r="BX245" s="108">
        <v>0</v>
      </c>
      <c r="BY245" s="108">
        <v>0</v>
      </c>
      <c r="BZ245" s="108">
        <v>0</v>
      </c>
      <c r="CA245" s="108">
        <v>400000000</v>
      </c>
      <c r="CB245" s="108">
        <v>0</v>
      </c>
      <c r="CC245" s="108">
        <v>0</v>
      </c>
      <c r="CD245" s="108">
        <v>2010904449</v>
      </c>
      <c r="CE245" s="108">
        <v>0</v>
      </c>
      <c r="CF245" s="108">
        <v>2410904449</v>
      </c>
      <c r="CG245" s="108">
        <v>0</v>
      </c>
      <c r="CH245" s="108">
        <v>0</v>
      </c>
      <c r="CI245" s="108">
        <v>0</v>
      </c>
      <c r="CJ245" s="108">
        <v>0</v>
      </c>
      <c r="CK245" s="108">
        <v>675000000</v>
      </c>
      <c r="CL245" s="108">
        <v>400000000</v>
      </c>
      <c r="CM245" s="108">
        <v>0</v>
      </c>
      <c r="CN245" s="108">
        <v>0</v>
      </c>
      <c r="CO245" s="108">
        <v>2025000000</v>
      </c>
      <c r="CP245" s="108">
        <v>0</v>
      </c>
      <c r="CQ245" s="108">
        <v>3100000000</v>
      </c>
      <c r="CR245" s="108">
        <v>23508032766.582001</v>
      </c>
      <c r="CS245" s="101" t="s">
        <v>2786</v>
      </c>
      <c r="CT245" s="101" t="s">
        <v>2787</v>
      </c>
    </row>
    <row r="246" spans="1:98" ht="70.349999999999994" customHeight="1" x14ac:dyDescent="0.3">
      <c r="A246" s="100" t="s">
        <v>2788</v>
      </c>
      <c r="B246" s="101"/>
      <c r="C246" s="101" t="s">
        <v>246</v>
      </c>
      <c r="D246" s="101" t="s">
        <v>2659</v>
      </c>
      <c r="E246" s="101" t="s">
        <v>2742</v>
      </c>
      <c r="F246" s="102" t="s">
        <v>2743</v>
      </c>
      <c r="G246" s="101"/>
      <c r="H246" s="101" t="s">
        <v>522</v>
      </c>
      <c r="I246" s="101" t="s">
        <v>2744</v>
      </c>
      <c r="J246" s="101" t="s">
        <v>108</v>
      </c>
      <c r="K246" s="101" t="s">
        <v>2756</v>
      </c>
      <c r="L246" s="101" t="s">
        <v>2665</v>
      </c>
      <c r="M246" s="101">
        <v>35</v>
      </c>
      <c r="N246" s="101" t="s">
        <v>2746</v>
      </c>
      <c r="O246" s="101" t="s">
        <v>137</v>
      </c>
      <c r="P246" s="101" t="s">
        <v>138</v>
      </c>
      <c r="Q246" s="101" t="s">
        <v>973</v>
      </c>
      <c r="R246" s="101" t="s">
        <v>974</v>
      </c>
      <c r="S246" s="101" t="s">
        <v>141</v>
      </c>
      <c r="T246" s="101" t="s">
        <v>2789</v>
      </c>
      <c r="U246" s="101" t="s">
        <v>249</v>
      </c>
      <c r="V246" s="101" t="s">
        <v>2790</v>
      </c>
      <c r="W246" s="101" t="s">
        <v>145</v>
      </c>
      <c r="X246" s="101" t="s">
        <v>146</v>
      </c>
      <c r="Y246" s="101" t="s">
        <v>123</v>
      </c>
      <c r="Z246" s="101" t="s">
        <v>124</v>
      </c>
      <c r="AA246" s="103">
        <v>800</v>
      </c>
      <c r="AB246" s="101" t="s">
        <v>125</v>
      </c>
      <c r="AC246" s="101" t="s">
        <v>2754</v>
      </c>
      <c r="AD246" s="103">
        <v>300</v>
      </c>
      <c r="AE246" s="103">
        <v>300</v>
      </c>
      <c r="AF246" s="103">
        <v>100</v>
      </c>
      <c r="AG246" s="103">
        <v>100</v>
      </c>
      <c r="AH246" s="104"/>
      <c r="AI246" s="104" t="s">
        <v>2791</v>
      </c>
      <c r="AJ246" s="104" t="s">
        <v>2792</v>
      </c>
      <c r="AK246" s="101" t="s">
        <v>2793</v>
      </c>
      <c r="AL246" s="101"/>
      <c r="AM246" s="101" t="s">
        <v>6616</v>
      </c>
      <c r="AN246" s="102">
        <v>0</v>
      </c>
      <c r="AO246" s="105">
        <v>0</v>
      </c>
      <c r="AP246" s="106" t="s">
        <v>171</v>
      </c>
      <c r="AQ246" s="102">
        <v>604</v>
      </c>
      <c r="AR246" s="105">
        <v>1</v>
      </c>
      <c r="AS246" s="106" t="s">
        <v>132</v>
      </c>
      <c r="AT246" s="102"/>
      <c r="AU246" s="107">
        <v>0</v>
      </c>
      <c r="AV246" s="106" t="s">
        <v>171</v>
      </c>
      <c r="AW246" s="103">
        <v>604</v>
      </c>
      <c r="AX246" s="107">
        <v>0.755</v>
      </c>
      <c r="AY246" s="106" t="s">
        <v>170</v>
      </c>
      <c r="AZ246" s="108">
        <v>0</v>
      </c>
      <c r="BA246" s="108">
        <v>0</v>
      </c>
      <c r="BB246" s="108">
        <v>0</v>
      </c>
      <c r="BC246" s="108">
        <v>0</v>
      </c>
      <c r="BD246" s="108">
        <v>400000000</v>
      </c>
      <c r="BE246" s="108">
        <v>0</v>
      </c>
      <c r="BF246" s="108">
        <v>0</v>
      </c>
      <c r="BG246" s="108">
        <v>0</v>
      </c>
      <c r="BH246" s="108">
        <v>0</v>
      </c>
      <c r="BI246" s="108">
        <v>0</v>
      </c>
      <c r="BJ246" s="108">
        <v>400000000</v>
      </c>
      <c r="BK246" s="108">
        <v>0</v>
      </c>
      <c r="BL246" s="108">
        <v>0</v>
      </c>
      <c r="BM246" s="108">
        <v>0</v>
      </c>
      <c r="BN246" s="108">
        <v>0</v>
      </c>
      <c r="BO246" s="108">
        <v>400000000</v>
      </c>
      <c r="BP246" s="108">
        <v>0</v>
      </c>
      <c r="BQ246" s="108">
        <v>0</v>
      </c>
      <c r="BR246" s="108">
        <v>0</v>
      </c>
      <c r="BS246" s="108">
        <v>0</v>
      </c>
      <c r="BT246" s="108">
        <v>0</v>
      </c>
      <c r="BU246" s="108">
        <v>400000000</v>
      </c>
      <c r="BV246" s="108">
        <v>0</v>
      </c>
      <c r="BW246" s="108">
        <v>0</v>
      </c>
      <c r="BX246" s="108">
        <v>0</v>
      </c>
      <c r="BY246" s="108">
        <v>0</v>
      </c>
      <c r="BZ246" s="108">
        <v>400000000</v>
      </c>
      <c r="CA246" s="108">
        <v>0</v>
      </c>
      <c r="CB246" s="108">
        <v>0</v>
      </c>
      <c r="CC246" s="108">
        <v>0</v>
      </c>
      <c r="CD246" s="108">
        <v>0</v>
      </c>
      <c r="CE246" s="108">
        <v>0</v>
      </c>
      <c r="CF246" s="108">
        <v>400000000</v>
      </c>
      <c r="CG246" s="108">
        <v>0</v>
      </c>
      <c r="CH246" s="108">
        <v>0</v>
      </c>
      <c r="CI246" s="108">
        <v>0</v>
      </c>
      <c r="CJ246" s="108">
        <v>0</v>
      </c>
      <c r="CK246" s="108">
        <v>400000000</v>
      </c>
      <c r="CL246" s="108">
        <v>0</v>
      </c>
      <c r="CM246" s="108">
        <v>0</v>
      </c>
      <c r="CN246" s="108">
        <v>0</v>
      </c>
      <c r="CO246" s="108">
        <v>0</v>
      </c>
      <c r="CP246" s="108">
        <v>0</v>
      </c>
      <c r="CQ246" s="108">
        <v>400000000</v>
      </c>
      <c r="CR246" s="108">
        <v>1600000000</v>
      </c>
      <c r="CS246" s="101"/>
      <c r="CT246" s="101" t="s">
        <v>2794</v>
      </c>
    </row>
    <row r="247" spans="1:98" ht="104.25" customHeight="1" x14ac:dyDescent="0.3">
      <c r="A247" s="100" t="s">
        <v>2795</v>
      </c>
      <c r="B247" s="101"/>
      <c r="C247" s="101" t="s">
        <v>357</v>
      </c>
      <c r="D247" s="101" t="s">
        <v>2659</v>
      </c>
      <c r="E247" s="101" t="s">
        <v>2742</v>
      </c>
      <c r="F247" s="102" t="s">
        <v>2743</v>
      </c>
      <c r="G247" s="101"/>
      <c r="H247" s="101" t="s">
        <v>522</v>
      </c>
      <c r="I247" s="101" t="s">
        <v>2744</v>
      </c>
      <c r="J247" s="101" t="s">
        <v>108</v>
      </c>
      <c r="K247" s="101" t="s">
        <v>2756</v>
      </c>
      <c r="L247" s="101" t="s">
        <v>2665</v>
      </c>
      <c r="M247" s="101">
        <v>35</v>
      </c>
      <c r="N247" s="101" t="s">
        <v>2746</v>
      </c>
      <c r="O247" s="101" t="s">
        <v>4420</v>
      </c>
      <c r="P247" s="101" t="s">
        <v>983</v>
      </c>
      <c r="Q247" s="101" t="s">
        <v>2757</v>
      </c>
      <c r="R247" s="101" t="s">
        <v>2748</v>
      </c>
      <c r="S247" s="101" t="s">
        <v>2687</v>
      </c>
      <c r="T247" s="101" t="s">
        <v>2796</v>
      </c>
      <c r="U247" s="101" t="s">
        <v>740</v>
      </c>
      <c r="V247" s="101" t="s">
        <v>2797</v>
      </c>
      <c r="W247" s="101" t="s">
        <v>2690</v>
      </c>
      <c r="X247" s="101" t="s">
        <v>743</v>
      </c>
      <c r="Y247" s="101" t="s">
        <v>123</v>
      </c>
      <c r="Z247" s="101" t="s">
        <v>124</v>
      </c>
      <c r="AA247" s="103">
        <v>13</v>
      </c>
      <c r="AB247" s="101" t="s">
        <v>125</v>
      </c>
      <c r="AC247" s="101" t="s">
        <v>2754</v>
      </c>
      <c r="AD247" s="103">
        <v>0</v>
      </c>
      <c r="AE247" s="103">
        <v>3</v>
      </c>
      <c r="AF247" s="103">
        <v>5</v>
      </c>
      <c r="AG247" s="103">
        <v>5</v>
      </c>
      <c r="AH247" s="104"/>
      <c r="AI247" s="104" t="s">
        <v>2798</v>
      </c>
      <c r="AJ247" s="104" t="s">
        <v>2799</v>
      </c>
      <c r="AK247" s="101" t="s">
        <v>6483</v>
      </c>
      <c r="AL247" s="101"/>
      <c r="AM247" s="101" t="s">
        <v>2800</v>
      </c>
      <c r="AN247" s="102"/>
      <c r="AO247" s="105"/>
      <c r="AP247" s="106"/>
      <c r="AQ247" s="102">
        <v>1</v>
      </c>
      <c r="AR247" s="105">
        <v>0.33333333333333331</v>
      </c>
      <c r="AS247" s="106" t="s">
        <v>227</v>
      </c>
      <c r="AT247" s="102"/>
      <c r="AU247" s="107">
        <v>0</v>
      </c>
      <c r="AV247" s="106" t="s">
        <v>171</v>
      </c>
      <c r="AW247" s="103">
        <v>1</v>
      </c>
      <c r="AX247" s="107">
        <v>7.6923076923076927E-2</v>
      </c>
      <c r="AY247" s="106" t="s">
        <v>171</v>
      </c>
      <c r="AZ247" s="108">
        <v>0</v>
      </c>
      <c r="BA247" s="108">
        <v>0</v>
      </c>
      <c r="BB247" s="108">
        <v>0</v>
      </c>
      <c r="BC247" s="108">
        <v>0</v>
      </c>
      <c r="BD247" s="108">
        <v>183427224.3784</v>
      </c>
      <c r="BE247" s="108">
        <v>0</v>
      </c>
      <c r="BF247" s="108">
        <v>0</v>
      </c>
      <c r="BG247" s="108">
        <v>0</v>
      </c>
      <c r="BH247" s="108">
        <v>0</v>
      </c>
      <c r="BI247" s="108">
        <v>0</v>
      </c>
      <c r="BJ247" s="108">
        <v>183427224.3784</v>
      </c>
      <c r="BK247" s="108">
        <v>0</v>
      </c>
      <c r="BL247" s="108">
        <v>0</v>
      </c>
      <c r="BM247" s="108">
        <v>0</v>
      </c>
      <c r="BN247" s="108">
        <v>0</v>
      </c>
      <c r="BO247" s="108">
        <v>620395151.15820003</v>
      </c>
      <c r="BP247" s="108">
        <v>0</v>
      </c>
      <c r="BQ247" s="108">
        <v>0</v>
      </c>
      <c r="BR247" s="108">
        <v>0</v>
      </c>
      <c r="BS247" s="108">
        <v>0</v>
      </c>
      <c r="BT247" s="108">
        <v>0</v>
      </c>
      <c r="BU247" s="108">
        <v>620395151.15820003</v>
      </c>
      <c r="BV247" s="108">
        <v>0</v>
      </c>
      <c r="BW247" s="108">
        <v>0</v>
      </c>
      <c r="BX247" s="108">
        <v>0</v>
      </c>
      <c r="BY247" s="108">
        <v>0</v>
      </c>
      <c r="BZ247" s="108">
        <v>717601704.13559997</v>
      </c>
      <c r="CA247" s="108">
        <v>0</v>
      </c>
      <c r="CB247" s="108">
        <v>0</v>
      </c>
      <c r="CC247" s="108">
        <v>0</v>
      </c>
      <c r="CD247" s="108">
        <v>0</v>
      </c>
      <c r="CE247" s="108">
        <v>0</v>
      </c>
      <c r="CF247" s="108">
        <v>717601704.13559997</v>
      </c>
      <c r="CG247" s="108">
        <v>0</v>
      </c>
      <c r="CH247" s="108">
        <v>0</v>
      </c>
      <c r="CI247" s="108">
        <v>0</v>
      </c>
      <c r="CJ247" s="108">
        <v>0</v>
      </c>
      <c r="CK247" s="108">
        <v>345208276.19270003</v>
      </c>
      <c r="CL247" s="108">
        <v>0</v>
      </c>
      <c r="CM247" s="108">
        <v>0</v>
      </c>
      <c r="CN247" s="108">
        <v>0</v>
      </c>
      <c r="CO247" s="108">
        <v>0</v>
      </c>
      <c r="CP247" s="108">
        <v>0</v>
      </c>
      <c r="CQ247" s="108">
        <v>345208276.19270003</v>
      </c>
      <c r="CR247" s="108">
        <v>1866632355.8649001</v>
      </c>
      <c r="CS247" s="101" t="s">
        <v>2801</v>
      </c>
      <c r="CT247" s="101" t="s">
        <v>2802</v>
      </c>
    </row>
    <row r="248" spans="1:98" ht="85.5" customHeight="1" x14ac:dyDescent="0.3">
      <c r="A248" s="100" t="s">
        <v>2803</v>
      </c>
      <c r="B248" s="101"/>
      <c r="C248" s="101" t="s">
        <v>419</v>
      </c>
      <c r="D248" s="101" t="s">
        <v>2659</v>
      </c>
      <c r="E248" s="101" t="s">
        <v>2742</v>
      </c>
      <c r="F248" s="102" t="s">
        <v>2743</v>
      </c>
      <c r="G248" s="101"/>
      <c r="H248" s="101" t="s">
        <v>522</v>
      </c>
      <c r="I248" s="101" t="s">
        <v>2744</v>
      </c>
      <c r="J248" s="101" t="s">
        <v>108</v>
      </c>
      <c r="K248" s="101" t="s">
        <v>2756</v>
      </c>
      <c r="L248" s="101" t="s">
        <v>2665</v>
      </c>
      <c r="M248" s="101">
        <v>35</v>
      </c>
      <c r="N248" s="101" t="s">
        <v>2746</v>
      </c>
      <c r="O248" s="101" t="s">
        <v>4420</v>
      </c>
      <c r="P248" s="101" t="s">
        <v>983</v>
      </c>
      <c r="Q248" s="101" t="s">
        <v>2757</v>
      </c>
      <c r="R248" s="101" t="s">
        <v>2748</v>
      </c>
      <c r="S248" s="101" t="s">
        <v>2804</v>
      </c>
      <c r="T248" s="101" t="s">
        <v>2805</v>
      </c>
      <c r="U248" s="101" t="s">
        <v>6484</v>
      </c>
      <c r="V248" s="101" t="s">
        <v>2807</v>
      </c>
      <c r="W248" s="101"/>
      <c r="X248" s="101" t="s">
        <v>2674</v>
      </c>
      <c r="Y248" s="101" t="s">
        <v>123</v>
      </c>
      <c r="Z248" s="101" t="s">
        <v>124</v>
      </c>
      <c r="AA248" s="103">
        <v>66</v>
      </c>
      <c r="AB248" s="101" t="s">
        <v>125</v>
      </c>
      <c r="AC248" s="101" t="s">
        <v>2754</v>
      </c>
      <c r="AD248" s="103">
        <v>66</v>
      </c>
      <c r="AE248" s="103">
        <v>0</v>
      </c>
      <c r="AF248" s="103">
        <v>0</v>
      </c>
      <c r="AG248" s="103">
        <v>0</v>
      </c>
      <c r="AH248" s="104" t="s">
        <v>2808</v>
      </c>
      <c r="AI248" s="104"/>
      <c r="AJ248" s="104"/>
      <c r="AK248" s="101"/>
      <c r="AL248" s="101"/>
      <c r="AM248" s="101"/>
      <c r="AN248" s="102">
        <v>66</v>
      </c>
      <c r="AO248" s="105">
        <v>1</v>
      </c>
      <c r="AP248" s="106" t="s">
        <v>132</v>
      </c>
      <c r="AQ248" s="102"/>
      <c r="AR248" s="105"/>
      <c r="AS248" s="106"/>
      <c r="AT248" s="102"/>
      <c r="AU248" s="107"/>
      <c r="AV248" s="106"/>
      <c r="AW248" s="103">
        <v>66</v>
      </c>
      <c r="AX248" s="107">
        <v>1</v>
      </c>
      <c r="AY248" s="106" t="s">
        <v>132</v>
      </c>
      <c r="AZ248" s="108">
        <v>0</v>
      </c>
      <c r="BA248" s="108">
        <v>0</v>
      </c>
      <c r="BB248" s="108">
        <v>0</v>
      </c>
      <c r="BC248" s="108">
        <v>0</v>
      </c>
      <c r="BD248" s="108">
        <v>0</v>
      </c>
      <c r="BE248" s="108">
        <v>0</v>
      </c>
      <c r="BF248" s="108">
        <v>0</v>
      </c>
      <c r="BG248" s="108">
        <v>0</v>
      </c>
      <c r="BH248" s="108">
        <v>1657061525</v>
      </c>
      <c r="BI248" s="108">
        <v>0</v>
      </c>
      <c r="BJ248" s="108">
        <v>1657061525</v>
      </c>
      <c r="BK248" s="108">
        <v>0</v>
      </c>
      <c r="BL248" s="108">
        <v>0</v>
      </c>
      <c r="BM248" s="108">
        <v>0</v>
      </c>
      <c r="BN248" s="108">
        <v>0</v>
      </c>
      <c r="BO248" s="108">
        <v>0</v>
      </c>
      <c r="BP248" s="108">
        <v>0</v>
      </c>
      <c r="BQ248" s="108">
        <v>0</v>
      </c>
      <c r="BR248" s="108">
        <v>0</v>
      </c>
      <c r="BS248" s="108">
        <v>0</v>
      </c>
      <c r="BT248" s="108">
        <v>0</v>
      </c>
      <c r="BU248" s="108">
        <v>0</v>
      </c>
      <c r="BV248" s="108">
        <v>0</v>
      </c>
      <c r="BW248" s="108">
        <v>0</v>
      </c>
      <c r="BX248" s="108">
        <v>0</v>
      </c>
      <c r="BY248" s="108">
        <v>0</v>
      </c>
      <c r="BZ248" s="108">
        <v>0</v>
      </c>
      <c r="CA248" s="108">
        <v>0</v>
      </c>
      <c r="CB248" s="108">
        <v>0</v>
      </c>
      <c r="CC248" s="108">
        <v>0</v>
      </c>
      <c r="CD248" s="108">
        <v>0</v>
      </c>
      <c r="CE248" s="108">
        <v>0</v>
      </c>
      <c r="CF248" s="108">
        <v>0</v>
      </c>
      <c r="CG248" s="108">
        <v>0</v>
      </c>
      <c r="CH248" s="108">
        <v>0</v>
      </c>
      <c r="CI248" s="108">
        <v>0</v>
      </c>
      <c r="CJ248" s="108">
        <v>0</v>
      </c>
      <c r="CK248" s="108">
        <v>0</v>
      </c>
      <c r="CL248" s="108">
        <v>0</v>
      </c>
      <c r="CM248" s="108">
        <v>0</v>
      </c>
      <c r="CN248" s="108">
        <v>0</v>
      </c>
      <c r="CO248" s="108">
        <v>0</v>
      </c>
      <c r="CP248" s="108">
        <v>0</v>
      </c>
      <c r="CQ248" s="108">
        <v>0</v>
      </c>
      <c r="CR248" s="108">
        <v>1657061525</v>
      </c>
      <c r="CS248" s="101" t="s">
        <v>2809</v>
      </c>
      <c r="CT248" s="101" t="s">
        <v>2810</v>
      </c>
    </row>
    <row r="249" spans="1:98" ht="70.349999999999994" customHeight="1" x14ac:dyDescent="0.3">
      <c r="A249" s="100" t="s">
        <v>2811</v>
      </c>
      <c r="B249" s="101"/>
      <c r="C249" s="101" t="s">
        <v>436</v>
      </c>
      <c r="D249" s="101" t="s">
        <v>2659</v>
      </c>
      <c r="E249" s="101" t="s">
        <v>2742</v>
      </c>
      <c r="F249" s="102" t="s">
        <v>2743</v>
      </c>
      <c r="G249" s="101"/>
      <c r="H249" s="101" t="s">
        <v>522</v>
      </c>
      <c r="I249" s="101" t="s">
        <v>2744</v>
      </c>
      <c r="J249" s="101" t="s">
        <v>108</v>
      </c>
      <c r="K249" s="101" t="s">
        <v>2812</v>
      </c>
      <c r="L249" s="101" t="s">
        <v>2665</v>
      </c>
      <c r="M249" s="101">
        <v>35</v>
      </c>
      <c r="N249" s="101" t="s">
        <v>2746</v>
      </c>
      <c r="O249" s="101" t="s">
        <v>4420</v>
      </c>
      <c r="P249" s="101" t="s">
        <v>983</v>
      </c>
      <c r="Q249" s="101" t="s">
        <v>2757</v>
      </c>
      <c r="R249" s="101" t="s">
        <v>2748</v>
      </c>
      <c r="S249" s="101" t="s">
        <v>2813</v>
      </c>
      <c r="T249" s="101" t="s">
        <v>2814</v>
      </c>
      <c r="U249" s="101" t="s">
        <v>2815</v>
      </c>
      <c r="V249" s="101" t="s">
        <v>2816</v>
      </c>
      <c r="W249" s="101" t="s">
        <v>2817</v>
      </c>
      <c r="X249" s="101" t="s">
        <v>2107</v>
      </c>
      <c r="Y249" s="101" t="s">
        <v>123</v>
      </c>
      <c r="Z249" s="101" t="s">
        <v>124</v>
      </c>
      <c r="AA249" s="103">
        <v>1</v>
      </c>
      <c r="AB249" s="101" t="s">
        <v>182</v>
      </c>
      <c r="AC249" s="101" t="s">
        <v>2754</v>
      </c>
      <c r="AD249" s="103">
        <v>1</v>
      </c>
      <c r="AE249" s="103">
        <v>1</v>
      </c>
      <c r="AF249" s="103">
        <v>1</v>
      </c>
      <c r="AG249" s="103">
        <v>1</v>
      </c>
      <c r="AH249" s="104" t="s">
        <v>2818</v>
      </c>
      <c r="AI249" s="104" t="s">
        <v>2819</v>
      </c>
      <c r="AJ249" s="104" t="s">
        <v>2820</v>
      </c>
      <c r="AK249" s="101" t="s">
        <v>2821</v>
      </c>
      <c r="AL249" s="101"/>
      <c r="AM249" s="101" t="s">
        <v>6617</v>
      </c>
      <c r="AN249" s="102">
        <v>1</v>
      </c>
      <c r="AO249" s="105">
        <v>1</v>
      </c>
      <c r="AP249" s="106" t="s">
        <v>132</v>
      </c>
      <c r="AQ249" s="102">
        <v>1</v>
      </c>
      <c r="AR249" s="105">
        <v>1</v>
      </c>
      <c r="AS249" s="106" t="s">
        <v>132</v>
      </c>
      <c r="AT249" s="102"/>
      <c r="AU249" s="107">
        <v>0</v>
      </c>
      <c r="AV249" s="106" t="s">
        <v>171</v>
      </c>
      <c r="AW249" s="103">
        <v>2</v>
      </c>
      <c r="AX249" s="107">
        <v>1</v>
      </c>
      <c r="AY249" s="106" t="s">
        <v>132</v>
      </c>
      <c r="AZ249" s="108">
        <v>0</v>
      </c>
      <c r="BA249" s="108">
        <v>0</v>
      </c>
      <c r="BB249" s="108">
        <v>0</v>
      </c>
      <c r="BC249" s="108">
        <v>0</v>
      </c>
      <c r="BD249" s="108">
        <v>7260745075</v>
      </c>
      <c r="BE249" s="108">
        <v>0</v>
      </c>
      <c r="BF249" s="108">
        <v>0</v>
      </c>
      <c r="BG249" s="108">
        <v>0</v>
      </c>
      <c r="BH249" s="108">
        <v>0</v>
      </c>
      <c r="BI249" s="108">
        <v>0</v>
      </c>
      <c r="BJ249" s="108">
        <v>7260745075</v>
      </c>
      <c r="BK249" s="108">
        <v>0</v>
      </c>
      <c r="BL249" s="108">
        <v>0</v>
      </c>
      <c r="BM249" s="108">
        <v>0</v>
      </c>
      <c r="BN249" s="108">
        <v>0</v>
      </c>
      <c r="BO249" s="108">
        <v>7260745075</v>
      </c>
      <c r="BP249" s="108">
        <v>0</v>
      </c>
      <c r="BQ249" s="108">
        <v>0</v>
      </c>
      <c r="BR249" s="108">
        <v>0</v>
      </c>
      <c r="BS249" s="108">
        <v>0</v>
      </c>
      <c r="BT249" s="108">
        <v>0</v>
      </c>
      <c r="BU249" s="108">
        <v>7260745075</v>
      </c>
      <c r="BV249" s="108">
        <v>0</v>
      </c>
      <c r="BW249" s="108">
        <v>0</v>
      </c>
      <c r="BX249" s="108">
        <v>0</v>
      </c>
      <c r="BY249" s="108">
        <v>0</v>
      </c>
      <c r="BZ249" s="108">
        <v>7260745075</v>
      </c>
      <c r="CA249" s="108">
        <v>0</v>
      </c>
      <c r="CB249" s="108">
        <v>0</v>
      </c>
      <c r="CC249" s="108">
        <v>0</v>
      </c>
      <c r="CD249" s="108">
        <v>0</v>
      </c>
      <c r="CE249" s="108">
        <v>0</v>
      </c>
      <c r="CF249" s="108">
        <v>7260745075</v>
      </c>
      <c r="CG249" s="108">
        <v>0</v>
      </c>
      <c r="CH249" s="108">
        <v>0</v>
      </c>
      <c r="CI249" s="108">
        <v>0</v>
      </c>
      <c r="CJ249" s="108">
        <v>0</v>
      </c>
      <c r="CK249" s="108">
        <v>7260745075</v>
      </c>
      <c r="CL249" s="108">
        <v>0</v>
      </c>
      <c r="CM249" s="108">
        <v>0</v>
      </c>
      <c r="CN249" s="108">
        <v>0</v>
      </c>
      <c r="CO249" s="108">
        <v>0</v>
      </c>
      <c r="CP249" s="108">
        <v>0</v>
      </c>
      <c r="CQ249" s="108">
        <v>7260745075</v>
      </c>
      <c r="CR249" s="108">
        <v>29042980300</v>
      </c>
      <c r="CS249" s="101"/>
      <c r="CT249" s="101" t="s">
        <v>2822</v>
      </c>
    </row>
    <row r="250" spans="1:98" ht="70.349999999999994" customHeight="1" x14ac:dyDescent="0.3">
      <c r="A250" s="100" t="s">
        <v>2823</v>
      </c>
      <c r="B250" s="101"/>
      <c r="C250" s="101" t="s">
        <v>450</v>
      </c>
      <c r="D250" s="101" t="s">
        <v>2659</v>
      </c>
      <c r="E250" s="101" t="s">
        <v>2824</v>
      </c>
      <c r="F250" s="102" t="s">
        <v>2825</v>
      </c>
      <c r="G250" s="101" t="s">
        <v>105</v>
      </c>
      <c r="H250" s="101" t="s">
        <v>522</v>
      </c>
      <c r="I250" s="101" t="s">
        <v>2744</v>
      </c>
      <c r="J250" s="101" t="s">
        <v>2826</v>
      </c>
      <c r="K250" s="101" t="s">
        <v>2827</v>
      </c>
      <c r="L250" s="101" t="s">
        <v>2665</v>
      </c>
      <c r="M250" s="101">
        <v>35</v>
      </c>
      <c r="N250" s="101" t="s">
        <v>2746</v>
      </c>
      <c r="O250" s="101" t="s">
        <v>4420</v>
      </c>
      <c r="P250" s="101" t="s">
        <v>983</v>
      </c>
      <c r="Q250" s="101" t="s">
        <v>2757</v>
      </c>
      <c r="R250" s="101" t="s">
        <v>2748</v>
      </c>
      <c r="S250" s="101" t="s">
        <v>2828</v>
      </c>
      <c r="T250" s="101" t="s">
        <v>2829</v>
      </c>
      <c r="U250" s="101" t="s">
        <v>2828</v>
      </c>
      <c r="V250" s="101" t="s">
        <v>2830</v>
      </c>
      <c r="W250" s="101" t="s">
        <v>2831</v>
      </c>
      <c r="X250" s="101" t="s">
        <v>2832</v>
      </c>
      <c r="Y250" s="101" t="s">
        <v>123</v>
      </c>
      <c r="Z250" s="101" t="s">
        <v>124</v>
      </c>
      <c r="AA250" s="103">
        <v>10</v>
      </c>
      <c r="AB250" s="101" t="s">
        <v>125</v>
      </c>
      <c r="AC250" s="101" t="s">
        <v>2754</v>
      </c>
      <c r="AD250" s="103">
        <v>0</v>
      </c>
      <c r="AE250" s="103">
        <v>0</v>
      </c>
      <c r="AF250" s="103">
        <v>5</v>
      </c>
      <c r="AG250" s="103">
        <v>5</v>
      </c>
      <c r="AH250" s="104"/>
      <c r="AI250" s="104"/>
      <c r="AJ250" s="104"/>
      <c r="AK250" s="101" t="s">
        <v>6485</v>
      </c>
      <c r="AL250" s="101"/>
      <c r="AM250" s="101" t="s">
        <v>2833</v>
      </c>
      <c r="AN250" s="102"/>
      <c r="AO250" s="105"/>
      <c r="AP250" s="106"/>
      <c r="AQ250" s="102"/>
      <c r="AR250" s="105"/>
      <c r="AS250" s="106"/>
      <c r="AT250" s="102"/>
      <c r="AU250" s="107">
        <v>0</v>
      </c>
      <c r="AV250" s="106" t="s">
        <v>171</v>
      </c>
      <c r="AW250" s="103">
        <v>0</v>
      </c>
      <c r="AX250" s="107">
        <v>0</v>
      </c>
      <c r="AY250" s="106" t="s">
        <v>171</v>
      </c>
      <c r="AZ250" s="108">
        <v>0</v>
      </c>
      <c r="BA250" s="108">
        <v>0</v>
      </c>
      <c r="BB250" s="108">
        <v>0</v>
      </c>
      <c r="BC250" s="108">
        <v>0</v>
      </c>
      <c r="BD250" s="108">
        <v>0</v>
      </c>
      <c r="BE250" s="108">
        <v>0</v>
      </c>
      <c r="BF250" s="108">
        <v>0</v>
      </c>
      <c r="BG250" s="108">
        <v>0</v>
      </c>
      <c r="BH250" s="108">
        <v>6838863999</v>
      </c>
      <c r="BI250" s="108">
        <v>0</v>
      </c>
      <c r="BJ250" s="108">
        <v>6838863999</v>
      </c>
      <c r="BK250" s="108">
        <v>0</v>
      </c>
      <c r="BL250" s="108">
        <v>0</v>
      </c>
      <c r="BM250" s="108">
        <v>0</v>
      </c>
      <c r="BN250" s="108">
        <v>0</v>
      </c>
      <c r="BO250" s="108">
        <v>136557425.91999999</v>
      </c>
      <c r="BP250" s="108">
        <v>775000000</v>
      </c>
      <c r="BQ250" s="108">
        <v>7276000000</v>
      </c>
      <c r="BR250" s="108">
        <v>0</v>
      </c>
      <c r="BS250" s="108">
        <v>13110054654.565001</v>
      </c>
      <c r="BT250" s="108">
        <v>0</v>
      </c>
      <c r="BU250" s="108">
        <v>21297612080.485001</v>
      </c>
      <c r="BV250" s="108">
        <v>0</v>
      </c>
      <c r="BW250" s="108">
        <v>0</v>
      </c>
      <c r="BX250" s="108">
        <v>0</v>
      </c>
      <c r="BY250" s="108">
        <v>0</v>
      </c>
      <c r="BZ250" s="108">
        <v>0</v>
      </c>
      <c r="CA250" s="108">
        <v>0</v>
      </c>
      <c r="CB250" s="108">
        <v>3118000000</v>
      </c>
      <c r="CC250" s="108">
        <v>0</v>
      </c>
      <c r="CD250" s="108">
        <v>6426423106.9700003</v>
      </c>
      <c r="CE250" s="108">
        <v>0</v>
      </c>
      <c r="CF250" s="108">
        <v>9544423106.9699993</v>
      </c>
      <c r="CG250" s="108">
        <v>0</v>
      </c>
      <c r="CH250" s="108">
        <v>0</v>
      </c>
      <c r="CI250" s="108">
        <v>0</v>
      </c>
      <c r="CJ250" s="108">
        <v>0</v>
      </c>
      <c r="CK250" s="108">
        <v>0</v>
      </c>
      <c r="CL250" s="108">
        <v>0</v>
      </c>
      <c r="CM250" s="108">
        <v>67087000000</v>
      </c>
      <c r="CN250" s="108">
        <v>0</v>
      </c>
      <c r="CO250" s="108">
        <v>3392676985.0339999</v>
      </c>
      <c r="CP250" s="108">
        <v>0</v>
      </c>
      <c r="CQ250" s="108">
        <v>70479676985.033997</v>
      </c>
      <c r="CR250" s="108">
        <v>108160576171.489</v>
      </c>
      <c r="CS250" s="101" t="s">
        <v>2834</v>
      </c>
      <c r="CT250" s="101" t="s">
        <v>2835</v>
      </c>
    </row>
    <row r="251" spans="1:98" ht="70.349999999999994" customHeight="1" x14ac:dyDescent="0.3">
      <c r="A251" s="100" t="s">
        <v>2836</v>
      </c>
      <c r="B251" s="101"/>
      <c r="C251" s="101" t="s">
        <v>632</v>
      </c>
      <c r="D251" s="101" t="s">
        <v>2659</v>
      </c>
      <c r="E251" s="101" t="s">
        <v>2824</v>
      </c>
      <c r="F251" s="102" t="s">
        <v>2825</v>
      </c>
      <c r="G251" s="101" t="s">
        <v>105</v>
      </c>
      <c r="H251" s="101" t="s">
        <v>522</v>
      </c>
      <c r="I251" s="101" t="s">
        <v>2744</v>
      </c>
      <c r="J251" s="101" t="s">
        <v>2826</v>
      </c>
      <c r="K251" s="101" t="s">
        <v>2827</v>
      </c>
      <c r="L251" s="101" t="s">
        <v>2665</v>
      </c>
      <c r="M251" s="101">
        <v>35</v>
      </c>
      <c r="N251" s="101" t="s">
        <v>2746</v>
      </c>
      <c r="O251" s="101" t="s">
        <v>4420</v>
      </c>
      <c r="P251" s="101" t="s">
        <v>983</v>
      </c>
      <c r="Q251" s="101" t="s">
        <v>2757</v>
      </c>
      <c r="R251" s="101" t="s">
        <v>2748</v>
      </c>
      <c r="S251" s="101" t="s">
        <v>2837</v>
      </c>
      <c r="T251" s="101" t="s">
        <v>2838</v>
      </c>
      <c r="U251" s="101" t="s">
        <v>2837</v>
      </c>
      <c r="V251" s="101" t="s">
        <v>2839</v>
      </c>
      <c r="W251" s="101" t="s">
        <v>2840</v>
      </c>
      <c r="X251" s="101" t="s">
        <v>2832</v>
      </c>
      <c r="Y251" s="101" t="s">
        <v>123</v>
      </c>
      <c r="Z251" s="101" t="s">
        <v>124</v>
      </c>
      <c r="AA251" s="103">
        <v>5</v>
      </c>
      <c r="AB251" s="101" t="s">
        <v>125</v>
      </c>
      <c r="AC251" s="101" t="s">
        <v>2754</v>
      </c>
      <c r="AD251" s="103">
        <v>0</v>
      </c>
      <c r="AE251" s="103">
        <v>0</v>
      </c>
      <c r="AF251" s="103">
        <v>1</v>
      </c>
      <c r="AG251" s="103">
        <v>4</v>
      </c>
      <c r="AH251" s="104"/>
      <c r="AI251" s="104"/>
      <c r="AJ251" s="104"/>
      <c r="AK251" s="101" t="s">
        <v>2841</v>
      </c>
      <c r="AL251" s="101"/>
      <c r="AM251" s="101"/>
      <c r="AN251" s="102"/>
      <c r="AO251" s="105"/>
      <c r="AP251" s="106"/>
      <c r="AQ251" s="102"/>
      <c r="AR251" s="105"/>
      <c r="AS251" s="106"/>
      <c r="AT251" s="102"/>
      <c r="AU251" s="107">
        <v>0</v>
      </c>
      <c r="AV251" s="106" t="s">
        <v>171</v>
      </c>
      <c r="AW251" s="103">
        <v>0</v>
      </c>
      <c r="AX251" s="107">
        <v>0</v>
      </c>
      <c r="AY251" s="106" t="s">
        <v>171</v>
      </c>
      <c r="AZ251" s="108">
        <v>0</v>
      </c>
      <c r="BA251" s="108">
        <v>0</v>
      </c>
      <c r="BB251" s="108">
        <v>0</v>
      </c>
      <c r="BC251" s="108">
        <v>0</v>
      </c>
      <c r="BD251" s="108">
        <v>1851988642.1099999</v>
      </c>
      <c r="BE251" s="108">
        <v>0</v>
      </c>
      <c r="BF251" s="108">
        <v>0</v>
      </c>
      <c r="BG251" s="108">
        <v>0</v>
      </c>
      <c r="BH251" s="108">
        <v>109122772.03</v>
      </c>
      <c r="BI251" s="108">
        <v>0</v>
      </c>
      <c r="BJ251" s="108">
        <v>1961111414.1400001</v>
      </c>
      <c r="BK251" s="108">
        <v>0</v>
      </c>
      <c r="BL251" s="108">
        <v>0</v>
      </c>
      <c r="BM251" s="108">
        <v>0</v>
      </c>
      <c r="BN251" s="108">
        <v>0</v>
      </c>
      <c r="BO251" s="108">
        <v>0</v>
      </c>
      <c r="BP251" s="108">
        <v>0</v>
      </c>
      <c r="BQ251" s="108">
        <v>11459000000</v>
      </c>
      <c r="BR251" s="108">
        <v>0</v>
      </c>
      <c r="BS251" s="108">
        <v>0</v>
      </c>
      <c r="BT251" s="108">
        <v>0</v>
      </c>
      <c r="BU251" s="108">
        <v>11459000000</v>
      </c>
      <c r="BV251" s="108">
        <v>0</v>
      </c>
      <c r="BW251" s="108">
        <v>0</v>
      </c>
      <c r="BX251" s="108">
        <v>0</v>
      </c>
      <c r="BY251" s="108">
        <v>0</v>
      </c>
      <c r="BZ251" s="108">
        <v>0</v>
      </c>
      <c r="CA251" s="108">
        <v>900000000</v>
      </c>
      <c r="CB251" s="108">
        <v>0</v>
      </c>
      <c r="CC251" s="108">
        <v>0</v>
      </c>
      <c r="CD251" s="108">
        <v>0</v>
      </c>
      <c r="CE251" s="108">
        <v>0</v>
      </c>
      <c r="CF251" s="108">
        <v>900000000</v>
      </c>
      <c r="CG251" s="108">
        <v>0</v>
      </c>
      <c r="CH251" s="108">
        <v>0</v>
      </c>
      <c r="CI251" s="108">
        <v>0</v>
      </c>
      <c r="CJ251" s="108">
        <v>0</v>
      </c>
      <c r="CK251" s="108">
        <v>280000000</v>
      </c>
      <c r="CL251" s="108">
        <v>170000000</v>
      </c>
      <c r="CM251" s="108">
        <v>0</v>
      </c>
      <c r="CN251" s="108">
        <v>0</v>
      </c>
      <c r="CO251" s="108">
        <v>450000000</v>
      </c>
      <c r="CP251" s="108">
        <v>0</v>
      </c>
      <c r="CQ251" s="108">
        <v>900000000</v>
      </c>
      <c r="CR251" s="108">
        <v>15220111414.139999</v>
      </c>
      <c r="CS251" s="101"/>
      <c r="CT251" s="101" t="s">
        <v>2842</v>
      </c>
    </row>
    <row r="252" spans="1:98" ht="70.349999999999994" customHeight="1" x14ac:dyDescent="0.3">
      <c r="A252" s="100" t="s">
        <v>2843</v>
      </c>
      <c r="B252" s="101"/>
      <c r="C252" s="101" t="s">
        <v>645</v>
      </c>
      <c r="D252" s="101" t="s">
        <v>2659</v>
      </c>
      <c r="E252" s="101" t="s">
        <v>2824</v>
      </c>
      <c r="F252" s="102" t="s">
        <v>2825</v>
      </c>
      <c r="G252" s="101" t="s">
        <v>105</v>
      </c>
      <c r="H252" s="101" t="s">
        <v>522</v>
      </c>
      <c r="I252" s="101" t="s">
        <v>2744</v>
      </c>
      <c r="J252" s="101" t="s">
        <v>2826</v>
      </c>
      <c r="K252" s="101" t="s">
        <v>2827</v>
      </c>
      <c r="L252" s="101" t="s">
        <v>2665</v>
      </c>
      <c r="M252" s="101">
        <v>35</v>
      </c>
      <c r="N252" s="101" t="s">
        <v>2746</v>
      </c>
      <c r="O252" s="101" t="s">
        <v>4420</v>
      </c>
      <c r="P252" s="101" t="s">
        <v>983</v>
      </c>
      <c r="Q252" s="101" t="s">
        <v>2757</v>
      </c>
      <c r="R252" s="101" t="s">
        <v>2748</v>
      </c>
      <c r="S252" s="101" t="s">
        <v>2844</v>
      </c>
      <c r="T252" s="101" t="s">
        <v>2845</v>
      </c>
      <c r="U252" s="101" t="s">
        <v>2844</v>
      </c>
      <c r="V252" s="101" t="s">
        <v>2846</v>
      </c>
      <c r="W252" s="101" t="s">
        <v>2847</v>
      </c>
      <c r="X252" s="101" t="s">
        <v>2832</v>
      </c>
      <c r="Y252" s="101" t="s">
        <v>123</v>
      </c>
      <c r="Z252" s="101" t="s">
        <v>124</v>
      </c>
      <c r="AA252" s="103">
        <v>6</v>
      </c>
      <c r="AB252" s="101" t="s">
        <v>125</v>
      </c>
      <c r="AC252" s="101" t="s">
        <v>2754</v>
      </c>
      <c r="AD252" s="103">
        <v>1</v>
      </c>
      <c r="AE252" s="103">
        <v>2</v>
      </c>
      <c r="AF252" s="103">
        <v>2</v>
      </c>
      <c r="AG252" s="103">
        <v>1</v>
      </c>
      <c r="AH252" s="104"/>
      <c r="AI252" s="104" t="s">
        <v>2848</v>
      </c>
      <c r="AJ252" s="104" t="s">
        <v>2849</v>
      </c>
      <c r="AK252" s="101" t="s">
        <v>2850</v>
      </c>
      <c r="AL252" s="101"/>
      <c r="AM252" s="101"/>
      <c r="AN252" s="102">
        <v>0</v>
      </c>
      <c r="AO252" s="105">
        <v>0</v>
      </c>
      <c r="AP252" s="106" t="s">
        <v>171</v>
      </c>
      <c r="AQ252" s="102">
        <v>2</v>
      </c>
      <c r="AR252" s="105">
        <v>1</v>
      </c>
      <c r="AS252" s="106" t="s">
        <v>132</v>
      </c>
      <c r="AT252" s="102"/>
      <c r="AU252" s="107">
        <v>0</v>
      </c>
      <c r="AV252" s="106" t="s">
        <v>171</v>
      </c>
      <c r="AW252" s="103">
        <v>2</v>
      </c>
      <c r="AX252" s="107">
        <v>0.33333333333333331</v>
      </c>
      <c r="AY252" s="106" t="s">
        <v>227</v>
      </c>
      <c r="AZ252" s="108">
        <v>0</v>
      </c>
      <c r="BA252" s="108">
        <v>0</v>
      </c>
      <c r="BB252" s="108">
        <v>0</v>
      </c>
      <c r="BC252" s="108">
        <v>0</v>
      </c>
      <c r="BD252" s="108">
        <v>1582191237.4265001</v>
      </c>
      <c r="BE252" s="108">
        <v>662292615.33949995</v>
      </c>
      <c r="BF252" s="108">
        <v>0</v>
      </c>
      <c r="BG252" s="108">
        <v>0</v>
      </c>
      <c r="BH252" s="108">
        <v>109122772.03</v>
      </c>
      <c r="BI252" s="108">
        <v>0</v>
      </c>
      <c r="BJ252" s="108">
        <v>2353606624.796</v>
      </c>
      <c r="BK252" s="108">
        <v>0</v>
      </c>
      <c r="BL252" s="108">
        <v>0</v>
      </c>
      <c r="BM252" s="108">
        <v>0</v>
      </c>
      <c r="BN252" s="108">
        <v>0</v>
      </c>
      <c r="BO252" s="108">
        <v>0</v>
      </c>
      <c r="BP252" s="108">
        <v>0</v>
      </c>
      <c r="BQ252" s="108">
        <v>9381153036.5</v>
      </c>
      <c r="BR252" s="108">
        <v>0</v>
      </c>
      <c r="BS252" s="108">
        <v>0</v>
      </c>
      <c r="BT252" s="108">
        <v>0</v>
      </c>
      <c r="BU252" s="108">
        <v>9381153036.5</v>
      </c>
      <c r="BV252" s="108">
        <v>0</v>
      </c>
      <c r="BW252" s="108">
        <v>0</v>
      </c>
      <c r="BX252" s="108">
        <v>0</v>
      </c>
      <c r="BY252" s="108">
        <v>0</v>
      </c>
      <c r="BZ252" s="108">
        <v>0</v>
      </c>
      <c r="CA252" s="108">
        <v>900000000</v>
      </c>
      <c r="CB252" s="108">
        <v>0</v>
      </c>
      <c r="CC252" s="108">
        <v>0</v>
      </c>
      <c r="CD252" s="108">
        <v>0</v>
      </c>
      <c r="CE252" s="108">
        <v>0</v>
      </c>
      <c r="CF252" s="108">
        <v>900000000</v>
      </c>
      <c r="CG252" s="108">
        <v>0</v>
      </c>
      <c r="CH252" s="108">
        <v>0</v>
      </c>
      <c r="CI252" s="108">
        <v>0</v>
      </c>
      <c r="CJ252" s="108">
        <v>0</v>
      </c>
      <c r="CK252" s="108">
        <v>280000000</v>
      </c>
      <c r="CL252" s="108">
        <v>170000000</v>
      </c>
      <c r="CM252" s="108">
        <v>0</v>
      </c>
      <c r="CN252" s="108">
        <v>0</v>
      </c>
      <c r="CO252" s="108">
        <v>450000000</v>
      </c>
      <c r="CP252" s="108">
        <v>0</v>
      </c>
      <c r="CQ252" s="108">
        <v>900000000</v>
      </c>
      <c r="CR252" s="108">
        <v>13534759661.296</v>
      </c>
      <c r="CS252" s="101" t="s">
        <v>2851</v>
      </c>
      <c r="CT252" s="101" t="s">
        <v>2852</v>
      </c>
    </row>
    <row r="253" spans="1:98" ht="70.349999999999994" customHeight="1" x14ac:dyDescent="0.3">
      <c r="A253" s="100" t="s">
        <v>2853</v>
      </c>
      <c r="B253" s="101"/>
      <c r="C253" s="101" t="s">
        <v>659</v>
      </c>
      <c r="D253" s="101" t="s">
        <v>2659</v>
      </c>
      <c r="E253" s="101" t="s">
        <v>2824</v>
      </c>
      <c r="F253" s="102" t="s">
        <v>2825</v>
      </c>
      <c r="G253" s="101" t="s">
        <v>105</v>
      </c>
      <c r="H253" s="101" t="s">
        <v>522</v>
      </c>
      <c r="I253" s="101" t="s">
        <v>2744</v>
      </c>
      <c r="J253" s="101" t="s">
        <v>2826</v>
      </c>
      <c r="K253" s="101" t="s">
        <v>2827</v>
      </c>
      <c r="L253" s="101" t="s">
        <v>2665</v>
      </c>
      <c r="M253" s="101">
        <v>35</v>
      </c>
      <c r="N253" s="101" t="s">
        <v>2746</v>
      </c>
      <c r="O253" s="101" t="s">
        <v>4420</v>
      </c>
      <c r="P253" s="101" t="s">
        <v>983</v>
      </c>
      <c r="Q253" s="101" t="s">
        <v>2757</v>
      </c>
      <c r="R253" s="101" t="s">
        <v>2748</v>
      </c>
      <c r="S253" s="101" t="s">
        <v>2854</v>
      </c>
      <c r="T253" s="101" t="s">
        <v>2855</v>
      </c>
      <c r="U253" s="101" t="s">
        <v>1142</v>
      </c>
      <c r="V253" s="101" t="s">
        <v>2856</v>
      </c>
      <c r="W253" s="101" t="s">
        <v>2857</v>
      </c>
      <c r="X253" s="101" t="s">
        <v>827</v>
      </c>
      <c r="Y253" s="101" t="s">
        <v>123</v>
      </c>
      <c r="Z253" s="101" t="s">
        <v>124</v>
      </c>
      <c r="AA253" s="103">
        <v>24</v>
      </c>
      <c r="AB253" s="101" t="s">
        <v>125</v>
      </c>
      <c r="AC253" s="101" t="s">
        <v>2754</v>
      </c>
      <c r="AD253" s="103">
        <v>0</v>
      </c>
      <c r="AE253" s="103">
        <v>8</v>
      </c>
      <c r="AF253" s="103">
        <v>8</v>
      </c>
      <c r="AG253" s="103">
        <v>8</v>
      </c>
      <c r="AH253" s="104"/>
      <c r="AI253" s="104" t="s">
        <v>2858</v>
      </c>
      <c r="AJ253" s="104" t="s">
        <v>2859</v>
      </c>
      <c r="AK253" s="101" t="s">
        <v>2860</v>
      </c>
      <c r="AL253" s="101"/>
      <c r="AM253" s="101" t="s">
        <v>6486</v>
      </c>
      <c r="AN253" s="102"/>
      <c r="AO253" s="105"/>
      <c r="AP253" s="106"/>
      <c r="AQ253" s="102">
        <v>11</v>
      </c>
      <c r="AR253" s="105">
        <v>1</v>
      </c>
      <c r="AS253" s="106" t="s">
        <v>132</v>
      </c>
      <c r="AT253" s="102"/>
      <c r="AU253" s="107">
        <v>0</v>
      </c>
      <c r="AV253" s="106" t="s">
        <v>171</v>
      </c>
      <c r="AW253" s="103">
        <v>11</v>
      </c>
      <c r="AX253" s="107">
        <v>0.45833333333333331</v>
      </c>
      <c r="AY253" s="106" t="s">
        <v>227</v>
      </c>
      <c r="AZ253" s="108">
        <v>0</v>
      </c>
      <c r="BA253" s="108">
        <v>0</v>
      </c>
      <c r="BB253" s="108">
        <v>0</v>
      </c>
      <c r="BC253" s="108">
        <v>0</v>
      </c>
      <c r="BD253" s="108">
        <v>700000000</v>
      </c>
      <c r="BE253" s="108">
        <v>0</v>
      </c>
      <c r="BF253" s="108">
        <v>0</v>
      </c>
      <c r="BG253" s="108">
        <v>0</v>
      </c>
      <c r="BH253" s="108">
        <v>0</v>
      </c>
      <c r="BI253" s="108">
        <v>0</v>
      </c>
      <c r="BJ253" s="108">
        <v>700000000</v>
      </c>
      <c r="BK253" s="108">
        <v>0</v>
      </c>
      <c r="BL253" s="108">
        <v>0</v>
      </c>
      <c r="BM253" s="108">
        <v>0</v>
      </c>
      <c r="BN253" s="108">
        <v>0</v>
      </c>
      <c r="BO253" s="108">
        <v>700000000</v>
      </c>
      <c r="BP253" s="108">
        <v>0</v>
      </c>
      <c r="BQ253" s="108">
        <v>0</v>
      </c>
      <c r="BR253" s="108">
        <v>0</v>
      </c>
      <c r="BS253" s="108">
        <v>0</v>
      </c>
      <c r="BT253" s="108">
        <v>0</v>
      </c>
      <c r="BU253" s="108">
        <v>700000000</v>
      </c>
      <c r="BV253" s="108">
        <v>0</v>
      </c>
      <c r="BW253" s="108">
        <v>0</v>
      </c>
      <c r="BX253" s="108">
        <v>0</v>
      </c>
      <c r="BY253" s="108">
        <v>0</v>
      </c>
      <c r="BZ253" s="108">
        <v>700000000</v>
      </c>
      <c r="CA253" s="108">
        <v>0</v>
      </c>
      <c r="CB253" s="108">
        <v>0</v>
      </c>
      <c r="CC253" s="108">
        <v>0</v>
      </c>
      <c r="CD253" s="108">
        <v>0</v>
      </c>
      <c r="CE253" s="108">
        <v>0</v>
      </c>
      <c r="CF253" s="108">
        <v>700000000</v>
      </c>
      <c r="CG253" s="108">
        <v>0</v>
      </c>
      <c r="CH253" s="108">
        <v>0</v>
      </c>
      <c r="CI253" s="108">
        <v>0</v>
      </c>
      <c r="CJ253" s="108">
        <v>0</v>
      </c>
      <c r="CK253" s="108">
        <v>700000000</v>
      </c>
      <c r="CL253" s="108">
        <v>0</v>
      </c>
      <c r="CM253" s="108">
        <v>0</v>
      </c>
      <c r="CN253" s="108">
        <v>0</v>
      </c>
      <c r="CO253" s="108">
        <v>0</v>
      </c>
      <c r="CP253" s="108">
        <v>0</v>
      </c>
      <c r="CQ253" s="108">
        <v>700000000</v>
      </c>
      <c r="CR253" s="108">
        <v>2800000000</v>
      </c>
      <c r="CS253" s="101"/>
      <c r="CT253" s="101" t="s">
        <v>2861</v>
      </c>
    </row>
    <row r="254" spans="1:98" ht="70.349999999999994" customHeight="1" x14ac:dyDescent="0.3">
      <c r="A254" s="100" t="s">
        <v>2862</v>
      </c>
      <c r="B254" s="101"/>
      <c r="C254" s="101" t="s">
        <v>670</v>
      </c>
      <c r="D254" s="101" t="s">
        <v>2659</v>
      </c>
      <c r="E254" s="101" t="s">
        <v>2863</v>
      </c>
      <c r="F254" s="102" t="s">
        <v>2864</v>
      </c>
      <c r="G254" s="101" t="s">
        <v>105</v>
      </c>
      <c r="H254" s="101" t="s">
        <v>2662</v>
      </c>
      <c r="I254" s="101" t="s">
        <v>2030</v>
      </c>
      <c r="J254" s="101" t="s">
        <v>2865</v>
      </c>
      <c r="K254" s="101" t="s">
        <v>2812</v>
      </c>
      <c r="L254" s="101" t="s">
        <v>2665</v>
      </c>
      <c r="M254" s="101">
        <v>35</v>
      </c>
      <c r="N254" s="101" t="s">
        <v>2746</v>
      </c>
      <c r="O254" s="101" t="s">
        <v>4420</v>
      </c>
      <c r="P254" s="101" t="s">
        <v>983</v>
      </c>
      <c r="Q254" s="101" t="s">
        <v>2757</v>
      </c>
      <c r="R254" s="101" t="s">
        <v>2748</v>
      </c>
      <c r="S254" s="101" t="s">
        <v>2866</v>
      </c>
      <c r="T254" s="101" t="s">
        <v>2867</v>
      </c>
      <c r="U254" s="101" t="s">
        <v>2866</v>
      </c>
      <c r="V254" s="101" t="s">
        <v>2869</v>
      </c>
      <c r="W254" s="101" t="s">
        <v>2870</v>
      </c>
      <c r="X254" s="101" t="s">
        <v>2868</v>
      </c>
      <c r="Y254" s="101" t="s">
        <v>123</v>
      </c>
      <c r="Z254" s="101" t="s">
        <v>124</v>
      </c>
      <c r="AA254" s="103">
        <v>2</v>
      </c>
      <c r="AB254" s="101" t="s">
        <v>125</v>
      </c>
      <c r="AC254" s="101" t="s">
        <v>2754</v>
      </c>
      <c r="AD254" s="103">
        <v>1</v>
      </c>
      <c r="AE254" s="103">
        <v>0</v>
      </c>
      <c r="AF254" s="103">
        <v>0</v>
      </c>
      <c r="AG254" s="103">
        <v>1</v>
      </c>
      <c r="AH254" s="104"/>
      <c r="AI254" s="104"/>
      <c r="AJ254" s="104"/>
      <c r="AK254" s="101" t="s">
        <v>2871</v>
      </c>
      <c r="AL254" s="101"/>
      <c r="AM254" s="101" t="s">
        <v>2872</v>
      </c>
      <c r="AN254" s="102">
        <v>0</v>
      </c>
      <c r="AO254" s="105">
        <v>0</v>
      </c>
      <c r="AP254" s="106" t="s">
        <v>171</v>
      </c>
      <c r="AQ254" s="102"/>
      <c r="AR254" s="105"/>
      <c r="AS254" s="106"/>
      <c r="AT254" s="102"/>
      <c r="AU254" s="107"/>
      <c r="AV254" s="106"/>
      <c r="AW254" s="103">
        <v>0</v>
      </c>
      <c r="AX254" s="107">
        <v>0</v>
      </c>
      <c r="AY254" s="106" t="s">
        <v>171</v>
      </c>
      <c r="AZ254" s="108">
        <v>0</v>
      </c>
      <c r="BA254" s="108">
        <v>0</v>
      </c>
      <c r="BB254" s="108">
        <v>0</v>
      </c>
      <c r="BC254" s="108">
        <v>0</v>
      </c>
      <c r="BD254" s="108">
        <v>99530000</v>
      </c>
      <c r="BE254" s="108">
        <v>198470000</v>
      </c>
      <c r="BF254" s="108">
        <v>13507478462.200001</v>
      </c>
      <c r="BG254" s="108">
        <v>0</v>
      </c>
      <c r="BH254" s="108">
        <v>732289706.70000005</v>
      </c>
      <c r="BI254" s="108">
        <v>0</v>
      </c>
      <c r="BJ254" s="108">
        <v>14537768168.9</v>
      </c>
      <c r="BK254" s="108">
        <v>0</v>
      </c>
      <c r="BL254" s="108">
        <v>0</v>
      </c>
      <c r="BM254" s="108">
        <v>0</v>
      </c>
      <c r="BN254" s="108">
        <v>0</v>
      </c>
      <c r="BO254" s="108">
        <v>0</v>
      </c>
      <c r="BP254" s="108">
        <v>0</v>
      </c>
      <c r="BQ254" s="108">
        <v>2383672669.8000002</v>
      </c>
      <c r="BR254" s="108">
        <v>0</v>
      </c>
      <c r="BS254" s="108">
        <v>129227595.3</v>
      </c>
      <c r="BT254" s="108">
        <v>0</v>
      </c>
      <c r="BU254" s="108">
        <v>2512900265.0999999</v>
      </c>
      <c r="BV254" s="108">
        <v>0</v>
      </c>
      <c r="BW254" s="108">
        <v>0</v>
      </c>
      <c r="BX254" s="108">
        <v>0</v>
      </c>
      <c r="BY254" s="108">
        <v>0</v>
      </c>
      <c r="BZ254" s="108">
        <v>0</v>
      </c>
      <c r="CA254" s="108">
        <v>0</v>
      </c>
      <c r="CB254" s="108">
        <v>0</v>
      </c>
      <c r="CC254" s="108">
        <v>0</v>
      </c>
      <c r="CD254" s="108">
        <v>0</v>
      </c>
      <c r="CE254" s="108">
        <v>0</v>
      </c>
      <c r="CF254" s="108">
        <v>0</v>
      </c>
      <c r="CG254" s="108">
        <v>0</v>
      </c>
      <c r="CH254" s="108">
        <v>0</v>
      </c>
      <c r="CI254" s="108">
        <v>0</v>
      </c>
      <c r="CJ254" s="108">
        <v>0</v>
      </c>
      <c r="CK254" s="108">
        <v>0</v>
      </c>
      <c r="CL254" s="108">
        <v>0</v>
      </c>
      <c r="CM254" s="108">
        <v>0</v>
      </c>
      <c r="CN254" s="108">
        <v>0</v>
      </c>
      <c r="CO254" s="108">
        <v>0</v>
      </c>
      <c r="CP254" s="108">
        <v>0</v>
      </c>
      <c r="CQ254" s="108">
        <v>0</v>
      </c>
      <c r="CR254" s="108">
        <v>17050668434</v>
      </c>
      <c r="CS254" s="101" t="s">
        <v>2873</v>
      </c>
      <c r="CT254" s="101" t="s">
        <v>2874</v>
      </c>
    </row>
    <row r="255" spans="1:98" ht="70.349999999999994" customHeight="1" x14ac:dyDescent="0.3">
      <c r="A255" s="100" t="s">
        <v>2875</v>
      </c>
      <c r="B255" s="101"/>
      <c r="C255" s="101" t="s">
        <v>683</v>
      </c>
      <c r="D255" s="101" t="s">
        <v>2659</v>
      </c>
      <c r="E255" s="101" t="s">
        <v>2863</v>
      </c>
      <c r="F255" s="102" t="s">
        <v>2864</v>
      </c>
      <c r="G255" s="101" t="s">
        <v>105</v>
      </c>
      <c r="H255" s="101" t="s">
        <v>2662</v>
      </c>
      <c r="I255" s="101" t="s">
        <v>2030</v>
      </c>
      <c r="J255" s="101" t="s">
        <v>2865</v>
      </c>
      <c r="K255" s="101" t="s">
        <v>2812</v>
      </c>
      <c r="L255" s="101" t="s">
        <v>2665</v>
      </c>
      <c r="M255" s="101">
        <v>35</v>
      </c>
      <c r="N255" s="101" t="s">
        <v>2746</v>
      </c>
      <c r="O255" s="101" t="s">
        <v>4420</v>
      </c>
      <c r="P255" s="101" t="s">
        <v>983</v>
      </c>
      <c r="Q255" s="101" t="s">
        <v>2757</v>
      </c>
      <c r="R255" s="101" t="s">
        <v>2748</v>
      </c>
      <c r="S255" s="101" t="s">
        <v>2876</v>
      </c>
      <c r="T255" s="101" t="s">
        <v>2877</v>
      </c>
      <c r="U255" s="101" t="s">
        <v>1728</v>
      </c>
      <c r="V255" s="101" t="s">
        <v>2879</v>
      </c>
      <c r="W255" s="101"/>
      <c r="X255" s="101" t="s">
        <v>146</v>
      </c>
      <c r="Y255" s="101" t="s">
        <v>123</v>
      </c>
      <c r="Z255" s="101" t="s">
        <v>124</v>
      </c>
      <c r="AA255" s="103">
        <v>800</v>
      </c>
      <c r="AB255" s="101" t="s">
        <v>125</v>
      </c>
      <c r="AC255" s="101" t="s">
        <v>2754</v>
      </c>
      <c r="AD255" s="103">
        <v>100</v>
      </c>
      <c r="AE255" s="103">
        <v>200</v>
      </c>
      <c r="AF255" s="103">
        <v>250</v>
      </c>
      <c r="AG255" s="103">
        <v>250</v>
      </c>
      <c r="AH255" s="104"/>
      <c r="AI255" s="104" t="s">
        <v>2880</v>
      </c>
      <c r="AJ255" s="104" t="s">
        <v>2881</v>
      </c>
      <c r="AK255" s="101" t="s">
        <v>2882</v>
      </c>
      <c r="AL255" s="101"/>
      <c r="AM255" s="101" t="s">
        <v>6618</v>
      </c>
      <c r="AN255" s="102">
        <v>0</v>
      </c>
      <c r="AO255" s="105">
        <v>0</v>
      </c>
      <c r="AP255" s="106" t="s">
        <v>171</v>
      </c>
      <c r="AQ255" s="102">
        <v>542</v>
      </c>
      <c r="AR255" s="105">
        <v>1</v>
      </c>
      <c r="AS255" s="106" t="s">
        <v>132</v>
      </c>
      <c r="AT255" s="102"/>
      <c r="AU255" s="107">
        <v>0</v>
      </c>
      <c r="AV255" s="106" t="s">
        <v>171</v>
      </c>
      <c r="AW255" s="103">
        <v>542</v>
      </c>
      <c r="AX255" s="107">
        <v>0.67749999999999999</v>
      </c>
      <c r="AY255" s="106" t="s">
        <v>170</v>
      </c>
      <c r="AZ255" s="108">
        <v>0</v>
      </c>
      <c r="BA255" s="108">
        <v>0</v>
      </c>
      <c r="BB255" s="108">
        <v>0</v>
      </c>
      <c r="BC255" s="108">
        <v>0</v>
      </c>
      <c r="BD255" s="108">
        <v>859068201</v>
      </c>
      <c r="BE255" s="108">
        <v>0</v>
      </c>
      <c r="BF255" s="108">
        <v>0</v>
      </c>
      <c r="BG255" s="108">
        <v>0</v>
      </c>
      <c r="BH255" s="108">
        <v>0</v>
      </c>
      <c r="BI255" s="108">
        <v>0</v>
      </c>
      <c r="BJ255" s="108">
        <v>859068201</v>
      </c>
      <c r="BK255" s="108">
        <v>0</v>
      </c>
      <c r="BL255" s="108">
        <v>0</v>
      </c>
      <c r="BM255" s="108">
        <v>0</v>
      </c>
      <c r="BN255" s="108">
        <v>0</v>
      </c>
      <c r="BO255" s="108">
        <v>400000000</v>
      </c>
      <c r="BP255" s="108">
        <v>0</v>
      </c>
      <c r="BQ255" s="108">
        <v>0</v>
      </c>
      <c r="BR255" s="108">
        <v>0</v>
      </c>
      <c r="BS255" s="108">
        <v>0</v>
      </c>
      <c r="BT255" s="108">
        <v>0</v>
      </c>
      <c r="BU255" s="108">
        <v>400000000</v>
      </c>
      <c r="BV255" s="108">
        <v>0</v>
      </c>
      <c r="BW255" s="108">
        <v>0</v>
      </c>
      <c r="BX255" s="108">
        <v>0</v>
      </c>
      <c r="BY255" s="108">
        <v>0</v>
      </c>
      <c r="BZ255" s="108">
        <v>400000000</v>
      </c>
      <c r="CA255" s="108">
        <v>0</v>
      </c>
      <c r="CB255" s="108">
        <v>0</v>
      </c>
      <c r="CC255" s="108">
        <v>0</v>
      </c>
      <c r="CD255" s="108">
        <v>0</v>
      </c>
      <c r="CE255" s="108">
        <v>0</v>
      </c>
      <c r="CF255" s="108">
        <v>400000000</v>
      </c>
      <c r="CG255" s="108">
        <v>0</v>
      </c>
      <c r="CH255" s="108">
        <v>0</v>
      </c>
      <c r="CI255" s="108">
        <v>0</v>
      </c>
      <c r="CJ255" s="108">
        <v>0</v>
      </c>
      <c r="CK255" s="108">
        <v>400000000</v>
      </c>
      <c r="CL255" s="108">
        <v>0</v>
      </c>
      <c r="CM255" s="108">
        <v>0</v>
      </c>
      <c r="CN255" s="108">
        <v>0</v>
      </c>
      <c r="CO255" s="108">
        <v>0</v>
      </c>
      <c r="CP255" s="108">
        <v>0</v>
      </c>
      <c r="CQ255" s="108">
        <v>400000000</v>
      </c>
      <c r="CR255" s="108">
        <v>2059068201</v>
      </c>
      <c r="CS255" s="101"/>
      <c r="CT255" s="101" t="s">
        <v>2883</v>
      </c>
    </row>
    <row r="256" spans="1:98" ht="70.349999999999994" customHeight="1" x14ac:dyDescent="0.3">
      <c r="A256" s="100" t="s">
        <v>2884</v>
      </c>
      <c r="B256" s="101"/>
      <c r="C256" s="101" t="s">
        <v>111</v>
      </c>
      <c r="D256" s="101" t="s">
        <v>2659</v>
      </c>
      <c r="E256" s="101" t="s">
        <v>2885</v>
      </c>
      <c r="F256" s="102" t="s">
        <v>2886</v>
      </c>
      <c r="G256" s="101" t="s">
        <v>105</v>
      </c>
      <c r="H256" s="101" t="s">
        <v>522</v>
      </c>
      <c r="I256" s="101" t="s">
        <v>2887</v>
      </c>
      <c r="J256" s="101" t="s">
        <v>2888</v>
      </c>
      <c r="K256" s="101" t="s">
        <v>2889</v>
      </c>
      <c r="L256" s="101" t="s">
        <v>2890</v>
      </c>
      <c r="M256" s="101">
        <v>36</v>
      </c>
      <c r="N256" s="101" t="s">
        <v>2891</v>
      </c>
      <c r="O256" s="101" t="s">
        <v>6487</v>
      </c>
      <c r="P256" s="101" t="s">
        <v>893</v>
      </c>
      <c r="Q256" s="101" t="s">
        <v>2893</v>
      </c>
      <c r="R256" s="101" t="s">
        <v>2894</v>
      </c>
      <c r="S256" s="101" t="s">
        <v>2895</v>
      </c>
      <c r="T256" s="101" t="s">
        <v>2896</v>
      </c>
      <c r="U256" s="101" t="s">
        <v>497</v>
      </c>
      <c r="V256" s="101" t="s">
        <v>2897</v>
      </c>
      <c r="W256" s="101" t="s">
        <v>499</v>
      </c>
      <c r="X256" s="101" t="s">
        <v>500</v>
      </c>
      <c r="Y256" s="101" t="s">
        <v>239</v>
      </c>
      <c r="Z256" s="101" t="s">
        <v>124</v>
      </c>
      <c r="AA256" s="103">
        <v>1</v>
      </c>
      <c r="AB256" s="101" t="s">
        <v>125</v>
      </c>
      <c r="AC256" s="101" t="s">
        <v>2083</v>
      </c>
      <c r="AD256" s="103">
        <v>0</v>
      </c>
      <c r="AE256" s="103">
        <v>0</v>
      </c>
      <c r="AF256" s="103">
        <v>0</v>
      </c>
      <c r="AG256" s="103">
        <v>1</v>
      </c>
      <c r="AH256" s="104"/>
      <c r="AI256" s="104"/>
      <c r="AJ256" s="104"/>
      <c r="AK256" s="101" t="s">
        <v>6679</v>
      </c>
      <c r="AL256" s="101" t="s">
        <v>6680</v>
      </c>
      <c r="AM256" s="101"/>
      <c r="AN256" s="102"/>
      <c r="AO256" s="105"/>
      <c r="AP256" s="106"/>
      <c r="AQ256" s="102"/>
      <c r="AR256" s="105"/>
      <c r="AS256" s="106"/>
      <c r="AT256" s="102">
        <v>3</v>
      </c>
      <c r="AU256" s="107"/>
      <c r="AV256" s="106"/>
      <c r="AW256" s="103">
        <v>3</v>
      </c>
      <c r="AX256" s="107">
        <v>1</v>
      </c>
      <c r="AY256" s="106" t="s">
        <v>132</v>
      </c>
      <c r="AZ256" s="108">
        <v>0</v>
      </c>
      <c r="BA256" s="108">
        <v>0</v>
      </c>
      <c r="BB256" s="108">
        <v>0</v>
      </c>
      <c r="BC256" s="108">
        <v>0</v>
      </c>
      <c r="BD256" s="108">
        <v>0</v>
      </c>
      <c r="BE256" s="108">
        <v>0</v>
      </c>
      <c r="BF256" s="108">
        <v>0</v>
      </c>
      <c r="BG256" s="108">
        <v>0</v>
      </c>
      <c r="BH256" s="108">
        <v>0</v>
      </c>
      <c r="BI256" s="108">
        <v>0</v>
      </c>
      <c r="BJ256" s="108">
        <v>0</v>
      </c>
      <c r="BK256" s="108">
        <v>102000000</v>
      </c>
      <c r="BL256" s="108">
        <v>0</v>
      </c>
      <c r="BM256" s="108">
        <v>0</v>
      </c>
      <c r="BN256" s="108">
        <v>0</v>
      </c>
      <c r="BO256" s="108">
        <v>0</v>
      </c>
      <c r="BP256" s="108">
        <v>0</v>
      </c>
      <c r="BQ256" s="108">
        <v>0</v>
      </c>
      <c r="BR256" s="108">
        <v>0</v>
      </c>
      <c r="BS256" s="108">
        <v>0</v>
      </c>
      <c r="BT256" s="108">
        <v>0</v>
      </c>
      <c r="BU256" s="108">
        <v>102000000</v>
      </c>
      <c r="BV256" s="108">
        <v>104000000</v>
      </c>
      <c r="BW256" s="108">
        <v>0</v>
      </c>
      <c r="BX256" s="108">
        <v>0</v>
      </c>
      <c r="BY256" s="108">
        <v>0</v>
      </c>
      <c r="BZ256" s="108">
        <v>0</v>
      </c>
      <c r="CA256" s="108">
        <v>0</v>
      </c>
      <c r="CB256" s="108">
        <v>0</v>
      </c>
      <c r="CC256" s="108">
        <v>0</v>
      </c>
      <c r="CD256" s="108">
        <v>0</v>
      </c>
      <c r="CE256" s="108">
        <v>0</v>
      </c>
      <c r="CF256" s="108">
        <v>104000000</v>
      </c>
      <c r="CG256" s="108">
        <v>105000000</v>
      </c>
      <c r="CH256" s="108">
        <v>0</v>
      </c>
      <c r="CI256" s="108">
        <v>0</v>
      </c>
      <c r="CJ256" s="108">
        <v>0</v>
      </c>
      <c r="CK256" s="108">
        <v>0</v>
      </c>
      <c r="CL256" s="108">
        <v>0</v>
      </c>
      <c r="CM256" s="108">
        <v>0</v>
      </c>
      <c r="CN256" s="108">
        <v>0</v>
      </c>
      <c r="CO256" s="108">
        <v>0</v>
      </c>
      <c r="CP256" s="108">
        <v>0</v>
      </c>
      <c r="CQ256" s="108">
        <v>105000000</v>
      </c>
      <c r="CR256" s="108">
        <v>311000000</v>
      </c>
      <c r="CS256" s="101"/>
      <c r="CT256" s="101" t="s">
        <v>2898</v>
      </c>
    </row>
    <row r="257" spans="1:98" ht="70.349999999999994" customHeight="1" x14ac:dyDescent="0.3">
      <c r="A257" s="100" t="s">
        <v>2899</v>
      </c>
      <c r="B257" s="101"/>
      <c r="C257" s="101" t="s">
        <v>101</v>
      </c>
      <c r="D257" s="101" t="s">
        <v>2659</v>
      </c>
      <c r="E257" s="101" t="s">
        <v>2885</v>
      </c>
      <c r="F257" s="102" t="s">
        <v>2886</v>
      </c>
      <c r="G257" s="101" t="s">
        <v>105</v>
      </c>
      <c r="H257" s="101" t="s">
        <v>522</v>
      </c>
      <c r="I257" s="101" t="s">
        <v>2887</v>
      </c>
      <c r="J257" s="101" t="s">
        <v>2888</v>
      </c>
      <c r="K257" s="101" t="s">
        <v>2889</v>
      </c>
      <c r="L257" s="101" t="s">
        <v>2890</v>
      </c>
      <c r="M257" s="101">
        <v>36</v>
      </c>
      <c r="N257" s="101" t="s">
        <v>2891</v>
      </c>
      <c r="O257" s="101" t="s">
        <v>6487</v>
      </c>
      <c r="P257" s="101" t="s">
        <v>893</v>
      </c>
      <c r="Q257" s="101" t="s">
        <v>2893</v>
      </c>
      <c r="R257" s="101" t="s">
        <v>2894</v>
      </c>
      <c r="S257" s="101" t="s">
        <v>2900</v>
      </c>
      <c r="T257" s="101" t="s">
        <v>2901</v>
      </c>
      <c r="U257" s="101" t="s">
        <v>2902</v>
      </c>
      <c r="V257" s="101" t="s">
        <v>2903</v>
      </c>
      <c r="W257" s="101" t="s">
        <v>2904</v>
      </c>
      <c r="X257" s="101" t="s">
        <v>2905</v>
      </c>
      <c r="Y257" s="101" t="s">
        <v>123</v>
      </c>
      <c r="Z257" s="101" t="s">
        <v>124</v>
      </c>
      <c r="AA257" s="103">
        <v>10</v>
      </c>
      <c r="AB257" s="101" t="s">
        <v>125</v>
      </c>
      <c r="AC257" s="101" t="s">
        <v>2083</v>
      </c>
      <c r="AD257" s="103">
        <v>2</v>
      </c>
      <c r="AE257" s="103">
        <v>8</v>
      </c>
      <c r="AF257" s="103">
        <v>0</v>
      </c>
      <c r="AG257" s="103">
        <v>0</v>
      </c>
      <c r="AH257" s="104" t="s">
        <v>2906</v>
      </c>
      <c r="AI257" s="104" t="s">
        <v>2907</v>
      </c>
      <c r="AJ257" s="104" t="s">
        <v>2908</v>
      </c>
      <c r="AK257" s="101"/>
      <c r="AL257" s="101"/>
      <c r="AM257" s="101"/>
      <c r="AN257" s="102">
        <v>2</v>
      </c>
      <c r="AO257" s="105">
        <v>1</v>
      </c>
      <c r="AP257" s="106" t="s">
        <v>132</v>
      </c>
      <c r="AQ257" s="102">
        <v>9</v>
      </c>
      <c r="AR257" s="105">
        <v>1</v>
      </c>
      <c r="AS257" s="106" t="s">
        <v>132</v>
      </c>
      <c r="AT257" s="102"/>
      <c r="AU257" s="107"/>
      <c r="AV257" s="106"/>
      <c r="AW257" s="103">
        <v>11</v>
      </c>
      <c r="AX257" s="107">
        <v>1</v>
      </c>
      <c r="AY257" s="106" t="s">
        <v>132</v>
      </c>
      <c r="AZ257" s="108">
        <v>0</v>
      </c>
      <c r="BA257" s="108">
        <v>0</v>
      </c>
      <c r="BB257" s="108">
        <v>0</v>
      </c>
      <c r="BC257" s="108">
        <v>0</v>
      </c>
      <c r="BD257" s="108">
        <v>0</v>
      </c>
      <c r="BE257" s="108">
        <v>0</v>
      </c>
      <c r="BF257" s="108">
        <v>0</v>
      </c>
      <c r="BG257" s="108">
        <v>0</v>
      </c>
      <c r="BH257" s="108">
        <v>0</v>
      </c>
      <c r="BI257" s="108">
        <v>0</v>
      </c>
      <c r="BJ257" s="108">
        <v>0</v>
      </c>
      <c r="BK257" s="108">
        <v>0</v>
      </c>
      <c r="BL257" s="108">
        <v>0</v>
      </c>
      <c r="BM257" s="108">
        <v>0</v>
      </c>
      <c r="BN257" s="108">
        <v>0</v>
      </c>
      <c r="BO257" s="108">
        <v>0</v>
      </c>
      <c r="BP257" s="108">
        <v>0</v>
      </c>
      <c r="BQ257" s="108">
        <v>0</v>
      </c>
      <c r="BR257" s="108">
        <v>0</v>
      </c>
      <c r="BS257" s="108">
        <v>0</v>
      </c>
      <c r="BT257" s="108">
        <v>0</v>
      </c>
      <c r="BU257" s="108">
        <v>0</v>
      </c>
      <c r="BV257" s="108">
        <v>0</v>
      </c>
      <c r="BW257" s="108">
        <v>0</v>
      </c>
      <c r="BX257" s="108">
        <v>0</v>
      </c>
      <c r="BY257" s="108">
        <v>0</v>
      </c>
      <c r="BZ257" s="108">
        <v>0</v>
      </c>
      <c r="CA257" s="108">
        <v>0</v>
      </c>
      <c r="CB257" s="108">
        <v>0</v>
      </c>
      <c r="CC257" s="108">
        <v>0</v>
      </c>
      <c r="CD257" s="108">
        <v>0</v>
      </c>
      <c r="CE257" s="108">
        <v>0</v>
      </c>
      <c r="CF257" s="108">
        <v>0</v>
      </c>
      <c r="CG257" s="108">
        <v>0</v>
      </c>
      <c r="CH257" s="108">
        <v>0</v>
      </c>
      <c r="CI257" s="108">
        <v>0</v>
      </c>
      <c r="CJ257" s="108">
        <v>0</v>
      </c>
      <c r="CK257" s="108">
        <v>0</v>
      </c>
      <c r="CL257" s="108">
        <v>0</v>
      </c>
      <c r="CM257" s="108">
        <v>0</v>
      </c>
      <c r="CN257" s="108">
        <v>0</v>
      </c>
      <c r="CO257" s="108">
        <v>0</v>
      </c>
      <c r="CP257" s="108">
        <v>0</v>
      </c>
      <c r="CQ257" s="108">
        <v>0</v>
      </c>
      <c r="CR257" s="108">
        <v>0</v>
      </c>
      <c r="CS257" s="101"/>
      <c r="CT257" s="101" t="s">
        <v>2909</v>
      </c>
    </row>
    <row r="258" spans="1:98" ht="70.349999999999994" customHeight="1" x14ac:dyDescent="0.3">
      <c r="A258" s="100" t="s">
        <v>2910</v>
      </c>
      <c r="B258" s="101"/>
      <c r="C258" s="101" t="s">
        <v>136</v>
      </c>
      <c r="D258" s="101" t="s">
        <v>2659</v>
      </c>
      <c r="E258" s="101" t="s">
        <v>2885</v>
      </c>
      <c r="F258" s="102" t="s">
        <v>2886</v>
      </c>
      <c r="G258" s="101" t="s">
        <v>105</v>
      </c>
      <c r="H258" s="101" t="s">
        <v>522</v>
      </c>
      <c r="I258" s="101" t="s">
        <v>2887</v>
      </c>
      <c r="J258" s="101" t="s">
        <v>2888</v>
      </c>
      <c r="K258" s="101" t="s">
        <v>2889</v>
      </c>
      <c r="L258" s="101" t="s">
        <v>2890</v>
      </c>
      <c r="M258" s="101">
        <v>36</v>
      </c>
      <c r="N258" s="101" t="s">
        <v>2891</v>
      </c>
      <c r="O258" s="101" t="s">
        <v>6487</v>
      </c>
      <c r="P258" s="101" t="s">
        <v>893</v>
      </c>
      <c r="Q258" s="101" t="s">
        <v>2893</v>
      </c>
      <c r="R258" s="101" t="s">
        <v>2894</v>
      </c>
      <c r="S258" s="101" t="s">
        <v>2911</v>
      </c>
      <c r="T258" s="101" t="s">
        <v>2912</v>
      </c>
      <c r="U258" s="101" t="s">
        <v>2913</v>
      </c>
      <c r="V258" s="101" t="s">
        <v>2914</v>
      </c>
      <c r="W258" s="101" t="s">
        <v>2915</v>
      </c>
      <c r="X258" s="101" t="s">
        <v>283</v>
      </c>
      <c r="Y258" s="101" t="s">
        <v>123</v>
      </c>
      <c r="Z258" s="101" t="s">
        <v>124</v>
      </c>
      <c r="AA258" s="103">
        <v>1</v>
      </c>
      <c r="AB258" s="101" t="s">
        <v>125</v>
      </c>
      <c r="AC258" s="101" t="s">
        <v>2083</v>
      </c>
      <c r="AD258" s="103">
        <v>0</v>
      </c>
      <c r="AE258" s="103">
        <v>0</v>
      </c>
      <c r="AF258" s="103">
        <v>0</v>
      </c>
      <c r="AG258" s="103">
        <v>1</v>
      </c>
      <c r="AH258" s="104"/>
      <c r="AI258" s="104"/>
      <c r="AJ258" s="104"/>
      <c r="AK258" s="101"/>
      <c r="AL258" s="101"/>
      <c r="AM258" s="101" t="s">
        <v>6488</v>
      </c>
      <c r="AN258" s="102"/>
      <c r="AO258" s="105"/>
      <c r="AP258" s="106"/>
      <c r="AQ258" s="102"/>
      <c r="AR258" s="105"/>
      <c r="AS258" s="106"/>
      <c r="AT258" s="102"/>
      <c r="AU258" s="107"/>
      <c r="AV258" s="106"/>
      <c r="AW258" s="103">
        <v>0</v>
      </c>
      <c r="AX258" s="107">
        <v>0</v>
      </c>
      <c r="AY258" s="106" t="s">
        <v>171</v>
      </c>
      <c r="AZ258" s="108">
        <v>0</v>
      </c>
      <c r="BA258" s="108">
        <v>0</v>
      </c>
      <c r="BB258" s="108">
        <v>0</v>
      </c>
      <c r="BC258" s="108">
        <v>0</v>
      </c>
      <c r="BD258" s="108">
        <v>0</v>
      </c>
      <c r="BE258" s="108">
        <v>0</v>
      </c>
      <c r="BF258" s="108">
        <v>0</v>
      </c>
      <c r="BG258" s="108">
        <v>0</v>
      </c>
      <c r="BH258" s="108">
        <v>0</v>
      </c>
      <c r="BI258" s="108">
        <v>0</v>
      </c>
      <c r="BJ258" s="108">
        <v>0</v>
      </c>
      <c r="BK258" s="108">
        <v>170000000</v>
      </c>
      <c r="BL258" s="108">
        <v>0</v>
      </c>
      <c r="BM258" s="108">
        <v>0</v>
      </c>
      <c r="BN258" s="108">
        <v>0</v>
      </c>
      <c r="BO258" s="108">
        <v>0</v>
      </c>
      <c r="BP258" s="108">
        <v>0</v>
      </c>
      <c r="BQ258" s="108">
        <v>170000000</v>
      </c>
      <c r="BR258" s="108">
        <v>0</v>
      </c>
      <c r="BS258" s="108">
        <v>0</v>
      </c>
      <c r="BT258" s="108">
        <v>0</v>
      </c>
      <c r="BU258" s="108">
        <v>340000000</v>
      </c>
      <c r="BV258" s="108">
        <v>160000000</v>
      </c>
      <c r="BW258" s="108">
        <v>0</v>
      </c>
      <c r="BX258" s="108">
        <v>0</v>
      </c>
      <c r="BY258" s="108">
        <v>0</v>
      </c>
      <c r="BZ258" s="108">
        <v>0</v>
      </c>
      <c r="CA258" s="108">
        <v>0</v>
      </c>
      <c r="CB258" s="108">
        <v>160000000</v>
      </c>
      <c r="CC258" s="108">
        <v>0</v>
      </c>
      <c r="CD258" s="108">
        <v>0</v>
      </c>
      <c r="CE258" s="108">
        <v>0</v>
      </c>
      <c r="CF258" s="108">
        <v>320000000</v>
      </c>
      <c r="CG258" s="108">
        <v>160000000</v>
      </c>
      <c r="CH258" s="108">
        <v>0</v>
      </c>
      <c r="CI258" s="108">
        <v>0</v>
      </c>
      <c r="CJ258" s="108">
        <v>0</v>
      </c>
      <c r="CK258" s="108">
        <v>0</v>
      </c>
      <c r="CL258" s="108">
        <v>0</v>
      </c>
      <c r="CM258" s="108">
        <v>170000000</v>
      </c>
      <c r="CN258" s="108">
        <v>0</v>
      </c>
      <c r="CO258" s="108">
        <v>0</v>
      </c>
      <c r="CP258" s="108">
        <v>0</v>
      </c>
      <c r="CQ258" s="108">
        <v>330000000</v>
      </c>
      <c r="CR258" s="108">
        <v>990000000</v>
      </c>
      <c r="CS258" s="101"/>
      <c r="CT258" s="101"/>
    </row>
    <row r="259" spans="1:98" ht="70.349999999999994" customHeight="1" x14ac:dyDescent="0.3">
      <c r="A259" s="100" t="s">
        <v>2916</v>
      </c>
      <c r="B259" s="101"/>
      <c r="C259" s="101" t="s">
        <v>175</v>
      </c>
      <c r="D259" s="101" t="s">
        <v>2659</v>
      </c>
      <c r="E259" s="101" t="s">
        <v>2885</v>
      </c>
      <c r="F259" s="102" t="s">
        <v>2886</v>
      </c>
      <c r="G259" s="101" t="s">
        <v>105</v>
      </c>
      <c r="H259" s="101" t="s">
        <v>522</v>
      </c>
      <c r="I259" s="101" t="s">
        <v>2887</v>
      </c>
      <c r="J259" s="101" t="s">
        <v>2888</v>
      </c>
      <c r="K259" s="101" t="s">
        <v>2889</v>
      </c>
      <c r="L259" s="101" t="s">
        <v>2890</v>
      </c>
      <c r="M259" s="101">
        <v>36</v>
      </c>
      <c r="N259" s="101" t="s">
        <v>2891</v>
      </c>
      <c r="O259" s="101" t="s">
        <v>1944</v>
      </c>
      <c r="P259" s="101" t="s">
        <v>925</v>
      </c>
      <c r="Q259" s="101" t="s">
        <v>1945</v>
      </c>
      <c r="R259" s="101" t="s">
        <v>1946</v>
      </c>
      <c r="S259" s="101" t="s">
        <v>6489</v>
      </c>
      <c r="T259" s="101" t="s">
        <v>2918</v>
      </c>
      <c r="U259" s="101" t="s">
        <v>2919</v>
      </c>
      <c r="V259" s="101" t="s">
        <v>2920</v>
      </c>
      <c r="W259" s="101" t="s">
        <v>2921</v>
      </c>
      <c r="X259" s="101" t="s">
        <v>2107</v>
      </c>
      <c r="Y259" s="101" t="s">
        <v>123</v>
      </c>
      <c r="Z259" s="101" t="s">
        <v>124</v>
      </c>
      <c r="AA259" s="103">
        <v>10</v>
      </c>
      <c r="AB259" s="101" t="s">
        <v>125</v>
      </c>
      <c r="AC259" s="101" t="s">
        <v>2083</v>
      </c>
      <c r="AD259" s="103">
        <v>0</v>
      </c>
      <c r="AE259" s="103">
        <v>5</v>
      </c>
      <c r="AF259" s="103">
        <v>5</v>
      </c>
      <c r="AG259" s="103">
        <v>0</v>
      </c>
      <c r="AH259" s="104"/>
      <c r="AI259" s="104" t="s">
        <v>2922</v>
      </c>
      <c r="AJ259" s="104" t="s">
        <v>2923</v>
      </c>
      <c r="AK259" s="101"/>
      <c r="AL259" s="101"/>
      <c r="AM259" s="101"/>
      <c r="AN259" s="102"/>
      <c r="AO259" s="105"/>
      <c r="AP259" s="106"/>
      <c r="AQ259" s="102">
        <v>19</v>
      </c>
      <c r="AR259" s="105">
        <v>1</v>
      </c>
      <c r="AS259" s="106" t="s">
        <v>132</v>
      </c>
      <c r="AT259" s="102"/>
      <c r="AU259" s="107">
        <v>1</v>
      </c>
      <c r="AV259" s="106" t="s">
        <v>132</v>
      </c>
      <c r="AW259" s="103">
        <v>19</v>
      </c>
      <c r="AX259" s="107">
        <v>1</v>
      </c>
      <c r="AY259" s="106" t="s">
        <v>132</v>
      </c>
      <c r="AZ259" s="108">
        <v>82000000</v>
      </c>
      <c r="BA259" s="108">
        <v>0</v>
      </c>
      <c r="BB259" s="108">
        <v>0</v>
      </c>
      <c r="BC259" s="108">
        <v>0</v>
      </c>
      <c r="BD259" s="108">
        <v>0</v>
      </c>
      <c r="BE259" s="108">
        <v>0</v>
      </c>
      <c r="BF259" s="108">
        <v>0</v>
      </c>
      <c r="BG259" s="108">
        <v>0</v>
      </c>
      <c r="BH259" s="108">
        <v>0</v>
      </c>
      <c r="BI259" s="108">
        <v>0</v>
      </c>
      <c r="BJ259" s="108">
        <v>82000000</v>
      </c>
      <c r="BK259" s="108">
        <v>82000000</v>
      </c>
      <c r="BL259" s="108">
        <v>0</v>
      </c>
      <c r="BM259" s="108">
        <v>0</v>
      </c>
      <c r="BN259" s="108">
        <v>0</v>
      </c>
      <c r="BO259" s="108">
        <v>0</v>
      </c>
      <c r="BP259" s="108">
        <v>0</v>
      </c>
      <c r="BQ259" s="108">
        <v>0</v>
      </c>
      <c r="BR259" s="108">
        <v>0</v>
      </c>
      <c r="BS259" s="108">
        <v>0</v>
      </c>
      <c r="BT259" s="108">
        <v>0</v>
      </c>
      <c r="BU259" s="108">
        <v>82000000</v>
      </c>
      <c r="BV259" s="108">
        <v>82000000</v>
      </c>
      <c r="BW259" s="108">
        <v>0</v>
      </c>
      <c r="BX259" s="108">
        <v>0</v>
      </c>
      <c r="BY259" s="108">
        <v>0</v>
      </c>
      <c r="BZ259" s="108">
        <v>0</v>
      </c>
      <c r="CA259" s="108">
        <v>0</v>
      </c>
      <c r="CB259" s="108">
        <v>0</v>
      </c>
      <c r="CC259" s="108">
        <v>0</v>
      </c>
      <c r="CD259" s="108">
        <v>0</v>
      </c>
      <c r="CE259" s="108">
        <v>0</v>
      </c>
      <c r="CF259" s="108">
        <v>82000000</v>
      </c>
      <c r="CG259" s="108">
        <v>82000000</v>
      </c>
      <c r="CH259" s="108">
        <v>0</v>
      </c>
      <c r="CI259" s="108">
        <v>0</v>
      </c>
      <c r="CJ259" s="108">
        <v>0</v>
      </c>
      <c r="CK259" s="108">
        <v>0</v>
      </c>
      <c r="CL259" s="108">
        <v>0</v>
      </c>
      <c r="CM259" s="108">
        <v>0</v>
      </c>
      <c r="CN259" s="108">
        <v>0</v>
      </c>
      <c r="CO259" s="108">
        <v>0</v>
      </c>
      <c r="CP259" s="108">
        <v>0</v>
      </c>
      <c r="CQ259" s="108">
        <v>82000000</v>
      </c>
      <c r="CR259" s="108">
        <v>328000000</v>
      </c>
      <c r="CS259" s="101"/>
      <c r="CT259" s="101" t="s">
        <v>2924</v>
      </c>
    </row>
    <row r="260" spans="1:98" ht="70.349999999999994" customHeight="1" x14ac:dyDescent="0.3">
      <c r="A260" s="100" t="s">
        <v>2925</v>
      </c>
      <c r="B260" s="101"/>
      <c r="C260" s="101" t="s">
        <v>246</v>
      </c>
      <c r="D260" s="101" t="s">
        <v>2659</v>
      </c>
      <c r="E260" s="101" t="s">
        <v>2885</v>
      </c>
      <c r="F260" s="102" t="s">
        <v>2886</v>
      </c>
      <c r="G260" s="101" t="s">
        <v>105</v>
      </c>
      <c r="H260" s="101" t="s">
        <v>522</v>
      </c>
      <c r="I260" s="101" t="s">
        <v>2887</v>
      </c>
      <c r="J260" s="101" t="s">
        <v>2888</v>
      </c>
      <c r="K260" s="101" t="s">
        <v>2889</v>
      </c>
      <c r="L260" s="101" t="s">
        <v>2890</v>
      </c>
      <c r="M260" s="101">
        <v>36</v>
      </c>
      <c r="N260" s="101" t="s">
        <v>2891</v>
      </c>
      <c r="O260" s="101" t="s">
        <v>1944</v>
      </c>
      <c r="P260" s="101" t="s">
        <v>925</v>
      </c>
      <c r="Q260" s="101" t="s">
        <v>1945</v>
      </c>
      <c r="R260" s="101" t="s">
        <v>1946</v>
      </c>
      <c r="S260" s="101" t="s">
        <v>2926</v>
      </c>
      <c r="T260" s="101" t="s">
        <v>2927</v>
      </c>
      <c r="U260" s="101" t="s">
        <v>6490</v>
      </c>
      <c r="V260" s="101" t="s">
        <v>2929</v>
      </c>
      <c r="W260" s="101" t="s">
        <v>2930</v>
      </c>
      <c r="X260" s="101" t="s">
        <v>283</v>
      </c>
      <c r="Y260" s="101" t="s">
        <v>123</v>
      </c>
      <c r="Z260" s="101" t="s">
        <v>501</v>
      </c>
      <c r="AA260" s="103">
        <v>10</v>
      </c>
      <c r="AB260" s="101" t="s">
        <v>125</v>
      </c>
      <c r="AC260" s="101" t="s">
        <v>2083</v>
      </c>
      <c r="AD260" s="103">
        <v>0</v>
      </c>
      <c r="AE260" s="103">
        <v>5</v>
      </c>
      <c r="AF260" s="103">
        <v>5</v>
      </c>
      <c r="AG260" s="103">
        <v>0</v>
      </c>
      <c r="AH260" s="104"/>
      <c r="AI260" s="104" t="s">
        <v>2931</v>
      </c>
      <c r="AJ260" s="104" t="s">
        <v>2932</v>
      </c>
      <c r="AK260" s="101" t="s">
        <v>6681</v>
      </c>
      <c r="AL260" s="101" t="s">
        <v>6682</v>
      </c>
      <c r="AM260" s="101"/>
      <c r="AN260" s="102"/>
      <c r="AO260" s="105"/>
      <c r="AP260" s="106"/>
      <c r="AQ260" s="102">
        <v>4</v>
      </c>
      <c r="AR260" s="105">
        <v>0.8</v>
      </c>
      <c r="AS260" s="106" t="s">
        <v>170</v>
      </c>
      <c r="AT260" s="102">
        <v>6</v>
      </c>
      <c r="AU260" s="107">
        <v>1</v>
      </c>
      <c r="AV260" s="106" t="s">
        <v>132</v>
      </c>
      <c r="AW260" s="103">
        <v>10</v>
      </c>
      <c r="AX260" s="107">
        <v>1</v>
      </c>
      <c r="AY260" s="106" t="s">
        <v>132</v>
      </c>
      <c r="AZ260" s="108">
        <v>0</v>
      </c>
      <c r="BA260" s="108">
        <v>0</v>
      </c>
      <c r="BB260" s="108">
        <v>0</v>
      </c>
      <c r="BC260" s="108">
        <v>0</v>
      </c>
      <c r="BD260" s="108">
        <v>0</v>
      </c>
      <c r="BE260" s="108">
        <v>0</v>
      </c>
      <c r="BF260" s="108">
        <v>0</v>
      </c>
      <c r="BG260" s="108">
        <v>0</v>
      </c>
      <c r="BH260" s="108">
        <v>0</v>
      </c>
      <c r="BI260" s="108">
        <v>0</v>
      </c>
      <c r="BJ260" s="108">
        <v>0</v>
      </c>
      <c r="BK260" s="108">
        <v>0</v>
      </c>
      <c r="BL260" s="108">
        <v>0</v>
      </c>
      <c r="BM260" s="108">
        <v>0</v>
      </c>
      <c r="BN260" s="108">
        <v>0</v>
      </c>
      <c r="BO260" s="108">
        <v>0</v>
      </c>
      <c r="BP260" s="108">
        <v>0</v>
      </c>
      <c r="BQ260" s="108">
        <v>0</v>
      </c>
      <c r="BR260" s="108">
        <v>0</v>
      </c>
      <c r="BS260" s="108">
        <v>0</v>
      </c>
      <c r="BT260" s="108">
        <v>0</v>
      </c>
      <c r="BU260" s="108">
        <v>0</v>
      </c>
      <c r="BV260" s="108">
        <v>0</v>
      </c>
      <c r="BW260" s="108">
        <v>0</v>
      </c>
      <c r="BX260" s="108">
        <v>0</v>
      </c>
      <c r="BY260" s="108">
        <v>0</v>
      </c>
      <c r="BZ260" s="108">
        <v>0</v>
      </c>
      <c r="CA260" s="108">
        <v>0</v>
      </c>
      <c r="CB260" s="108">
        <v>0</v>
      </c>
      <c r="CC260" s="108">
        <v>0</v>
      </c>
      <c r="CD260" s="108">
        <v>0</v>
      </c>
      <c r="CE260" s="108">
        <v>0</v>
      </c>
      <c r="CF260" s="108">
        <v>0</v>
      </c>
      <c r="CG260" s="108">
        <v>0</v>
      </c>
      <c r="CH260" s="108">
        <v>0</v>
      </c>
      <c r="CI260" s="108">
        <v>0</v>
      </c>
      <c r="CJ260" s="108">
        <v>0</v>
      </c>
      <c r="CK260" s="108">
        <v>0</v>
      </c>
      <c r="CL260" s="108">
        <v>0</v>
      </c>
      <c r="CM260" s="108">
        <v>0</v>
      </c>
      <c r="CN260" s="108">
        <v>0</v>
      </c>
      <c r="CO260" s="108">
        <v>0</v>
      </c>
      <c r="CP260" s="108">
        <v>0</v>
      </c>
      <c r="CQ260" s="108">
        <v>0</v>
      </c>
      <c r="CR260" s="108">
        <v>0</v>
      </c>
      <c r="CS260" s="101"/>
      <c r="CT260" s="101"/>
    </row>
    <row r="261" spans="1:98" ht="70.349999999999994" customHeight="1" x14ac:dyDescent="0.3">
      <c r="A261" s="100" t="s">
        <v>2933</v>
      </c>
      <c r="B261" s="101"/>
      <c r="C261" s="101" t="s">
        <v>357</v>
      </c>
      <c r="D261" s="101" t="s">
        <v>2659</v>
      </c>
      <c r="E261" s="101" t="s">
        <v>2885</v>
      </c>
      <c r="F261" s="102" t="s">
        <v>2886</v>
      </c>
      <c r="G261" s="101" t="s">
        <v>105</v>
      </c>
      <c r="H261" s="101" t="s">
        <v>522</v>
      </c>
      <c r="I261" s="101" t="s">
        <v>2887</v>
      </c>
      <c r="J261" s="101" t="s">
        <v>2888</v>
      </c>
      <c r="K261" s="101" t="s">
        <v>2889</v>
      </c>
      <c r="L261" s="101" t="s">
        <v>2890</v>
      </c>
      <c r="M261" s="101">
        <v>36</v>
      </c>
      <c r="N261" s="101" t="s">
        <v>2891</v>
      </c>
      <c r="O261" s="101" t="s">
        <v>4420</v>
      </c>
      <c r="P261" s="101" t="s">
        <v>983</v>
      </c>
      <c r="Q261" s="101" t="s">
        <v>2757</v>
      </c>
      <c r="R261" s="101" t="s">
        <v>2748</v>
      </c>
      <c r="S261" s="101" t="s">
        <v>2934</v>
      </c>
      <c r="T261" s="101" t="s">
        <v>2935</v>
      </c>
      <c r="U261" s="101" t="s">
        <v>2936</v>
      </c>
      <c r="V261" s="101" t="s">
        <v>2937</v>
      </c>
      <c r="W261" s="101" t="s">
        <v>2938</v>
      </c>
      <c r="X261" s="101" t="s">
        <v>2939</v>
      </c>
      <c r="Y261" s="101" t="s">
        <v>123</v>
      </c>
      <c r="Z261" s="101" t="s">
        <v>124</v>
      </c>
      <c r="AA261" s="103">
        <v>1</v>
      </c>
      <c r="AB261" s="101" t="s">
        <v>125</v>
      </c>
      <c r="AC261" s="101" t="s">
        <v>2083</v>
      </c>
      <c r="AD261" s="103">
        <v>0</v>
      </c>
      <c r="AE261" s="103">
        <v>0</v>
      </c>
      <c r="AF261" s="103">
        <v>0</v>
      </c>
      <c r="AG261" s="103">
        <v>1</v>
      </c>
      <c r="AH261" s="104"/>
      <c r="AI261" s="104"/>
      <c r="AJ261" s="104"/>
      <c r="AK261" s="101"/>
      <c r="AL261" s="101"/>
      <c r="AM261" s="101" t="s">
        <v>6491</v>
      </c>
      <c r="AN261" s="102"/>
      <c r="AO261" s="105"/>
      <c r="AP261" s="106"/>
      <c r="AQ261" s="102"/>
      <c r="AR261" s="105"/>
      <c r="AS261" s="106"/>
      <c r="AT261" s="102"/>
      <c r="AU261" s="107"/>
      <c r="AV261" s="106"/>
      <c r="AW261" s="103">
        <v>0</v>
      </c>
      <c r="AX261" s="107">
        <v>0</v>
      </c>
      <c r="AY261" s="106" t="s">
        <v>171</v>
      </c>
      <c r="AZ261" s="108"/>
      <c r="BA261" s="108"/>
      <c r="BB261" s="108"/>
      <c r="BC261" s="108"/>
      <c r="BD261" s="108"/>
      <c r="BE261" s="108"/>
      <c r="BF261" s="108"/>
      <c r="BG261" s="108"/>
      <c r="BH261" s="108"/>
      <c r="BI261" s="108"/>
      <c r="BJ261" s="108">
        <v>0</v>
      </c>
      <c r="BK261" s="108">
        <v>0</v>
      </c>
      <c r="BL261" s="108">
        <v>0</v>
      </c>
      <c r="BM261" s="108">
        <v>0</v>
      </c>
      <c r="BN261" s="108">
        <v>0</v>
      </c>
      <c r="BO261" s="108">
        <v>0</v>
      </c>
      <c r="BP261" s="108">
        <v>0</v>
      </c>
      <c r="BQ261" s="108">
        <v>0</v>
      </c>
      <c r="BR261" s="108">
        <v>0</v>
      </c>
      <c r="BS261" s="108">
        <v>0</v>
      </c>
      <c r="BT261" s="108">
        <v>0</v>
      </c>
      <c r="BU261" s="108">
        <v>0</v>
      </c>
      <c r="BV261" s="108">
        <v>0</v>
      </c>
      <c r="BW261" s="108">
        <v>0</v>
      </c>
      <c r="BX261" s="108">
        <v>0</v>
      </c>
      <c r="BY261" s="108">
        <v>0</v>
      </c>
      <c r="BZ261" s="108">
        <v>0</v>
      </c>
      <c r="CA261" s="108">
        <v>0</v>
      </c>
      <c r="CB261" s="108">
        <v>0</v>
      </c>
      <c r="CC261" s="108">
        <v>0</v>
      </c>
      <c r="CD261" s="108">
        <v>0</v>
      </c>
      <c r="CE261" s="108">
        <v>0</v>
      </c>
      <c r="CF261" s="108">
        <v>0</v>
      </c>
      <c r="CG261" s="108">
        <v>0</v>
      </c>
      <c r="CH261" s="108">
        <v>0</v>
      </c>
      <c r="CI261" s="108">
        <v>0</v>
      </c>
      <c r="CJ261" s="108">
        <v>0</v>
      </c>
      <c r="CK261" s="108">
        <v>0</v>
      </c>
      <c r="CL261" s="108">
        <v>0</v>
      </c>
      <c r="CM261" s="108">
        <v>0</v>
      </c>
      <c r="CN261" s="108">
        <v>0</v>
      </c>
      <c r="CO261" s="108">
        <v>0</v>
      </c>
      <c r="CP261" s="108">
        <v>0</v>
      </c>
      <c r="CQ261" s="108">
        <v>0</v>
      </c>
      <c r="CR261" s="108">
        <v>0</v>
      </c>
      <c r="CS261" s="101"/>
      <c r="CT261" s="101"/>
    </row>
    <row r="262" spans="1:98" ht="70.349999999999994" customHeight="1" x14ac:dyDescent="0.3">
      <c r="A262" s="100" t="s">
        <v>2940</v>
      </c>
      <c r="B262" s="101"/>
      <c r="C262" s="101" t="s">
        <v>111</v>
      </c>
      <c r="D262" s="101" t="s">
        <v>2659</v>
      </c>
      <c r="E262" s="101" t="s">
        <v>2941</v>
      </c>
      <c r="F262" s="102" t="s">
        <v>2942</v>
      </c>
      <c r="G262" s="101"/>
      <c r="H262" s="101" t="s">
        <v>2943</v>
      </c>
      <c r="I262" s="101" t="s">
        <v>2944</v>
      </c>
      <c r="J262" s="101" t="s">
        <v>2945</v>
      </c>
      <c r="K262" s="101" t="s">
        <v>2946</v>
      </c>
      <c r="L262" s="101" t="s">
        <v>2890</v>
      </c>
      <c r="M262" s="101">
        <v>37</v>
      </c>
      <c r="N262" s="101" t="s">
        <v>2947</v>
      </c>
      <c r="O262" s="101" t="s">
        <v>6487</v>
      </c>
      <c r="P262" s="101" t="s">
        <v>893</v>
      </c>
      <c r="Q262" s="101" t="s">
        <v>2948</v>
      </c>
      <c r="R262" s="101" t="s">
        <v>2949</v>
      </c>
      <c r="S262" s="101" t="s">
        <v>2950</v>
      </c>
      <c r="T262" s="101" t="s">
        <v>2951</v>
      </c>
      <c r="U262" s="101" t="s">
        <v>2952</v>
      </c>
      <c r="V262" s="101" t="s">
        <v>2953</v>
      </c>
      <c r="W262" s="101" t="s">
        <v>2954</v>
      </c>
      <c r="X262" s="101" t="s">
        <v>2955</v>
      </c>
      <c r="Y262" s="101" t="s">
        <v>239</v>
      </c>
      <c r="Z262" s="101" t="s">
        <v>2956</v>
      </c>
      <c r="AA262" s="103">
        <v>300</v>
      </c>
      <c r="AB262" s="101" t="s">
        <v>125</v>
      </c>
      <c r="AC262" s="101" t="s">
        <v>2083</v>
      </c>
      <c r="AD262" s="103">
        <v>96</v>
      </c>
      <c r="AE262" s="103">
        <v>50</v>
      </c>
      <c r="AF262" s="103">
        <v>77</v>
      </c>
      <c r="AG262" s="103">
        <v>77</v>
      </c>
      <c r="AH262" s="104" t="s">
        <v>2957</v>
      </c>
      <c r="AI262" s="104"/>
      <c r="AJ262" s="104"/>
      <c r="AK262" s="101" t="s">
        <v>2958</v>
      </c>
      <c r="AL262" s="101"/>
      <c r="AM262" s="101" t="s">
        <v>6619</v>
      </c>
      <c r="AN262" s="102">
        <v>96</v>
      </c>
      <c r="AO262" s="105">
        <v>1</v>
      </c>
      <c r="AP262" s="106" t="s">
        <v>132</v>
      </c>
      <c r="AQ262" s="102">
        <v>0</v>
      </c>
      <c r="AR262" s="105">
        <v>0</v>
      </c>
      <c r="AS262" s="106" t="s">
        <v>171</v>
      </c>
      <c r="AT262" s="102"/>
      <c r="AU262" s="107">
        <v>0</v>
      </c>
      <c r="AV262" s="106" t="s">
        <v>171</v>
      </c>
      <c r="AW262" s="103">
        <v>96</v>
      </c>
      <c r="AX262" s="107">
        <v>0.32</v>
      </c>
      <c r="AY262" s="106" t="s">
        <v>227</v>
      </c>
      <c r="AZ262" s="108">
        <v>0</v>
      </c>
      <c r="BA262" s="108">
        <v>0</v>
      </c>
      <c r="BB262" s="108">
        <v>0</v>
      </c>
      <c r="BC262" s="108">
        <v>0</v>
      </c>
      <c r="BD262" s="108">
        <v>0</v>
      </c>
      <c r="BE262" s="108">
        <v>0</v>
      </c>
      <c r="BF262" s="108">
        <v>0</v>
      </c>
      <c r="BG262" s="108">
        <v>0</v>
      </c>
      <c r="BH262" s="108">
        <v>0</v>
      </c>
      <c r="BI262" s="108">
        <v>0</v>
      </c>
      <c r="BJ262" s="108">
        <v>0</v>
      </c>
      <c r="BK262" s="108">
        <v>0</v>
      </c>
      <c r="BL262" s="108">
        <v>0</v>
      </c>
      <c r="BM262" s="108">
        <v>0</v>
      </c>
      <c r="BN262" s="108">
        <v>0</v>
      </c>
      <c r="BO262" s="108">
        <v>0</v>
      </c>
      <c r="BP262" s="108">
        <v>0</v>
      </c>
      <c r="BQ262" s="108">
        <v>0</v>
      </c>
      <c r="BR262" s="108">
        <v>0</v>
      </c>
      <c r="BS262" s="108">
        <v>0</v>
      </c>
      <c r="BT262" s="108">
        <v>0</v>
      </c>
      <c r="BU262" s="108">
        <v>0</v>
      </c>
      <c r="BV262" s="108">
        <v>0</v>
      </c>
      <c r="BW262" s="108">
        <v>0</v>
      </c>
      <c r="BX262" s="108">
        <v>0</v>
      </c>
      <c r="BY262" s="108">
        <v>0</v>
      </c>
      <c r="BZ262" s="108">
        <v>0</v>
      </c>
      <c r="CA262" s="108">
        <v>0</v>
      </c>
      <c r="CB262" s="108">
        <v>0</v>
      </c>
      <c r="CC262" s="108">
        <v>0</v>
      </c>
      <c r="CD262" s="108">
        <v>0</v>
      </c>
      <c r="CE262" s="108">
        <v>10500000000</v>
      </c>
      <c r="CF262" s="108">
        <v>10500000000</v>
      </c>
      <c r="CG262" s="108">
        <v>0</v>
      </c>
      <c r="CH262" s="108">
        <v>0</v>
      </c>
      <c r="CI262" s="108">
        <v>0</v>
      </c>
      <c r="CJ262" s="108">
        <v>0</v>
      </c>
      <c r="CK262" s="108">
        <v>0</v>
      </c>
      <c r="CL262" s="108">
        <v>0</v>
      </c>
      <c r="CM262" s="108">
        <v>0</v>
      </c>
      <c r="CN262" s="108">
        <v>0</v>
      </c>
      <c r="CO262" s="108">
        <v>0</v>
      </c>
      <c r="CP262" s="108">
        <v>0</v>
      </c>
      <c r="CQ262" s="108">
        <v>0</v>
      </c>
      <c r="CR262" s="108">
        <v>10500000000</v>
      </c>
      <c r="CS262" s="101" t="s">
        <v>2959</v>
      </c>
      <c r="CT262" s="101" t="s">
        <v>2960</v>
      </c>
    </row>
    <row r="263" spans="1:98" ht="70.349999999999994" customHeight="1" x14ac:dyDescent="0.3">
      <c r="A263" s="100" t="s">
        <v>2961</v>
      </c>
      <c r="B263" s="101"/>
      <c r="C263" s="101" t="s">
        <v>101</v>
      </c>
      <c r="D263" s="101" t="s">
        <v>2659</v>
      </c>
      <c r="E263" s="101" t="s">
        <v>2941</v>
      </c>
      <c r="F263" s="102" t="s">
        <v>2942</v>
      </c>
      <c r="G263" s="101"/>
      <c r="H263" s="101" t="s">
        <v>2943</v>
      </c>
      <c r="I263" s="101" t="s">
        <v>2944</v>
      </c>
      <c r="J263" s="101" t="s">
        <v>2945</v>
      </c>
      <c r="K263" s="101" t="s">
        <v>2946</v>
      </c>
      <c r="L263" s="101" t="s">
        <v>2890</v>
      </c>
      <c r="M263" s="101">
        <v>37</v>
      </c>
      <c r="N263" s="101" t="s">
        <v>2947</v>
      </c>
      <c r="O263" s="101" t="s">
        <v>6487</v>
      </c>
      <c r="P263" s="101" t="s">
        <v>893</v>
      </c>
      <c r="Q263" s="101" t="s">
        <v>2948</v>
      </c>
      <c r="R263" s="101" t="s">
        <v>2949</v>
      </c>
      <c r="S263" s="101" t="s">
        <v>6492</v>
      </c>
      <c r="T263" s="101" t="s">
        <v>2963</v>
      </c>
      <c r="U263" s="101" t="s">
        <v>249</v>
      </c>
      <c r="V263" s="101" t="s">
        <v>2964</v>
      </c>
      <c r="W263" s="101" t="s">
        <v>2965</v>
      </c>
      <c r="X263" s="101" t="s">
        <v>146</v>
      </c>
      <c r="Y263" s="101" t="s">
        <v>123</v>
      </c>
      <c r="Z263" s="101" t="s">
        <v>124</v>
      </c>
      <c r="AA263" s="103">
        <v>180</v>
      </c>
      <c r="AB263" s="101" t="s">
        <v>125</v>
      </c>
      <c r="AC263" s="101" t="s">
        <v>2083</v>
      </c>
      <c r="AD263" s="103">
        <v>0</v>
      </c>
      <c r="AE263" s="103">
        <v>0</v>
      </c>
      <c r="AF263" s="103">
        <v>180</v>
      </c>
      <c r="AG263" s="103">
        <v>0</v>
      </c>
      <c r="AH263" s="104" t="s">
        <v>2966</v>
      </c>
      <c r="AI263" s="104" t="s">
        <v>2967</v>
      </c>
      <c r="AJ263" s="104" t="s">
        <v>2968</v>
      </c>
      <c r="AK263" s="101" t="s">
        <v>6493</v>
      </c>
      <c r="AL263" s="101"/>
      <c r="AM263" s="101"/>
      <c r="AN263" s="102">
        <v>60</v>
      </c>
      <c r="AO263" s="105">
        <v>1</v>
      </c>
      <c r="AP263" s="106" t="s">
        <v>132</v>
      </c>
      <c r="AQ263" s="102">
        <v>174</v>
      </c>
      <c r="AR263" s="105">
        <v>1</v>
      </c>
      <c r="AS263" s="106" t="s">
        <v>132</v>
      </c>
      <c r="AT263" s="102"/>
      <c r="AU263" s="107">
        <v>1</v>
      </c>
      <c r="AV263" s="106" t="s">
        <v>132</v>
      </c>
      <c r="AW263" s="103">
        <v>234</v>
      </c>
      <c r="AX263" s="107">
        <v>1</v>
      </c>
      <c r="AY263" s="106" t="s">
        <v>132</v>
      </c>
      <c r="AZ263" s="108">
        <v>0</v>
      </c>
      <c r="BA263" s="108">
        <v>0</v>
      </c>
      <c r="BB263" s="108">
        <v>0</v>
      </c>
      <c r="BC263" s="108">
        <v>0</v>
      </c>
      <c r="BD263" s="108">
        <v>0</v>
      </c>
      <c r="BE263" s="108">
        <v>0</v>
      </c>
      <c r="BF263" s="108">
        <v>0</v>
      </c>
      <c r="BG263" s="108">
        <v>0</v>
      </c>
      <c r="BH263" s="108">
        <v>0</v>
      </c>
      <c r="BI263" s="108">
        <v>0</v>
      </c>
      <c r="BJ263" s="108">
        <v>0</v>
      </c>
      <c r="BK263" s="108">
        <v>0</v>
      </c>
      <c r="BL263" s="108">
        <v>0</v>
      </c>
      <c r="BM263" s="108">
        <v>0</v>
      </c>
      <c r="BN263" s="108">
        <v>0</v>
      </c>
      <c r="BO263" s="108">
        <v>0</v>
      </c>
      <c r="BP263" s="108">
        <v>0</v>
      </c>
      <c r="BQ263" s="108">
        <v>0</v>
      </c>
      <c r="BR263" s="108">
        <v>0</v>
      </c>
      <c r="BS263" s="108">
        <v>0</v>
      </c>
      <c r="BT263" s="108">
        <v>0</v>
      </c>
      <c r="BU263" s="108">
        <v>0</v>
      </c>
      <c r="BV263" s="108">
        <v>0</v>
      </c>
      <c r="BW263" s="108">
        <v>0</v>
      </c>
      <c r="BX263" s="108">
        <v>0</v>
      </c>
      <c r="BY263" s="108">
        <v>0</v>
      </c>
      <c r="BZ263" s="108">
        <v>0</v>
      </c>
      <c r="CA263" s="108">
        <v>0</v>
      </c>
      <c r="CB263" s="108">
        <v>0</v>
      </c>
      <c r="CC263" s="108">
        <v>0</v>
      </c>
      <c r="CD263" s="108">
        <v>0</v>
      </c>
      <c r="CE263" s="108">
        <v>0</v>
      </c>
      <c r="CF263" s="108">
        <v>0</v>
      </c>
      <c r="CG263" s="108">
        <v>0</v>
      </c>
      <c r="CH263" s="108">
        <v>0</v>
      </c>
      <c r="CI263" s="108">
        <v>0</v>
      </c>
      <c r="CJ263" s="108">
        <v>0</v>
      </c>
      <c r="CK263" s="108">
        <v>0</v>
      </c>
      <c r="CL263" s="108">
        <v>0</v>
      </c>
      <c r="CM263" s="108">
        <v>0</v>
      </c>
      <c r="CN263" s="108">
        <v>0</v>
      </c>
      <c r="CO263" s="108">
        <v>0</v>
      </c>
      <c r="CP263" s="108">
        <v>0</v>
      </c>
      <c r="CQ263" s="108">
        <v>0</v>
      </c>
      <c r="CR263" s="108">
        <v>0</v>
      </c>
      <c r="CS263" s="101"/>
      <c r="CT263" s="101" t="s">
        <v>2969</v>
      </c>
    </row>
    <row r="264" spans="1:98" ht="70.349999999999994" customHeight="1" x14ac:dyDescent="0.3">
      <c r="A264" s="100" t="s">
        <v>2970</v>
      </c>
      <c r="B264" s="101"/>
      <c r="C264" s="101" t="s">
        <v>136</v>
      </c>
      <c r="D264" s="101" t="s">
        <v>2659</v>
      </c>
      <c r="E264" s="101" t="s">
        <v>2941</v>
      </c>
      <c r="F264" s="102" t="s">
        <v>2942</v>
      </c>
      <c r="G264" s="101"/>
      <c r="H264" s="101" t="s">
        <v>2943</v>
      </c>
      <c r="I264" s="101" t="s">
        <v>2944</v>
      </c>
      <c r="J264" s="101" t="s">
        <v>2945</v>
      </c>
      <c r="K264" s="101" t="s">
        <v>2946</v>
      </c>
      <c r="L264" s="101" t="s">
        <v>2890</v>
      </c>
      <c r="M264" s="101">
        <v>37</v>
      </c>
      <c r="N264" s="101" t="s">
        <v>2947</v>
      </c>
      <c r="O264" s="101" t="s">
        <v>6487</v>
      </c>
      <c r="P264" s="101" t="s">
        <v>893</v>
      </c>
      <c r="Q264" s="101" t="s">
        <v>2948</v>
      </c>
      <c r="R264" s="101" t="s">
        <v>2949</v>
      </c>
      <c r="S264" s="101" t="s">
        <v>2971</v>
      </c>
      <c r="T264" s="101" t="s">
        <v>2972</v>
      </c>
      <c r="U264" s="101" t="s">
        <v>2973</v>
      </c>
      <c r="V264" s="101" t="s">
        <v>2974</v>
      </c>
      <c r="W264" s="101" t="s">
        <v>2975</v>
      </c>
      <c r="X264" s="101" t="s">
        <v>2955</v>
      </c>
      <c r="Y264" s="101" t="s">
        <v>123</v>
      </c>
      <c r="Z264" s="101" t="s">
        <v>2956</v>
      </c>
      <c r="AA264" s="103">
        <v>200</v>
      </c>
      <c r="AB264" s="101" t="s">
        <v>125</v>
      </c>
      <c r="AC264" s="101" t="s">
        <v>2083</v>
      </c>
      <c r="AD264" s="103">
        <v>0</v>
      </c>
      <c r="AE264" s="103">
        <v>0</v>
      </c>
      <c r="AF264" s="103">
        <v>200</v>
      </c>
      <c r="AG264" s="103">
        <v>0</v>
      </c>
      <c r="AH264" s="104"/>
      <c r="AI264" s="104"/>
      <c r="AJ264" s="104"/>
      <c r="AK264" s="101" t="s">
        <v>2976</v>
      </c>
      <c r="AL264" s="101"/>
      <c r="AM264" s="101"/>
      <c r="AN264" s="102"/>
      <c r="AO264" s="105"/>
      <c r="AP264" s="106"/>
      <c r="AQ264" s="102"/>
      <c r="AR264" s="105"/>
      <c r="AS264" s="106"/>
      <c r="AT264" s="102"/>
      <c r="AU264" s="107">
        <v>0</v>
      </c>
      <c r="AV264" s="106" t="s">
        <v>171</v>
      </c>
      <c r="AW264" s="103">
        <v>0</v>
      </c>
      <c r="AX264" s="107">
        <v>0</v>
      </c>
      <c r="AY264" s="106" t="s">
        <v>171</v>
      </c>
      <c r="AZ264" s="108">
        <v>0</v>
      </c>
      <c r="BA264" s="108">
        <v>100000000</v>
      </c>
      <c r="BB264" s="108">
        <v>0</v>
      </c>
      <c r="BC264" s="108">
        <v>0</v>
      </c>
      <c r="BD264" s="108">
        <v>0</v>
      </c>
      <c r="BE264" s="108">
        <v>0</v>
      </c>
      <c r="BF264" s="108">
        <v>0</v>
      </c>
      <c r="BG264" s="108">
        <v>0</v>
      </c>
      <c r="BH264" s="108">
        <v>0</v>
      </c>
      <c r="BI264" s="108">
        <v>0</v>
      </c>
      <c r="BJ264" s="108">
        <v>100000000</v>
      </c>
      <c r="BK264" s="108">
        <v>0</v>
      </c>
      <c r="BL264" s="108">
        <v>200000000</v>
      </c>
      <c r="BM264" s="108">
        <v>0</v>
      </c>
      <c r="BN264" s="108">
        <v>0</v>
      </c>
      <c r="BO264" s="108">
        <v>0</v>
      </c>
      <c r="BP264" s="108">
        <v>0</v>
      </c>
      <c r="BQ264" s="108">
        <v>0</v>
      </c>
      <c r="BR264" s="108">
        <v>0</v>
      </c>
      <c r="BS264" s="108">
        <v>0</v>
      </c>
      <c r="BT264" s="108">
        <v>0</v>
      </c>
      <c r="BU264" s="108">
        <v>200000000</v>
      </c>
      <c r="BV264" s="108">
        <v>0</v>
      </c>
      <c r="BW264" s="108">
        <v>300000000</v>
      </c>
      <c r="BX264" s="108">
        <v>0</v>
      </c>
      <c r="BY264" s="108">
        <v>0</v>
      </c>
      <c r="BZ264" s="108">
        <v>0</v>
      </c>
      <c r="CA264" s="108">
        <v>0</v>
      </c>
      <c r="CB264" s="108">
        <v>0</v>
      </c>
      <c r="CC264" s="108">
        <v>0</v>
      </c>
      <c r="CD264" s="108">
        <v>0</v>
      </c>
      <c r="CE264" s="108">
        <v>0</v>
      </c>
      <c r="CF264" s="108">
        <v>300000000</v>
      </c>
      <c r="CG264" s="108">
        <v>0</v>
      </c>
      <c r="CH264" s="108">
        <v>600000000</v>
      </c>
      <c r="CI264" s="108">
        <v>0</v>
      </c>
      <c r="CJ264" s="108">
        <v>0</v>
      </c>
      <c r="CK264" s="108">
        <v>0</v>
      </c>
      <c r="CL264" s="108">
        <v>0</v>
      </c>
      <c r="CM264" s="108">
        <v>0</v>
      </c>
      <c r="CN264" s="108">
        <v>0</v>
      </c>
      <c r="CO264" s="108">
        <v>0</v>
      </c>
      <c r="CP264" s="108">
        <v>0</v>
      </c>
      <c r="CQ264" s="108">
        <v>600000000</v>
      </c>
      <c r="CR264" s="108">
        <v>1200000000</v>
      </c>
      <c r="CS264" s="101"/>
      <c r="CT264" s="101"/>
    </row>
    <row r="265" spans="1:98" ht="70.349999999999994" customHeight="1" x14ac:dyDescent="0.3">
      <c r="A265" s="100" t="s">
        <v>2977</v>
      </c>
      <c r="B265" s="101"/>
      <c r="C265" s="101" t="s">
        <v>175</v>
      </c>
      <c r="D265" s="101" t="s">
        <v>2659</v>
      </c>
      <c r="E265" s="101" t="s">
        <v>2941</v>
      </c>
      <c r="F265" s="102" t="s">
        <v>2942</v>
      </c>
      <c r="G265" s="101"/>
      <c r="H265" s="101" t="s">
        <v>2943</v>
      </c>
      <c r="I265" s="101" t="s">
        <v>2944</v>
      </c>
      <c r="J265" s="101" t="s">
        <v>2945</v>
      </c>
      <c r="K265" s="101" t="s">
        <v>2946</v>
      </c>
      <c r="L265" s="101" t="s">
        <v>2890</v>
      </c>
      <c r="M265" s="101">
        <v>37</v>
      </c>
      <c r="N265" s="101" t="s">
        <v>2947</v>
      </c>
      <c r="O265" s="101" t="s">
        <v>6487</v>
      </c>
      <c r="P265" s="101" t="s">
        <v>893</v>
      </c>
      <c r="Q265" s="101" t="s">
        <v>2948</v>
      </c>
      <c r="R265" s="101" t="s">
        <v>2949</v>
      </c>
      <c r="S265" s="101" t="s">
        <v>738</v>
      </c>
      <c r="T265" s="101" t="s">
        <v>2978</v>
      </c>
      <c r="U265" s="101" t="s">
        <v>2979</v>
      </c>
      <c r="V265" s="101" t="s">
        <v>2980</v>
      </c>
      <c r="W265" s="101" t="s">
        <v>2616</v>
      </c>
      <c r="X265" s="101" t="s">
        <v>1186</v>
      </c>
      <c r="Y265" s="101" t="s">
        <v>123</v>
      </c>
      <c r="Z265" s="101" t="s">
        <v>124</v>
      </c>
      <c r="AA265" s="103">
        <v>1</v>
      </c>
      <c r="AB265" s="101" t="s">
        <v>125</v>
      </c>
      <c r="AC265" s="101" t="s">
        <v>2083</v>
      </c>
      <c r="AD265" s="103">
        <v>0</v>
      </c>
      <c r="AE265" s="103">
        <v>0</v>
      </c>
      <c r="AF265" s="103">
        <v>0</v>
      </c>
      <c r="AG265" s="103">
        <v>1</v>
      </c>
      <c r="AH265" s="104"/>
      <c r="AI265" s="104"/>
      <c r="AJ265" s="104"/>
      <c r="AK265" s="101"/>
      <c r="AL265" s="101"/>
      <c r="AM265" s="101" t="s">
        <v>6494</v>
      </c>
      <c r="AN265" s="102"/>
      <c r="AO265" s="105"/>
      <c r="AP265" s="106"/>
      <c r="AQ265" s="102"/>
      <c r="AR265" s="105"/>
      <c r="AS265" s="106"/>
      <c r="AT265" s="102"/>
      <c r="AU265" s="107"/>
      <c r="AV265" s="106"/>
      <c r="AW265" s="103">
        <v>0</v>
      </c>
      <c r="AX265" s="107">
        <v>0</v>
      </c>
      <c r="AY265" s="106" t="s">
        <v>171</v>
      </c>
      <c r="AZ265" s="108">
        <v>0</v>
      </c>
      <c r="BA265" s="108">
        <v>0</v>
      </c>
      <c r="BB265" s="108">
        <v>0</v>
      </c>
      <c r="BC265" s="108">
        <v>0</v>
      </c>
      <c r="BD265" s="108">
        <v>0</v>
      </c>
      <c r="BE265" s="108">
        <v>0</v>
      </c>
      <c r="BF265" s="108">
        <v>0</v>
      </c>
      <c r="BG265" s="108">
        <v>0</v>
      </c>
      <c r="BH265" s="108">
        <v>0</v>
      </c>
      <c r="BI265" s="108">
        <v>0</v>
      </c>
      <c r="BJ265" s="108">
        <v>0</v>
      </c>
      <c r="BK265" s="108">
        <v>0</v>
      </c>
      <c r="BL265" s="108">
        <v>0</v>
      </c>
      <c r="BM265" s="108">
        <v>0</v>
      </c>
      <c r="BN265" s="108">
        <v>0</v>
      </c>
      <c r="BO265" s="108">
        <v>0</v>
      </c>
      <c r="BP265" s="108">
        <v>0</v>
      </c>
      <c r="BQ265" s="108">
        <v>0</v>
      </c>
      <c r="BR265" s="108">
        <v>0</v>
      </c>
      <c r="BS265" s="108">
        <v>0</v>
      </c>
      <c r="BT265" s="108">
        <v>0</v>
      </c>
      <c r="BU265" s="108">
        <v>0</v>
      </c>
      <c r="BV265" s="108">
        <v>0</v>
      </c>
      <c r="BW265" s="108">
        <v>0</v>
      </c>
      <c r="BX265" s="108">
        <v>0</v>
      </c>
      <c r="BY265" s="108">
        <v>0</v>
      </c>
      <c r="BZ265" s="108">
        <v>0</v>
      </c>
      <c r="CA265" s="108">
        <v>0</v>
      </c>
      <c r="CB265" s="108">
        <v>0</v>
      </c>
      <c r="CC265" s="108">
        <v>0</v>
      </c>
      <c r="CD265" s="108">
        <v>0</v>
      </c>
      <c r="CE265" s="108">
        <v>0</v>
      </c>
      <c r="CF265" s="108">
        <v>0</v>
      </c>
      <c r="CG265" s="108">
        <v>0</v>
      </c>
      <c r="CH265" s="108">
        <v>0</v>
      </c>
      <c r="CI265" s="108">
        <v>0</v>
      </c>
      <c r="CJ265" s="108">
        <v>0</v>
      </c>
      <c r="CK265" s="108">
        <v>0</v>
      </c>
      <c r="CL265" s="108">
        <v>0</v>
      </c>
      <c r="CM265" s="108">
        <v>0</v>
      </c>
      <c r="CN265" s="108">
        <v>0</v>
      </c>
      <c r="CO265" s="108">
        <v>0</v>
      </c>
      <c r="CP265" s="108">
        <v>0</v>
      </c>
      <c r="CQ265" s="108">
        <v>0</v>
      </c>
      <c r="CR265" s="108">
        <v>0</v>
      </c>
      <c r="CS265" s="101"/>
      <c r="CT265" s="101" t="s">
        <v>2981</v>
      </c>
    </row>
    <row r="266" spans="1:98" ht="70.349999999999994" customHeight="1" x14ac:dyDescent="0.3">
      <c r="A266" s="100" t="s">
        <v>2982</v>
      </c>
      <c r="B266" s="101"/>
      <c r="C266" s="101" t="s">
        <v>246</v>
      </c>
      <c r="D266" s="101" t="s">
        <v>2659</v>
      </c>
      <c r="E266" s="101" t="s">
        <v>2941</v>
      </c>
      <c r="F266" s="102" t="s">
        <v>2942</v>
      </c>
      <c r="G266" s="101"/>
      <c r="H266" s="101" t="s">
        <v>2943</v>
      </c>
      <c r="I266" s="101" t="s">
        <v>2944</v>
      </c>
      <c r="J266" s="101" t="s">
        <v>2945</v>
      </c>
      <c r="K266" s="101" t="s">
        <v>2946</v>
      </c>
      <c r="L266" s="101" t="s">
        <v>2890</v>
      </c>
      <c r="M266" s="101">
        <v>37</v>
      </c>
      <c r="N266" s="101" t="s">
        <v>2947</v>
      </c>
      <c r="O266" s="101" t="s">
        <v>6487</v>
      </c>
      <c r="P266" s="101" t="s">
        <v>893</v>
      </c>
      <c r="Q266" s="101" t="s">
        <v>2948</v>
      </c>
      <c r="R266" s="101" t="s">
        <v>2949</v>
      </c>
      <c r="S266" s="101" t="s">
        <v>2983</v>
      </c>
      <c r="T266" s="101" t="s">
        <v>2984</v>
      </c>
      <c r="U266" s="101" t="s">
        <v>2985</v>
      </c>
      <c r="V266" s="101" t="s">
        <v>2986</v>
      </c>
      <c r="W266" s="101" t="s">
        <v>2987</v>
      </c>
      <c r="X266" s="101" t="s">
        <v>2988</v>
      </c>
      <c r="Y266" s="101" t="s">
        <v>123</v>
      </c>
      <c r="Z266" s="101" t="s">
        <v>2956</v>
      </c>
      <c r="AA266" s="103">
        <v>200</v>
      </c>
      <c r="AB266" s="101" t="s">
        <v>125</v>
      </c>
      <c r="AC266" s="101" t="s">
        <v>2083</v>
      </c>
      <c r="AD266" s="103">
        <v>0</v>
      </c>
      <c r="AE266" s="103">
        <v>0</v>
      </c>
      <c r="AF266" s="103">
        <v>200</v>
      </c>
      <c r="AG266" s="103">
        <v>0</v>
      </c>
      <c r="AH266" s="104"/>
      <c r="AI266" s="104"/>
      <c r="AJ266" s="104"/>
      <c r="AK266" s="101" t="s">
        <v>6495</v>
      </c>
      <c r="AL266" s="101"/>
      <c r="AM266" s="101"/>
      <c r="AN266" s="102"/>
      <c r="AO266" s="105"/>
      <c r="AP266" s="106"/>
      <c r="AQ266" s="102"/>
      <c r="AR266" s="105"/>
      <c r="AS266" s="106"/>
      <c r="AT266" s="102"/>
      <c r="AU266" s="107">
        <v>0</v>
      </c>
      <c r="AV266" s="106" t="s">
        <v>171</v>
      </c>
      <c r="AW266" s="103">
        <v>0</v>
      </c>
      <c r="AX266" s="107">
        <v>0</v>
      </c>
      <c r="AY266" s="106" t="s">
        <v>171</v>
      </c>
      <c r="AZ266" s="108">
        <v>0</v>
      </c>
      <c r="BA266" s="108">
        <v>0</v>
      </c>
      <c r="BB266" s="108">
        <v>0</v>
      </c>
      <c r="BC266" s="108">
        <v>0</v>
      </c>
      <c r="BD266" s="108">
        <v>0</v>
      </c>
      <c r="BE266" s="108">
        <v>0</v>
      </c>
      <c r="BF266" s="108">
        <v>0</v>
      </c>
      <c r="BG266" s="108">
        <v>0</v>
      </c>
      <c r="BH266" s="108">
        <v>0</v>
      </c>
      <c r="BI266" s="108">
        <v>0</v>
      </c>
      <c r="BJ266" s="108">
        <v>0</v>
      </c>
      <c r="BK266" s="108">
        <v>0</v>
      </c>
      <c r="BL266" s="108">
        <v>0</v>
      </c>
      <c r="BM266" s="108">
        <v>0</v>
      </c>
      <c r="BN266" s="108">
        <v>0</v>
      </c>
      <c r="BO266" s="108">
        <v>0</v>
      </c>
      <c r="BP266" s="108">
        <v>0</v>
      </c>
      <c r="BQ266" s="108">
        <v>0</v>
      </c>
      <c r="BR266" s="108">
        <v>0</v>
      </c>
      <c r="BS266" s="108">
        <v>0</v>
      </c>
      <c r="BT266" s="108">
        <v>0</v>
      </c>
      <c r="BU266" s="108">
        <v>0</v>
      </c>
      <c r="BV266" s="108">
        <v>0</v>
      </c>
      <c r="BW266" s="108">
        <v>0</v>
      </c>
      <c r="BX266" s="108">
        <v>0</v>
      </c>
      <c r="BY266" s="108">
        <v>0</v>
      </c>
      <c r="BZ266" s="108">
        <v>0</v>
      </c>
      <c r="CA266" s="108">
        <v>0</v>
      </c>
      <c r="CB266" s="108">
        <v>0</v>
      </c>
      <c r="CC266" s="108">
        <v>0</v>
      </c>
      <c r="CD266" s="108">
        <v>0</v>
      </c>
      <c r="CE266" s="108">
        <v>0</v>
      </c>
      <c r="CF266" s="108">
        <v>0</v>
      </c>
      <c r="CG266" s="108">
        <v>0</v>
      </c>
      <c r="CH266" s="108">
        <v>0</v>
      </c>
      <c r="CI266" s="108">
        <v>0</v>
      </c>
      <c r="CJ266" s="108">
        <v>0</v>
      </c>
      <c r="CK266" s="108">
        <v>0</v>
      </c>
      <c r="CL266" s="108">
        <v>0</v>
      </c>
      <c r="CM266" s="108">
        <v>0</v>
      </c>
      <c r="CN266" s="108">
        <v>0</v>
      </c>
      <c r="CO266" s="108">
        <v>0</v>
      </c>
      <c r="CP266" s="108">
        <v>0</v>
      </c>
      <c r="CQ266" s="108">
        <v>0</v>
      </c>
      <c r="CR266" s="108">
        <v>0</v>
      </c>
      <c r="CS266" s="101"/>
      <c r="CT266" s="101" t="s">
        <v>2989</v>
      </c>
    </row>
    <row r="267" spans="1:98" ht="70.349999999999994" customHeight="1" x14ac:dyDescent="0.3">
      <c r="A267" s="100" t="s">
        <v>2990</v>
      </c>
      <c r="B267" s="101"/>
      <c r="C267" s="101" t="s">
        <v>111</v>
      </c>
      <c r="D267" s="101" t="s">
        <v>2659</v>
      </c>
      <c r="E267" s="101" t="s">
        <v>2991</v>
      </c>
      <c r="F267" s="102" t="s">
        <v>1431</v>
      </c>
      <c r="G267" s="101" t="s">
        <v>124</v>
      </c>
      <c r="H267" s="101" t="s">
        <v>106</v>
      </c>
      <c r="I267" s="101" t="s">
        <v>2992</v>
      </c>
      <c r="J267" s="101" t="s">
        <v>2993</v>
      </c>
      <c r="K267" s="101" t="s">
        <v>2994</v>
      </c>
      <c r="L267" s="101" t="s">
        <v>2890</v>
      </c>
      <c r="M267" s="101">
        <v>38</v>
      </c>
      <c r="N267" s="101" t="s">
        <v>2995</v>
      </c>
      <c r="O267" s="101" t="s">
        <v>6487</v>
      </c>
      <c r="P267" s="101" t="s">
        <v>893</v>
      </c>
      <c r="Q267" s="101" t="s">
        <v>2996</v>
      </c>
      <c r="R267" s="101" t="s">
        <v>2997</v>
      </c>
      <c r="S267" s="101" t="s">
        <v>2998</v>
      </c>
      <c r="T267" s="101" t="s">
        <v>2999</v>
      </c>
      <c r="U267" s="101" t="s">
        <v>3000</v>
      </c>
      <c r="V267" s="101" t="s">
        <v>3001</v>
      </c>
      <c r="W267" s="101" t="s">
        <v>3002</v>
      </c>
      <c r="X267" s="101" t="s">
        <v>3003</v>
      </c>
      <c r="Y267" s="101" t="s">
        <v>123</v>
      </c>
      <c r="Z267" s="101" t="s">
        <v>124</v>
      </c>
      <c r="AA267" s="103">
        <v>1</v>
      </c>
      <c r="AB267" s="101" t="s">
        <v>125</v>
      </c>
      <c r="AC267" s="101" t="s">
        <v>2083</v>
      </c>
      <c r="AD267" s="103">
        <v>0</v>
      </c>
      <c r="AE267" s="103">
        <v>0</v>
      </c>
      <c r="AF267" s="103">
        <v>0</v>
      </c>
      <c r="AG267" s="103">
        <v>1</v>
      </c>
      <c r="AH267" s="104"/>
      <c r="AI267" s="104"/>
      <c r="AJ267" s="104"/>
      <c r="AK267" s="101"/>
      <c r="AL267" s="101"/>
      <c r="AM267" s="101" t="s">
        <v>6620</v>
      </c>
      <c r="AN267" s="102"/>
      <c r="AO267" s="105"/>
      <c r="AP267" s="106"/>
      <c r="AQ267" s="102"/>
      <c r="AR267" s="105"/>
      <c r="AS267" s="106"/>
      <c r="AT267" s="102"/>
      <c r="AU267" s="107"/>
      <c r="AV267" s="106"/>
      <c r="AW267" s="103">
        <v>0</v>
      </c>
      <c r="AX267" s="107">
        <v>0</v>
      </c>
      <c r="AY267" s="106" t="s">
        <v>171</v>
      </c>
      <c r="AZ267" s="108">
        <v>0</v>
      </c>
      <c r="BA267" s="108">
        <v>0</v>
      </c>
      <c r="BB267" s="108">
        <v>0</v>
      </c>
      <c r="BC267" s="108">
        <v>0</v>
      </c>
      <c r="BD267" s="108">
        <v>0</v>
      </c>
      <c r="BE267" s="108">
        <v>0</v>
      </c>
      <c r="BF267" s="108">
        <v>0</v>
      </c>
      <c r="BG267" s="108">
        <v>0</v>
      </c>
      <c r="BH267" s="108">
        <v>0</v>
      </c>
      <c r="BI267" s="108">
        <v>0</v>
      </c>
      <c r="BJ267" s="108">
        <v>0</v>
      </c>
      <c r="BK267" s="108">
        <v>0</v>
      </c>
      <c r="BL267" s="108">
        <v>0</v>
      </c>
      <c r="BM267" s="108">
        <v>0</v>
      </c>
      <c r="BN267" s="108">
        <v>0</v>
      </c>
      <c r="BO267" s="108">
        <v>0</v>
      </c>
      <c r="BP267" s="108">
        <v>0</v>
      </c>
      <c r="BQ267" s="108">
        <v>0</v>
      </c>
      <c r="BR267" s="108">
        <v>0</v>
      </c>
      <c r="BS267" s="108">
        <v>0</v>
      </c>
      <c r="BT267" s="108">
        <v>0</v>
      </c>
      <c r="BU267" s="108">
        <v>0</v>
      </c>
      <c r="BV267" s="108">
        <v>0</v>
      </c>
      <c r="BW267" s="108">
        <v>0</v>
      </c>
      <c r="BX267" s="108">
        <v>0</v>
      </c>
      <c r="BY267" s="108">
        <v>0</v>
      </c>
      <c r="BZ267" s="108">
        <v>0</v>
      </c>
      <c r="CA267" s="108">
        <v>0</v>
      </c>
      <c r="CB267" s="108">
        <v>1000000000</v>
      </c>
      <c r="CC267" s="108">
        <v>0</v>
      </c>
      <c r="CD267" s="108">
        <v>600000000</v>
      </c>
      <c r="CE267" s="108">
        <v>0</v>
      </c>
      <c r="CF267" s="108">
        <v>1600000000</v>
      </c>
      <c r="CG267" s="108">
        <v>0</v>
      </c>
      <c r="CH267" s="108">
        <v>0</v>
      </c>
      <c r="CI267" s="108">
        <v>0</v>
      </c>
      <c r="CJ267" s="108">
        <v>0</v>
      </c>
      <c r="CK267" s="108">
        <v>0</v>
      </c>
      <c r="CL267" s="108">
        <v>0</v>
      </c>
      <c r="CM267" s="108">
        <v>1000000000</v>
      </c>
      <c r="CN267" s="108">
        <v>0</v>
      </c>
      <c r="CO267" s="108">
        <v>400000000</v>
      </c>
      <c r="CP267" s="108">
        <v>0</v>
      </c>
      <c r="CQ267" s="108">
        <v>1400000000</v>
      </c>
      <c r="CR267" s="108">
        <v>3000000000</v>
      </c>
      <c r="CS267" s="101"/>
      <c r="CT267" s="101" t="s">
        <v>3004</v>
      </c>
    </row>
    <row r="268" spans="1:98" ht="70.349999999999994" customHeight="1" x14ac:dyDescent="0.3">
      <c r="A268" s="100" t="s">
        <v>3005</v>
      </c>
      <c r="B268" s="101"/>
      <c r="C268" s="101" t="s">
        <v>101</v>
      </c>
      <c r="D268" s="101" t="s">
        <v>2659</v>
      </c>
      <c r="E268" s="101" t="s">
        <v>2991</v>
      </c>
      <c r="F268" s="102" t="s">
        <v>1431</v>
      </c>
      <c r="G268" s="101" t="s">
        <v>124</v>
      </c>
      <c r="H268" s="101" t="s">
        <v>106</v>
      </c>
      <c r="I268" s="101" t="s">
        <v>2992</v>
      </c>
      <c r="J268" s="101" t="s">
        <v>2993</v>
      </c>
      <c r="K268" s="101" t="s">
        <v>2994</v>
      </c>
      <c r="L268" s="101" t="s">
        <v>2890</v>
      </c>
      <c r="M268" s="101">
        <v>38</v>
      </c>
      <c r="N268" s="101" t="s">
        <v>2995</v>
      </c>
      <c r="O268" s="101" t="s">
        <v>6487</v>
      </c>
      <c r="P268" s="101" t="s">
        <v>893</v>
      </c>
      <c r="Q268" s="101" t="s">
        <v>2996</v>
      </c>
      <c r="R268" s="101" t="s">
        <v>2997</v>
      </c>
      <c r="S268" s="101" t="s">
        <v>3006</v>
      </c>
      <c r="T268" s="101" t="s">
        <v>3007</v>
      </c>
      <c r="U268" s="101" t="s">
        <v>3008</v>
      </c>
      <c r="V268" s="101" t="s">
        <v>3009</v>
      </c>
      <c r="W268" s="101" t="s">
        <v>3010</v>
      </c>
      <c r="X268" s="101" t="s">
        <v>3011</v>
      </c>
      <c r="Y268" s="101" t="s">
        <v>123</v>
      </c>
      <c r="Z268" s="101" t="s">
        <v>3012</v>
      </c>
      <c r="AA268" s="103">
        <v>400</v>
      </c>
      <c r="AB268" s="101" t="s">
        <v>125</v>
      </c>
      <c r="AC268" s="101" t="s">
        <v>2083</v>
      </c>
      <c r="AD268" s="103">
        <v>0</v>
      </c>
      <c r="AE268" s="103">
        <v>0</v>
      </c>
      <c r="AF268" s="103">
        <v>0</v>
      </c>
      <c r="AG268" s="103">
        <v>400</v>
      </c>
      <c r="AH268" s="104"/>
      <c r="AI268" s="104"/>
      <c r="AJ268" s="104"/>
      <c r="AK268" s="101"/>
      <c r="AL268" s="101"/>
      <c r="AM268" s="101" t="s">
        <v>6496</v>
      </c>
      <c r="AN268" s="102"/>
      <c r="AO268" s="105"/>
      <c r="AP268" s="106"/>
      <c r="AQ268" s="102"/>
      <c r="AR268" s="105"/>
      <c r="AS268" s="106"/>
      <c r="AT268" s="102"/>
      <c r="AU268" s="107"/>
      <c r="AV268" s="106"/>
      <c r="AW268" s="103">
        <v>0</v>
      </c>
      <c r="AX268" s="107">
        <v>0</v>
      </c>
      <c r="AY268" s="106" t="s">
        <v>171</v>
      </c>
      <c r="AZ268" s="108">
        <v>0</v>
      </c>
      <c r="BA268" s="108">
        <v>0</v>
      </c>
      <c r="BB268" s="108">
        <v>0</v>
      </c>
      <c r="BC268" s="108">
        <v>0</v>
      </c>
      <c r="BD268" s="108">
        <v>0</v>
      </c>
      <c r="BE268" s="108">
        <v>0</v>
      </c>
      <c r="BF268" s="108">
        <v>0</v>
      </c>
      <c r="BG268" s="108">
        <v>0</v>
      </c>
      <c r="BH268" s="108">
        <v>100000000</v>
      </c>
      <c r="BI268" s="108">
        <v>0</v>
      </c>
      <c r="BJ268" s="108">
        <v>100000000</v>
      </c>
      <c r="BK268" s="108">
        <v>0</v>
      </c>
      <c r="BL268" s="108">
        <v>0</v>
      </c>
      <c r="BM268" s="108">
        <v>0</v>
      </c>
      <c r="BN268" s="108">
        <v>0</v>
      </c>
      <c r="BO268" s="108">
        <v>0</v>
      </c>
      <c r="BP268" s="108">
        <v>0</v>
      </c>
      <c r="BQ268" s="108">
        <v>0</v>
      </c>
      <c r="BR268" s="108">
        <v>0</v>
      </c>
      <c r="BS268" s="108">
        <v>900000000</v>
      </c>
      <c r="BT268" s="108">
        <v>0</v>
      </c>
      <c r="BU268" s="108">
        <v>900000000</v>
      </c>
      <c r="BV268" s="108">
        <v>0</v>
      </c>
      <c r="BW268" s="108">
        <v>0</v>
      </c>
      <c r="BX268" s="108">
        <v>0</v>
      </c>
      <c r="BY268" s="108">
        <v>0</v>
      </c>
      <c r="BZ268" s="108">
        <v>0</v>
      </c>
      <c r="CA268" s="108">
        <v>0</v>
      </c>
      <c r="CB268" s="108">
        <v>0</v>
      </c>
      <c r="CC268" s="108">
        <v>0</v>
      </c>
      <c r="CD268" s="108">
        <v>1000000000</v>
      </c>
      <c r="CE268" s="108">
        <v>0</v>
      </c>
      <c r="CF268" s="108">
        <v>1000000000</v>
      </c>
      <c r="CG268" s="108">
        <v>0</v>
      </c>
      <c r="CH268" s="108">
        <v>0</v>
      </c>
      <c r="CI268" s="108">
        <v>0</v>
      </c>
      <c r="CJ268" s="108">
        <v>0</v>
      </c>
      <c r="CK268" s="108">
        <v>0</v>
      </c>
      <c r="CL268" s="108">
        <v>0</v>
      </c>
      <c r="CM268" s="108">
        <v>0</v>
      </c>
      <c r="CN268" s="108">
        <v>0</v>
      </c>
      <c r="CO268" s="108">
        <v>1000000000</v>
      </c>
      <c r="CP268" s="108">
        <v>0</v>
      </c>
      <c r="CQ268" s="108">
        <v>1000000000</v>
      </c>
      <c r="CR268" s="108">
        <v>3000000000</v>
      </c>
      <c r="CS268" s="101"/>
      <c r="CT268" s="101"/>
    </row>
    <row r="269" spans="1:98" ht="70.349999999999994" customHeight="1" x14ac:dyDescent="0.3">
      <c r="A269" s="100" t="s">
        <v>3013</v>
      </c>
      <c r="B269" s="101"/>
      <c r="C269" s="101" t="s">
        <v>111</v>
      </c>
      <c r="D269" s="101" t="s">
        <v>2659</v>
      </c>
      <c r="E269" s="101" t="s">
        <v>3014</v>
      </c>
      <c r="F269" s="102" t="s">
        <v>3015</v>
      </c>
      <c r="G269" s="101"/>
      <c r="H269" s="101" t="s">
        <v>522</v>
      </c>
      <c r="I269" s="101" t="s">
        <v>3016</v>
      </c>
      <c r="J269" s="101" t="s">
        <v>3017</v>
      </c>
      <c r="K269" s="101" t="s">
        <v>3018</v>
      </c>
      <c r="L269" s="101" t="s">
        <v>2890</v>
      </c>
      <c r="M269" s="101">
        <v>39</v>
      </c>
      <c r="N269" s="101" t="s">
        <v>3019</v>
      </c>
      <c r="O269" s="101" t="s">
        <v>6487</v>
      </c>
      <c r="P269" s="101" t="s">
        <v>893</v>
      </c>
      <c r="Q269" s="101" t="s">
        <v>3020</v>
      </c>
      <c r="R269" s="101" t="s">
        <v>3021</v>
      </c>
      <c r="S269" s="101" t="s">
        <v>3022</v>
      </c>
      <c r="T269" s="101" t="s">
        <v>3023</v>
      </c>
      <c r="U269" s="101" t="s">
        <v>3022</v>
      </c>
      <c r="V269" s="101" t="s">
        <v>3024</v>
      </c>
      <c r="W269" s="101" t="s">
        <v>3025</v>
      </c>
      <c r="X269" s="101" t="s">
        <v>2939</v>
      </c>
      <c r="Y269" s="101" t="s">
        <v>123</v>
      </c>
      <c r="Z269" s="101" t="s">
        <v>124</v>
      </c>
      <c r="AA269" s="103">
        <v>3</v>
      </c>
      <c r="AB269" s="101" t="s">
        <v>125</v>
      </c>
      <c r="AC269" s="101" t="s">
        <v>2083</v>
      </c>
      <c r="AD269" s="103">
        <v>0</v>
      </c>
      <c r="AE269" s="103">
        <v>0</v>
      </c>
      <c r="AF269" s="103">
        <v>3</v>
      </c>
      <c r="AG269" s="103">
        <v>0</v>
      </c>
      <c r="AH269" s="104"/>
      <c r="AI269" s="104"/>
      <c r="AJ269" s="104"/>
      <c r="AK269" s="101" t="s">
        <v>6672</v>
      </c>
      <c r="AL269" s="101"/>
      <c r="AM269" s="101"/>
      <c r="AN269" s="102"/>
      <c r="AO269" s="105"/>
      <c r="AP269" s="106"/>
      <c r="AQ269" s="102"/>
      <c r="AR269" s="105"/>
      <c r="AS269" s="106"/>
      <c r="AT269" s="102"/>
      <c r="AU269" s="107">
        <v>0</v>
      </c>
      <c r="AV269" s="106" t="s">
        <v>171</v>
      </c>
      <c r="AW269" s="103">
        <v>0</v>
      </c>
      <c r="AX269" s="107">
        <v>0</v>
      </c>
      <c r="AY269" s="106" t="s">
        <v>171</v>
      </c>
      <c r="AZ269" s="108">
        <v>0</v>
      </c>
      <c r="BA269" s="108">
        <v>0</v>
      </c>
      <c r="BB269" s="108">
        <v>0</v>
      </c>
      <c r="BC269" s="108">
        <v>0</v>
      </c>
      <c r="BD269" s="108">
        <v>0</v>
      </c>
      <c r="BE269" s="108">
        <v>0</v>
      </c>
      <c r="BF269" s="108">
        <v>0</v>
      </c>
      <c r="BG269" s="108">
        <v>0</v>
      </c>
      <c r="BH269" s="108">
        <v>0</v>
      </c>
      <c r="BI269" s="108">
        <v>0</v>
      </c>
      <c r="BJ269" s="108">
        <v>0</v>
      </c>
      <c r="BK269" s="108">
        <v>0</v>
      </c>
      <c r="BL269" s="108">
        <v>0</v>
      </c>
      <c r="BM269" s="108">
        <v>0</v>
      </c>
      <c r="BN269" s="108">
        <v>0</v>
      </c>
      <c r="BO269" s="108">
        <v>0</v>
      </c>
      <c r="BP269" s="108">
        <v>0</v>
      </c>
      <c r="BQ269" s="108">
        <v>0</v>
      </c>
      <c r="BR269" s="108">
        <v>0</v>
      </c>
      <c r="BS269" s="108">
        <v>0</v>
      </c>
      <c r="BT269" s="108">
        <v>0</v>
      </c>
      <c r="BU269" s="108">
        <v>0</v>
      </c>
      <c r="BV269" s="108">
        <v>550000000</v>
      </c>
      <c r="BW269" s="108">
        <v>0</v>
      </c>
      <c r="BX269" s="108">
        <v>0</v>
      </c>
      <c r="BY269" s="108">
        <v>0</v>
      </c>
      <c r="BZ269" s="108">
        <v>0</v>
      </c>
      <c r="CA269" s="108">
        <v>0</v>
      </c>
      <c r="CB269" s="108">
        <v>0</v>
      </c>
      <c r="CC269" s="108">
        <v>0</v>
      </c>
      <c r="CD269" s="108">
        <v>0</v>
      </c>
      <c r="CE269" s="108">
        <v>0</v>
      </c>
      <c r="CF269" s="108">
        <v>550000000</v>
      </c>
      <c r="CG269" s="108">
        <v>0</v>
      </c>
      <c r="CH269" s="108">
        <v>0</v>
      </c>
      <c r="CI269" s="108">
        <v>0</v>
      </c>
      <c r="CJ269" s="108">
        <v>0</v>
      </c>
      <c r="CK269" s="108">
        <v>0</v>
      </c>
      <c r="CL269" s="108">
        <v>0</v>
      </c>
      <c r="CM269" s="108">
        <v>0</v>
      </c>
      <c r="CN269" s="108">
        <v>0</v>
      </c>
      <c r="CO269" s="108">
        <v>550000000</v>
      </c>
      <c r="CP269" s="108">
        <v>0</v>
      </c>
      <c r="CQ269" s="108">
        <v>550000000</v>
      </c>
      <c r="CR269" s="108">
        <v>1100000000</v>
      </c>
      <c r="CS269" s="101"/>
      <c r="CT269" s="101"/>
    </row>
    <row r="270" spans="1:98" ht="138.6" customHeight="1" x14ac:dyDescent="0.3">
      <c r="A270" s="100" t="s">
        <v>3026</v>
      </c>
      <c r="B270" s="101"/>
      <c r="C270" s="101" t="s">
        <v>111</v>
      </c>
      <c r="D270" s="101" t="s">
        <v>2659</v>
      </c>
      <c r="E270" s="101" t="s">
        <v>3014</v>
      </c>
      <c r="F270" s="102" t="s">
        <v>3015</v>
      </c>
      <c r="G270" s="101"/>
      <c r="H270" s="101" t="s">
        <v>522</v>
      </c>
      <c r="I270" s="101" t="s">
        <v>3016</v>
      </c>
      <c r="J270" s="101" t="s">
        <v>3027</v>
      </c>
      <c r="K270" s="101" t="s">
        <v>3028</v>
      </c>
      <c r="L270" s="101" t="s">
        <v>2890</v>
      </c>
      <c r="M270" s="101">
        <v>40</v>
      </c>
      <c r="N270" s="101" t="s">
        <v>3029</v>
      </c>
      <c r="O270" s="101" t="s">
        <v>6487</v>
      </c>
      <c r="P270" s="101" t="s">
        <v>893</v>
      </c>
      <c r="Q270" s="101" t="s">
        <v>3029</v>
      </c>
      <c r="R270" s="101" t="s">
        <v>3030</v>
      </c>
      <c r="S270" s="101" t="s">
        <v>3031</v>
      </c>
      <c r="T270" s="101" t="s">
        <v>3032</v>
      </c>
      <c r="U270" s="101" t="s">
        <v>3033</v>
      </c>
      <c r="V270" s="101" t="s">
        <v>3034</v>
      </c>
      <c r="W270" s="101" t="s">
        <v>3035</v>
      </c>
      <c r="X270" s="101" t="s">
        <v>3036</v>
      </c>
      <c r="Y270" s="101" t="s">
        <v>123</v>
      </c>
      <c r="Z270" s="101" t="s">
        <v>3037</v>
      </c>
      <c r="AA270" s="103">
        <v>18000</v>
      </c>
      <c r="AB270" s="101" t="s">
        <v>125</v>
      </c>
      <c r="AC270" s="101" t="s">
        <v>2083</v>
      </c>
      <c r="AD270" s="103">
        <v>0</v>
      </c>
      <c r="AE270" s="103">
        <v>0</v>
      </c>
      <c r="AF270" s="103">
        <v>0</v>
      </c>
      <c r="AG270" s="103">
        <v>18000</v>
      </c>
      <c r="AH270" s="104"/>
      <c r="AI270" s="104"/>
      <c r="AJ270" s="104"/>
      <c r="AK270" s="101" t="s">
        <v>3038</v>
      </c>
      <c r="AL270" s="101"/>
      <c r="AM270" s="101"/>
      <c r="AN270" s="102"/>
      <c r="AO270" s="105"/>
      <c r="AP270" s="106"/>
      <c r="AQ270" s="102"/>
      <c r="AR270" s="105"/>
      <c r="AS270" s="106"/>
      <c r="AT270" s="102"/>
      <c r="AU270" s="107"/>
      <c r="AV270" s="106"/>
      <c r="AW270" s="103">
        <v>0</v>
      </c>
      <c r="AX270" s="107">
        <v>0</v>
      </c>
      <c r="AY270" s="106" t="s">
        <v>171</v>
      </c>
      <c r="AZ270" s="108">
        <v>0</v>
      </c>
      <c r="BA270" s="108">
        <v>0</v>
      </c>
      <c r="BB270" s="108">
        <v>0</v>
      </c>
      <c r="BC270" s="108">
        <v>0</v>
      </c>
      <c r="BD270" s="108">
        <v>0</v>
      </c>
      <c r="BE270" s="108">
        <v>0</v>
      </c>
      <c r="BF270" s="108">
        <v>0</v>
      </c>
      <c r="BG270" s="108">
        <v>0</v>
      </c>
      <c r="BH270" s="108">
        <v>1807689973.625</v>
      </c>
      <c r="BI270" s="108">
        <v>0</v>
      </c>
      <c r="BJ270" s="108">
        <v>1807689973.625</v>
      </c>
      <c r="BK270" s="108">
        <v>0</v>
      </c>
      <c r="BL270" s="108">
        <v>0</v>
      </c>
      <c r="BM270" s="108">
        <v>0</v>
      </c>
      <c r="BN270" s="108">
        <v>0</v>
      </c>
      <c r="BO270" s="108">
        <v>0</v>
      </c>
      <c r="BP270" s="108">
        <v>0</v>
      </c>
      <c r="BQ270" s="108">
        <v>0</v>
      </c>
      <c r="BR270" s="108">
        <v>0</v>
      </c>
      <c r="BS270" s="108">
        <v>27711534960.4375</v>
      </c>
      <c r="BT270" s="108">
        <v>0</v>
      </c>
      <c r="BU270" s="108">
        <v>27711534960.4375</v>
      </c>
      <c r="BV270" s="108">
        <v>0</v>
      </c>
      <c r="BW270" s="108">
        <v>0</v>
      </c>
      <c r="BX270" s="108">
        <v>0</v>
      </c>
      <c r="BY270" s="108">
        <v>0</v>
      </c>
      <c r="BZ270" s="108">
        <v>0</v>
      </c>
      <c r="CA270" s="108">
        <v>0</v>
      </c>
      <c r="CB270" s="108">
        <v>0</v>
      </c>
      <c r="CC270" s="108">
        <v>0</v>
      </c>
      <c r="CD270" s="108">
        <v>29519224934.0625</v>
      </c>
      <c r="CE270" s="108">
        <v>0</v>
      </c>
      <c r="CF270" s="108">
        <v>29519224934.0625</v>
      </c>
      <c r="CG270" s="108">
        <v>0</v>
      </c>
      <c r="CH270" s="108">
        <v>0</v>
      </c>
      <c r="CI270" s="108">
        <v>0</v>
      </c>
      <c r="CJ270" s="108">
        <v>0</v>
      </c>
      <c r="CK270" s="108">
        <v>0</v>
      </c>
      <c r="CL270" s="108">
        <v>0</v>
      </c>
      <c r="CM270" s="108">
        <v>0</v>
      </c>
      <c r="CN270" s="108">
        <v>0</v>
      </c>
      <c r="CO270" s="108">
        <v>35423069920.875</v>
      </c>
      <c r="CP270" s="108">
        <v>0</v>
      </c>
      <c r="CQ270" s="108">
        <v>35423069920.875</v>
      </c>
      <c r="CR270" s="108">
        <v>94461519789</v>
      </c>
      <c r="CS270" s="101"/>
      <c r="CT270" s="101" t="s">
        <v>3039</v>
      </c>
    </row>
    <row r="271" spans="1:98" ht="70.349999999999994" customHeight="1" x14ac:dyDescent="0.3">
      <c r="A271" s="100" t="s">
        <v>3040</v>
      </c>
      <c r="B271" s="101"/>
      <c r="C271" s="101" t="s">
        <v>101</v>
      </c>
      <c r="D271" s="101" t="s">
        <v>2659</v>
      </c>
      <c r="E271" s="101" t="s">
        <v>3014</v>
      </c>
      <c r="F271" s="102" t="s">
        <v>3015</v>
      </c>
      <c r="G271" s="101"/>
      <c r="H271" s="101" t="s">
        <v>522</v>
      </c>
      <c r="I271" s="101" t="s">
        <v>3016</v>
      </c>
      <c r="J271" s="101" t="s">
        <v>3041</v>
      </c>
      <c r="K271" s="101" t="s">
        <v>3028</v>
      </c>
      <c r="L271" s="101" t="s">
        <v>2890</v>
      </c>
      <c r="M271" s="101">
        <v>40</v>
      </c>
      <c r="N271" s="101" t="s">
        <v>3029</v>
      </c>
      <c r="O271" s="101" t="s">
        <v>6487</v>
      </c>
      <c r="P271" s="101" t="s">
        <v>893</v>
      </c>
      <c r="Q271" s="101" t="s">
        <v>3029</v>
      </c>
      <c r="R271" s="101" t="s">
        <v>3030</v>
      </c>
      <c r="S271" s="101" t="s">
        <v>3042</v>
      </c>
      <c r="T271" s="101" t="s">
        <v>3043</v>
      </c>
      <c r="U271" s="101" t="s">
        <v>3044</v>
      </c>
      <c r="V271" s="101" t="s">
        <v>3045</v>
      </c>
      <c r="W271" s="101" t="s">
        <v>3046</v>
      </c>
      <c r="X271" s="101" t="s">
        <v>3047</v>
      </c>
      <c r="Y271" s="101" t="s">
        <v>123</v>
      </c>
      <c r="Z271" s="101" t="s">
        <v>124</v>
      </c>
      <c r="AA271" s="103">
        <v>5</v>
      </c>
      <c r="AB271" s="101" t="s">
        <v>125</v>
      </c>
      <c r="AC271" s="101" t="s">
        <v>2083</v>
      </c>
      <c r="AD271" s="103">
        <v>0</v>
      </c>
      <c r="AE271" s="103">
        <v>0</v>
      </c>
      <c r="AF271" s="103">
        <v>5</v>
      </c>
      <c r="AG271" s="103">
        <v>0</v>
      </c>
      <c r="AH271" s="104"/>
      <c r="AI271" s="104"/>
      <c r="AJ271" s="104"/>
      <c r="AK271" s="101" t="s">
        <v>6497</v>
      </c>
      <c r="AL271" s="101"/>
      <c r="AM271" s="101"/>
      <c r="AN271" s="102"/>
      <c r="AO271" s="105"/>
      <c r="AP271" s="106"/>
      <c r="AQ271" s="102"/>
      <c r="AR271" s="105"/>
      <c r="AS271" s="106"/>
      <c r="AT271" s="102"/>
      <c r="AU271" s="107">
        <v>0</v>
      </c>
      <c r="AV271" s="106" t="s">
        <v>171</v>
      </c>
      <c r="AW271" s="103">
        <v>0</v>
      </c>
      <c r="AX271" s="107">
        <v>0</v>
      </c>
      <c r="AY271" s="106" t="s">
        <v>171</v>
      </c>
      <c r="AZ271" s="108">
        <v>0</v>
      </c>
      <c r="BA271" s="108">
        <v>0</v>
      </c>
      <c r="BB271" s="108">
        <v>0</v>
      </c>
      <c r="BC271" s="108">
        <v>0</v>
      </c>
      <c r="BD271" s="108">
        <v>0</v>
      </c>
      <c r="BE271" s="108">
        <v>0</v>
      </c>
      <c r="BF271" s="108">
        <v>0</v>
      </c>
      <c r="BG271" s="108">
        <v>0</v>
      </c>
      <c r="BH271" s="108">
        <v>0</v>
      </c>
      <c r="BI271" s="108">
        <v>0</v>
      </c>
      <c r="BJ271" s="108">
        <v>0</v>
      </c>
      <c r="BK271" s="108">
        <v>0</v>
      </c>
      <c r="BL271" s="108">
        <v>0</v>
      </c>
      <c r="BM271" s="108">
        <v>0</v>
      </c>
      <c r="BN271" s="108">
        <v>0</v>
      </c>
      <c r="BO271" s="108">
        <v>0</v>
      </c>
      <c r="BP271" s="108">
        <v>0</v>
      </c>
      <c r="BQ271" s="108">
        <v>0</v>
      </c>
      <c r="BR271" s="108">
        <v>0</v>
      </c>
      <c r="BS271" s="108">
        <v>0</v>
      </c>
      <c r="BT271" s="108">
        <v>0</v>
      </c>
      <c r="BU271" s="108">
        <v>0</v>
      </c>
      <c r="BV271" s="108">
        <v>0</v>
      </c>
      <c r="BW271" s="108">
        <v>0</v>
      </c>
      <c r="BX271" s="108">
        <v>0</v>
      </c>
      <c r="BY271" s="108">
        <v>0</v>
      </c>
      <c r="BZ271" s="108">
        <v>0</v>
      </c>
      <c r="CA271" s="108">
        <v>0</v>
      </c>
      <c r="CB271" s="108">
        <v>0</v>
      </c>
      <c r="CC271" s="108">
        <v>0</v>
      </c>
      <c r="CD271" s="108">
        <v>64907668551.375</v>
      </c>
      <c r="CE271" s="108">
        <v>0</v>
      </c>
      <c r="CF271" s="108">
        <v>64907668551.375</v>
      </c>
      <c r="CG271" s="108">
        <v>0</v>
      </c>
      <c r="CH271" s="108">
        <v>0</v>
      </c>
      <c r="CI271" s="108">
        <v>0</v>
      </c>
      <c r="CJ271" s="108">
        <v>0</v>
      </c>
      <c r="CK271" s="108">
        <v>0</v>
      </c>
      <c r="CL271" s="108">
        <v>0</v>
      </c>
      <c r="CM271" s="108">
        <v>0</v>
      </c>
      <c r="CN271" s="108">
        <v>0</v>
      </c>
      <c r="CO271" s="108">
        <v>64907668551.375</v>
      </c>
      <c r="CP271" s="108">
        <v>0</v>
      </c>
      <c r="CQ271" s="108">
        <v>64907668551.375</v>
      </c>
      <c r="CR271" s="108">
        <v>129815337102.75</v>
      </c>
      <c r="CS271" s="101"/>
      <c r="CT271" s="101" t="s">
        <v>3048</v>
      </c>
    </row>
    <row r="272" spans="1:98" ht="70.349999999999994" customHeight="1" x14ac:dyDescent="0.3">
      <c r="A272" s="100" t="s">
        <v>3049</v>
      </c>
      <c r="B272" s="101"/>
      <c r="C272" s="101" t="s">
        <v>136</v>
      </c>
      <c r="D272" s="101" t="s">
        <v>2659</v>
      </c>
      <c r="E272" s="101" t="s">
        <v>3014</v>
      </c>
      <c r="F272" s="102" t="s">
        <v>3015</v>
      </c>
      <c r="G272" s="101"/>
      <c r="H272" s="101" t="s">
        <v>522</v>
      </c>
      <c r="I272" s="101" t="s">
        <v>3016</v>
      </c>
      <c r="J272" s="101" t="s">
        <v>3050</v>
      </c>
      <c r="K272" s="101" t="s">
        <v>3028</v>
      </c>
      <c r="L272" s="101" t="s">
        <v>2890</v>
      </c>
      <c r="M272" s="101">
        <v>40</v>
      </c>
      <c r="N272" s="101" t="s">
        <v>3029</v>
      </c>
      <c r="O272" s="101" t="s">
        <v>6487</v>
      </c>
      <c r="P272" s="101" t="s">
        <v>893</v>
      </c>
      <c r="Q272" s="101" t="s">
        <v>3029</v>
      </c>
      <c r="R272" s="101" t="s">
        <v>3030</v>
      </c>
      <c r="S272" s="101" t="s">
        <v>3051</v>
      </c>
      <c r="T272" s="101" t="s">
        <v>3052</v>
      </c>
      <c r="U272" s="101" t="s">
        <v>3053</v>
      </c>
      <c r="V272" s="101" t="s">
        <v>3054</v>
      </c>
      <c r="W272" s="101" t="s">
        <v>3055</v>
      </c>
      <c r="X272" s="101" t="s">
        <v>500</v>
      </c>
      <c r="Y272" s="101" t="s">
        <v>239</v>
      </c>
      <c r="Z272" s="101" t="s">
        <v>124</v>
      </c>
      <c r="AA272" s="103">
        <v>1</v>
      </c>
      <c r="AB272" s="101" t="s">
        <v>125</v>
      </c>
      <c r="AC272" s="101" t="s">
        <v>2083</v>
      </c>
      <c r="AD272" s="103">
        <v>0</v>
      </c>
      <c r="AE272" s="103">
        <v>0</v>
      </c>
      <c r="AF272" s="103">
        <v>1</v>
      </c>
      <c r="AG272" s="103">
        <v>0</v>
      </c>
      <c r="AH272" s="104"/>
      <c r="AI272" s="104"/>
      <c r="AJ272" s="104"/>
      <c r="AK272" s="101" t="s">
        <v>6495</v>
      </c>
      <c r="AL272" s="101"/>
      <c r="AM272" s="101"/>
      <c r="AN272" s="102"/>
      <c r="AO272" s="105"/>
      <c r="AP272" s="106"/>
      <c r="AQ272" s="102"/>
      <c r="AR272" s="105"/>
      <c r="AS272" s="106"/>
      <c r="AT272" s="102"/>
      <c r="AU272" s="107">
        <v>0</v>
      </c>
      <c r="AV272" s="106" t="s">
        <v>171</v>
      </c>
      <c r="AW272" s="103">
        <v>0</v>
      </c>
      <c r="AX272" s="107">
        <v>0</v>
      </c>
      <c r="AY272" s="106" t="s">
        <v>171</v>
      </c>
      <c r="AZ272" s="108">
        <v>0</v>
      </c>
      <c r="BA272" s="108">
        <v>0</v>
      </c>
      <c r="BB272" s="108">
        <v>0</v>
      </c>
      <c r="BC272" s="108">
        <v>0</v>
      </c>
      <c r="BD272" s="108">
        <v>0</v>
      </c>
      <c r="BE272" s="108">
        <v>0</v>
      </c>
      <c r="BF272" s="108">
        <v>0</v>
      </c>
      <c r="BG272" s="108">
        <v>0</v>
      </c>
      <c r="BH272" s="108">
        <v>0</v>
      </c>
      <c r="BI272" s="108">
        <v>0</v>
      </c>
      <c r="BJ272" s="108">
        <v>0</v>
      </c>
      <c r="BK272" s="108">
        <v>0</v>
      </c>
      <c r="BL272" s="108">
        <v>0</v>
      </c>
      <c r="BM272" s="108">
        <v>0</v>
      </c>
      <c r="BN272" s="108">
        <v>0</v>
      </c>
      <c r="BO272" s="108">
        <v>0</v>
      </c>
      <c r="BP272" s="108">
        <v>0</v>
      </c>
      <c r="BQ272" s="108">
        <v>0</v>
      </c>
      <c r="BR272" s="108">
        <v>0</v>
      </c>
      <c r="BS272" s="108">
        <v>10810000000</v>
      </c>
      <c r="BT272" s="108">
        <v>0</v>
      </c>
      <c r="BU272" s="108">
        <v>10810000000</v>
      </c>
      <c r="BV272" s="108">
        <v>0</v>
      </c>
      <c r="BW272" s="108">
        <v>0</v>
      </c>
      <c r="BX272" s="108">
        <v>0</v>
      </c>
      <c r="BY272" s="108">
        <v>0</v>
      </c>
      <c r="BZ272" s="108">
        <v>0</v>
      </c>
      <c r="CA272" s="108">
        <v>0</v>
      </c>
      <c r="CB272" s="108">
        <v>0</v>
      </c>
      <c r="CC272" s="108">
        <v>0</v>
      </c>
      <c r="CD272" s="108">
        <v>0</v>
      </c>
      <c r="CE272" s="108">
        <v>0</v>
      </c>
      <c r="CF272" s="108">
        <v>0</v>
      </c>
      <c r="CG272" s="108">
        <v>0</v>
      </c>
      <c r="CH272" s="108">
        <v>0</v>
      </c>
      <c r="CI272" s="108">
        <v>0</v>
      </c>
      <c r="CJ272" s="108">
        <v>0</v>
      </c>
      <c r="CK272" s="108">
        <v>0</v>
      </c>
      <c r="CL272" s="108">
        <v>0</v>
      </c>
      <c r="CM272" s="108">
        <v>0</v>
      </c>
      <c r="CN272" s="108">
        <v>0</v>
      </c>
      <c r="CO272" s="108">
        <v>0</v>
      </c>
      <c r="CP272" s="108">
        <v>0</v>
      </c>
      <c r="CQ272" s="108">
        <v>0</v>
      </c>
      <c r="CR272" s="108">
        <v>10810000000</v>
      </c>
      <c r="CS272" s="101"/>
      <c r="CT272" s="101" t="s">
        <v>3048</v>
      </c>
    </row>
    <row r="273" spans="1:98" ht="70.349999999999994" customHeight="1" x14ac:dyDescent="0.3">
      <c r="A273" s="100" t="s">
        <v>3056</v>
      </c>
      <c r="B273" s="101"/>
      <c r="C273" s="101" t="s">
        <v>111</v>
      </c>
      <c r="D273" s="101" t="s">
        <v>2659</v>
      </c>
      <c r="E273" s="101" t="s">
        <v>3014</v>
      </c>
      <c r="F273" s="102" t="s">
        <v>3015</v>
      </c>
      <c r="G273" s="101"/>
      <c r="H273" s="101" t="s">
        <v>522</v>
      </c>
      <c r="I273" s="101" t="s">
        <v>3016</v>
      </c>
      <c r="J273" s="101" t="s">
        <v>3017</v>
      </c>
      <c r="K273" s="101" t="s">
        <v>3018</v>
      </c>
      <c r="L273" s="101" t="s">
        <v>2890</v>
      </c>
      <c r="M273" s="101">
        <v>41</v>
      </c>
      <c r="N273" s="101" t="s">
        <v>3057</v>
      </c>
      <c r="O273" s="101" t="s">
        <v>6487</v>
      </c>
      <c r="P273" s="101" t="s">
        <v>893</v>
      </c>
      <c r="Q273" s="101" t="s">
        <v>3057</v>
      </c>
      <c r="R273" s="101" t="s">
        <v>3058</v>
      </c>
      <c r="S273" s="101" t="s">
        <v>3059</v>
      </c>
      <c r="T273" s="101" t="s">
        <v>3060</v>
      </c>
      <c r="U273" s="101" t="s">
        <v>3061</v>
      </c>
      <c r="V273" s="101" t="s">
        <v>3062</v>
      </c>
      <c r="W273" s="101" t="s">
        <v>3063</v>
      </c>
      <c r="X273" s="101" t="s">
        <v>146</v>
      </c>
      <c r="Y273" s="101" t="s">
        <v>123</v>
      </c>
      <c r="Z273" s="101" t="s">
        <v>124</v>
      </c>
      <c r="AA273" s="103">
        <v>120</v>
      </c>
      <c r="AB273" s="101" t="s">
        <v>125</v>
      </c>
      <c r="AC273" s="101" t="s">
        <v>2083</v>
      </c>
      <c r="AD273" s="103">
        <v>0</v>
      </c>
      <c r="AE273" s="103">
        <v>80</v>
      </c>
      <c r="AF273" s="103">
        <v>40</v>
      </c>
      <c r="AG273" s="103">
        <v>0</v>
      </c>
      <c r="AH273" s="104"/>
      <c r="AI273" s="104" t="s">
        <v>3064</v>
      </c>
      <c r="AJ273" s="104" t="s">
        <v>3065</v>
      </c>
      <c r="AK273" s="101"/>
      <c r="AL273" s="101"/>
      <c r="AM273" s="101"/>
      <c r="AN273" s="102"/>
      <c r="AO273" s="105"/>
      <c r="AP273" s="106"/>
      <c r="AQ273" s="102">
        <v>123</v>
      </c>
      <c r="AR273" s="105">
        <v>1</v>
      </c>
      <c r="AS273" s="106" t="s">
        <v>132</v>
      </c>
      <c r="AT273" s="102"/>
      <c r="AU273" s="107">
        <v>1</v>
      </c>
      <c r="AV273" s="106" t="s">
        <v>132</v>
      </c>
      <c r="AW273" s="103">
        <v>123</v>
      </c>
      <c r="AX273" s="107">
        <v>1</v>
      </c>
      <c r="AY273" s="106" t="s">
        <v>132</v>
      </c>
      <c r="AZ273" s="108">
        <v>21000000</v>
      </c>
      <c r="BA273" s="108">
        <v>0</v>
      </c>
      <c r="BB273" s="108">
        <v>0</v>
      </c>
      <c r="BC273" s="108">
        <v>0</v>
      </c>
      <c r="BD273" s="108">
        <v>0</v>
      </c>
      <c r="BE273" s="108">
        <v>0</v>
      </c>
      <c r="BF273" s="108">
        <v>0</v>
      </c>
      <c r="BG273" s="108">
        <v>0</v>
      </c>
      <c r="BH273" s="108">
        <v>0</v>
      </c>
      <c r="BI273" s="108">
        <v>0</v>
      </c>
      <c r="BJ273" s="108">
        <v>21000000</v>
      </c>
      <c r="BK273" s="108">
        <v>21000000</v>
      </c>
      <c r="BL273" s="108">
        <v>0</v>
      </c>
      <c r="BM273" s="108">
        <v>0</v>
      </c>
      <c r="BN273" s="108">
        <v>0</v>
      </c>
      <c r="BO273" s="108">
        <v>0</v>
      </c>
      <c r="BP273" s="108">
        <v>0</v>
      </c>
      <c r="BQ273" s="108">
        <v>0</v>
      </c>
      <c r="BR273" s="108">
        <v>0</v>
      </c>
      <c r="BS273" s="108">
        <v>0</v>
      </c>
      <c r="BT273" s="108">
        <v>0</v>
      </c>
      <c r="BU273" s="108">
        <v>21000000</v>
      </c>
      <c r="BV273" s="108">
        <v>21000000</v>
      </c>
      <c r="BW273" s="108">
        <v>0</v>
      </c>
      <c r="BX273" s="108">
        <v>0</v>
      </c>
      <c r="BY273" s="108">
        <v>0</v>
      </c>
      <c r="BZ273" s="108">
        <v>0</v>
      </c>
      <c r="CA273" s="108">
        <v>0</v>
      </c>
      <c r="CB273" s="108">
        <v>0</v>
      </c>
      <c r="CC273" s="108">
        <v>0</v>
      </c>
      <c r="CD273" s="108">
        <v>0</v>
      </c>
      <c r="CE273" s="108">
        <v>0</v>
      </c>
      <c r="CF273" s="108">
        <v>21000000</v>
      </c>
      <c r="CG273" s="108">
        <v>21000000</v>
      </c>
      <c r="CH273" s="108">
        <v>0</v>
      </c>
      <c r="CI273" s="108">
        <v>0</v>
      </c>
      <c r="CJ273" s="108">
        <v>0</v>
      </c>
      <c r="CK273" s="108">
        <v>0</v>
      </c>
      <c r="CL273" s="108">
        <v>0</v>
      </c>
      <c r="CM273" s="108">
        <v>0</v>
      </c>
      <c r="CN273" s="108">
        <v>0</v>
      </c>
      <c r="CO273" s="108">
        <v>0</v>
      </c>
      <c r="CP273" s="108">
        <v>0</v>
      </c>
      <c r="CQ273" s="108">
        <v>21000000</v>
      </c>
      <c r="CR273" s="108">
        <v>84000000</v>
      </c>
      <c r="CS273" s="101"/>
      <c r="CT273" s="101"/>
    </row>
    <row r="274" spans="1:98" ht="70.349999999999994" customHeight="1" x14ac:dyDescent="0.3">
      <c r="A274" s="100" t="s">
        <v>3066</v>
      </c>
      <c r="B274" s="101"/>
      <c r="C274" s="101" t="s">
        <v>101</v>
      </c>
      <c r="D274" s="101" t="s">
        <v>2659</v>
      </c>
      <c r="E274" s="101" t="s">
        <v>3014</v>
      </c>
      <c r="F274" s="102" t="s">
        <v>3015</v>
      </c>
      <c r="G274" s="101"/>
      <c r="H274" s="101" t="s">
        <v>522</v>
      </c>
      <c r="I274" s="101" t="s">
        <v>3016</v>
      </c>
      <c r="J274" s="101" t="s">
        <v>3017</v>
      </c>
      <c r="K274" s="101" t="s">
        <v>3018</v>
      </c>
      <c r="L274" s="101" t="s">
        <v>2890</v>
      </c>
      <c r="M274" s="101">
        <v>41</v>
      </c>
      <c r="N274" s="101" t="s">
        <v>3057</v>
      </c>
      <c r="O274" s="101" t="s">
        <v>6487</v>
      </c>
      <c r="P274" s="101" t="s">
        <v>893</v>
      </c>
      <c r="Q274" s="101" t="s">
        <v>3057</v>
      </c>
      <c r="R274" s="101" t="s">
        <v>3058</v>
      </c>
      <c r="S274" s="101" t="s">
        <v>3067</v>
      </c>
      <c r="T274" s="101" t="s">
        <v>3068</v>
      </c>
      <c r="U274" s="101" t="s">
        <v>3069</v>
      </c>
      <c r="V274" s="101" t="s">
        <v>3070</v>
      </c>
      <c r="W274" s="101" t="s">
        <v>3071</v>
      </c>
      <c r="X274" s="101" t="s">
        <v>3072</v>
      </c>
      <c r="Y274" s="101" t="s">
        <v>123</v>
      </c>
      <c r="Z274" s="101" t="s">
        <v>124</v>
      </c>
      <c r="AA274" s="103">
        <v>2</v>
      </c>
      <c r="AB274" s="101" t="s">
        <v>125</v>
      </c>
      <c r="AC274" s="101" t="s">
        <v>2083</v>
      </c>
      <c r="AD274" s="103">
        <v>0</v>
      </c>
      <c r="AE274" s="103">
        <v>1</v>
      </c>
      <c r="AF274" s="103">
        <v>1</v>
      </c>
      <c r="AG274" s="103">
        <v>0</v>
      </c>
      <c r="AH274" s="104"/>
      <c r="AI274" s="104" t="s">
        <v>3073</v>
      </c>
      <c r="AJ274" s="104" t="s">
        <v>3074</v>
      </c>
      <c r="AK274" s="101" t="s">
        <v>3075</v>
      </c>
      <c r="AL274" s="101"/>
      <c r="AM274" s="101"/>
      <c r="AN274" s="102"/>
      <c r="AO274" s="105"/>
      <c r="AP274" s="106"/>
      <c r="AQ274" s="102">
        <v>5</v>
      </c>
      <c r="AR274" s="105">
        <v>1</v>
      </c>
      <c r="AS274" s="106" t="s">
        <v>132</v>
      </c>
      <c r="AT274" s="102"/>
      <c r="AU274" s="107">
        <v>1</v>
      </c>
      <c r="AV274" s="106" t="s">
        <v>132</v>
      </c>
      <c r="AW274" s="103">
        <v>5</v>
      </c>
      <c r="AX274" s="107">
        <v>1</v>
      </c>
      <c r="AY274" s="106" t="s">
        <v>132</v>
      </c>
      <c r="AZ274" s="108">
        <v>0</v>
      </c>
      <c r="BA274" s="108">
        <v>0</v>
      </c>
      <c r="BB274" s="108">
        <v>0</v>
      </c>
      <c r="BC274" s="108">
        <v>0</v>
      </c>
      <c r="BD274" s="108">
        <v>0</v>
      </c>
      <c r="BE274" s="108">
        <v>0</v>
      </c>
      <c r="BF274" s="108">
        <v>0</v>
      </c>
      <c r="BG274" s="108">
        <v>0</v>
      </c>
      <c r="BH274" s="108">
        <v>0</v>
      </c>
      <c r="BI274" s="108">
        <v>0</v>
      </c>
      <c r="BJ274" s="108">
        <v>0</v>
      </c>
      <c r="BK274" s="108">
        <v>0</v>
      </c>
      <c r="BL274" s="108">
        <v>0</v>
      </c>
      <c r="BM274" s="108">
        <v>0</v>
      </c>
      <c r="BN274" s="108">
        <v>0</v>
      </c>
      <c r="BO274" s="108">
        <v>0</v>
      </c>
      <c r="BP274" s="108">
        <v>0</v>
      </c>
      <c r="BQ274" s="108">
        <v>2000000000</v>
      </c>
      <c r="BR274" s="108">
        <v>0</v>
      </c>
      <c r="BS274" s="108">
        <v>2000000000</v>
      </c>
      <c r="BT274" s="108">
        <v>0</v>
      </c>
      <c r="BU274" s="108">
        <v>4000000000</v>
      </c>
      <c r="BV274" s="108">
        <v>0</v>
      </c>
      <c r="BW274" s="108">
        <v>0</v>
      </c>
      <c r="BX274" s="108">
        <v>0</v>
      </c>
      <c r="BY274" s="108">
        <v>0</v>
      </c>
      <c r="BZ274" s="108">
        <v>0</v>
      </c>
      <c r="CA274" s="108">
        <v>0</v>
      </c>
      <c r="CB274" s="108">
        <v>0</v>
      </c>
      <c r="CC274" s="108">
        <v>0</v>
      </c>
      <c r="CD274" s="108">
        <v>4000000000</v>
      </c>
      <c r="CE274" s="108">
        <v>0</v>
      </c>
      <c r="CF274" s="108">
        <v>4000000000</v>
      </c>
      <c r="CG274" s="108">
        <v>0</v>
      </c>
      <c r="CH274" s="108">
        <v>0</v>
      </c>
      <c r="CI274" s="108">
        <v>0</v>
      </c>
      <c r="CJ274" s="108">
        <v>0</v>
      </c>
      <c r="CK274" s="108">
        <v>0</v>
      </c>
      <c r="CL274" s="108">
        <v>0</v>
      </c>
      <c r="CM274" s="108">
        <v>0</v>
      </c>
      <c r="CN274" s="108">
        <v>0</v>
      </c>
      <c r="CO274" s="108">
        <v>4000000000</v>
      </c>
      <c r="CP274" s="108">
        <v>0</v>
      </c>
      <c r="CQ274" s="108">
        <v>4000000000</v>
      </c>
      <c r="CR274" s="108">
        <v>12000000000</v>
      </c>
      <c r="CS274" s="101"/>
      <c r="CT274" s="101"/>
    </row>
    <row r="275" spans="1:98" ht="70.349999999999994" customHeight="1" x14ac:dyDescent="0.3">
      <c r="A275" s="100" t="s">
        <v>3076</v>
      </c>
      <c r="B275" s="101"/>
      <c r="C275" s="101" t="s">
        <v>136</v>
      </c>
      <c r="D275" s="101" t="s">
        <v>2659</v>
      </c>
      <c r="E275" s="101" t="s">
        <v>3014</v>
      </c>
      <c r="F275" s="102" t="s">
        <v>3015</v>
      </c>
      <c r="G275" s="101"/>
      <c r="H275" s="101" t="s">
        <v>522</v>
      </c>
      <c r="I275" s="101" t="s">
        <v>3016</v>
      </c>
      <c r="J275" s="101" t="s">
        <v>3017</v>
      </c>
      <c r="K275" s="101" t="s">
        <v>3018</v>
      </c>
      <c r="L275" s="101" t="s">
        <v>2890</v>
      </c>
      <c r="M275" s="101">
        <v>41</v>
      </c>
      <c r="N275" s="101" t="s">
        <v>3057</v>
      </c>
      <c r="O275" s="101" t="s">
        <v>6487</v>
      </c>
      <c r="P275" s="101" t="s">
        <v>893</v>
      </c>
      <c r="Q275" s="101" t="s">
        <v>3057</v>
      </c>
      <c r="R275" s="101" t="s">
        <v>3058</v>
      </c>
      <c r="S275" s="101" t="s">
        <v>3077</v>
      </c>
      <c r="T275" s="101" t="s">
        <v>3078</v>
      </c>
      <c r="U275" s="101" t="s">
        <v>3079</v>
      </c>
      <c r="V275" s="101" t="s">
        <v>3080</v>
      </c>
      <c r="W275" s="101" t="s">
        <v>3081</v>
      </c>
      <c r="X275" s="101" t="s">
        <v>429</v>
      </c>
      <c r="Y275" s="101" t="s">
        <v>123</v>
      </c>
      <c r="Z275" s="101" t="s">
        <v>124</v>
      </c>
      <c r="AA275" s="103">
        <v>4</v>
      </c>
      <c r="AB275" s="101" t="s">
        <v>125</v>
      </c>
      <c r="AC275" s="101" t="s">
        <v>2083</v>
      </c>
      <c r="AD275" s="103">
        <v>0</v>
      </c>
      <c r="AE275" s="103">
        <v>1</v>
      </c>
      <c r="AF275" s="103">
        <v>2</v>
      </c>
      <c r="AG275" s="103">
        <v>1</v>
      </c>
      <c r="AH275" s="104"/>
      <c r="AI275" s="104" t="s">
        <v>3082</v>
      </c>
      <c r="AJ275" s="104" t="s">
        <v>3083</v>
      </c>
      <c r="AK275" s="101" t="s">
        <v>6673</v>
      </c>
      <c r="AL275" s="101" t="s">
        <v>6674</v>
      </c>
      <c r="AM275" s="101"/>
      <c r="AN275" s="102"/>
      <c r="AO275" s="105"/>
      <c r="AP275" s="106"/>
      <c r="AQ275" s="102">
        <v>3</v>
      </c>
      <c r="AR275" s="105">
        <v>1</v>
      </c>
      <c r="AS275" s="106" t="s">
        <v>132</v>
      </c>
      <c r="AT275" s="102">
        <v>2</v>
      </c>
      <c r="AU275" s="107">
        <v>1</v>
      </c>
      <c r="AV275" s="106" t="s">
        <v>132</v>
      </c>
      <c r="AW275" s="103">
        <v>5</v>
      </c>
      <c r="AX275" s="107">
        <v>1</v>
      </c>
      <c r="AY275" s="106" t="s">
        <v>132</v>
      </c>
      <c r="AZ275" s="108">
        <v>25000000</v>
      </c>
      <c r="BA275" s="108">
        <v>0</v>
      </c>
      <c r="BB275" s="108">
        <v>0</v>
      </c>
      <c r="BC275" s="108">
        <v>0</v>
      </c>
      <c r="BD275" s="108">
        <v>0</v>
      </c>
      <c r="BE275" s="108">
        <v>0</v>
      </c>
      <c r="BF275" s="108">
        <v>0</v>
      </c>
      <c r="BG275" s="108">
        <v>0</v>
      </c>
      <c r="BH275" s="108">
        <v>0</v>
      </c>
      <c r="BI275" s="108">
        <v>0</v>
      </c>
      <c r="BJ275" s="108">
        <v>25000000</v>
      </c>
      <c r="BK275" s="108">
        <v>25000000</v>
      </c>
      <c r="BL275" s="108">
        <v>0</v>
      </c>
      <c r="BM275" s="108">
        <v>0</v>
      </c>
      <c r="BN275" s="108">
        <v>0</v>
      </c>
      <c r="BO275" s="108">
        <v>0</v>
      </c>
      <c r="BP275" s="108">
        <v>0</v>
      </c>
      <c r="BQ275" s="108">
        <v>0</v>
      </c>
      <c r="BR275" s="108">
        <v>0</v>
      </c>
      <c r="BS275" s="108">
        <v>0</v>
      </c>
      <c r="BT275" s="108">
        <v>0</v>
      </c>
      <c r="BU275" s="108">
        <v>25000000</v>
      </c>
      <c r="BV275" s="108">
        <v>25000000</v>
      </c>
      <c r="BW275" s="108">
        <v>0</v>
      </c>
      <c r="BX275" s="108">
        <v>0</v>
      </c>
      <c r="BY275" s="108">
        <v>0</v>
      </c>
      <c r="BZ275" s="108">
        <v>0</v>
      </c>
      <c r="CA275" s="108">
        <v>0</v>
      </c>
      <c r="CB275" s="108">
        <v>0</v>
      </c>
      <c r="CC275" s="108">
        <v>0</v>
      </c>
      <c r="CD275" s="108">
        <v>0</v>
      </c>
      <c r="CE275" s="108">
        <v>0</v>
      </c>
      <c r="CF275" s="108">
        <v>25000000</v>
      </c>
      <c r="CG275" s="108">
        <v>25000000</v>
      </c>
      <c r="CH275" s="108">
        <v>0</v>
      </c>
      <c r="CI275" s="108">
        <v>0</v>
      </c>
      <c r="CJ275" s="108">
        <v>0</v>
      </c>
      <c r="CK275" s="108">
        <v>0</v>
      </c>
      <c r="CL275" s="108">
        <v>0</v>
      </c>
      <c r="CM275" s="108">
        <v>0</v>
      </c>
      <c r="CN275" s="108">
        <v>0</v>
      </c>
      <c r="CO275" s="108">
        <v>0</v>
      </c>
      <c r="CP275" s="108">
        <v>0</v>
      </c>
      <c r="CQ275" s="108">
        <v>25000000</v>
      </c>
      <c r="CR275" s="108">
        <v>100000000</v>
      </c>
      <c r="CS275" s="101"/>
      <c r="CT275" s="101"/>
    </row>
    <row r="276" spans="1:98" ht="70.349999999999994" customHeight="1" x14ac:dyDescent="0.3">
      <c r="A276" s="100" t="s">
        <v>3084</v>
      </c>
      <c r="B276" s="101"/>
      <c r="C276" s="101" t="s">
        <v>175</v>
      </c>
      <c r="D276" s="101" t="s">
        <v>2659</v>
      </c>
      <c r="E276" s="101" t="s">
        <v>3014</v>
      </c>
      <c r="F276" s="102" t="s">
        <v>3015</v>
      </c>
      <c r="G276" s="101"/>
      <c r="H276" s="101" t="s">
        <v>522</v>
      </c>
      <c r="I276" s="101" t="s">
        <v>3016</v>
      </c>
      <c r="J276" s="101" t="s">
        <v>3017</v>
      </c>
      <c r="K276" s="101" t="s">
        <v>3018</v>
      </c>
      <c r="L276" s="101" t="s">
        <v>2890</v>
      </c>
      <c r="M276" s="101">
        <v>41</v>
      </c>
      <c r="N276" s="101" t="s">
        <v>3057</v>
      </c>
      <c r="O276" s="101" t="s">
        <v>6487</v>
      </c>
      <c r="P276" s="101" t="s">
        <v>893</v>
      </c>
      <c r="Q276" s="101" t="s">
        <v>3057</v>
      </c>
      <c r="R276" s="101" t="s">
        <v>3058</v>
      </c>
      <c r="S276" s="101" t="s">
        <v>6498</v>
      </c>
      <c r="T276" s="101" t="s">
        <v>3085</v>
      </c>
      <c r="U276" s="101" t="s">
        <v>3086</v>
      </c>
      <c r="V276" s="101" t="s">
        <v>3087</v>
      </c>
      <c r="W276" s="101" t="s">
        <v>3088</v>
      </c>
      <c r="X276" s="101" t="s">
        <v>638</v>
      </c>
      <c r="Y276" s="101" t="s">
        <v>123</v>
      </c>
      <c r="Z276" s="101" t="s">
        <v>124</v>
      </c>
      <c r="AA276" s="103">
        <v>26</v>
      </c>
      <c r="AB276" s="101" t="s">
        <v>125</v>
      </c>
      <c r="AC276" s="101" t="s">
        <v>2083</v>
      </c>
      <c r="AD276" s="103">
        <v>0</v>
      </c>
      <c r="AE276" s="103">
        <v>0</v>
      </c>
      <c r="AF276" s="103">
        <v>13</v>
      </c>
      <c r="AG276" s="103">
        <v>13</v>
      </c>
      <c r="AH276" s="104"/>
      <c r="AI276" s="104" t="s">
        <v>3089</v>
      </c>
      <c r="AJ276" s="104" t="s">
        <v>3090</v>
      </c>
      <c r="AK276" s="101"/>
      <c r="AL276" s="101"/>
      <c r="AM276" s="101" t="s">
        <v>6499</v>
      </c>
      <c r="AN276" s="102"/>
      <c r="AO276" s="105"/>
      <c r="AP276" s="106"/>
      <c r="AQ276" s="102">
        <v>33</v>
      </c>
      <c r="AR276" s="105">
        <v>1</v>
      </c>
      <c r="AS276" s="106" t="s">
        <v>132</v>
      </c>
      <c r="AT276" s="102"/>
      <c r="AU276" s="107">
        <v>1</v>
      </c>
      <c r="AV276" s="106" t="s">
        <v>132</v>
      </c>
      <c r="AW276" s="103">
        <v>33</v>
      </c>
      <c r="AX276" s="107">
        <v>1</v>
      </c>
      <c r="AY276" s="106" t="s">
        <v>132</v>
      </c>
      <c r="AZ276" s="108">
        <v>0</v>
      </c>
      <c r="BA276" s="108">
        <v>0</v>
      </c>
      <c r="BB276" s="108">
        <v>0</v>
      </c>
      <c r="BC276" s="108">
        <v>0</v>
      </c>
      <c r="BD276" s="108">
        <v>0</v>
      </c>
      <c r="BE276" s="108">
        <v>0</v>
      </c>
      <c r="BF276" s="108">
        <v>0</v>
      </c>
      <c r="BG276" s="108">
        <v>0</v>
      </c>
      <c r="BH276" s="108">
        <v>0</v>
      </c>
      <c r="BI276" s="108">
        <v>0</v>
      </c>
      <c r="BJ276" s="108">
        <v>0</v>
      </c>
      <c r="BK276" s="108">
        <v>26000000</v>
      </c>
      <c r="BL276" s="108">
        <v>0</v>
      </c>
      <c r="BM276" s="108">
        <v>0</v>
      </c>
      <c r="BN276" s="108">
        <v>0</v>
      </c>
      <c r="BO276" s="108">
        <v>0</v>
      </c>
      <c r="BP276" s="108">
        <v>0</v>
      </c>
      <c r="BQ276" s="108">
        <v>0</v>
      </c>
      <c r="BR276" s="108">
        <v>0</v>
      </c>
      <c r="BS276" s="108">
        <v>0</v>
      </c>
      <c r="BT276" s="108">
        <v>0</v>
      </c>
      <c r="BU276" s="108">
        <v>26000000</v>
      </c>
      <c r="BV276" s="108">
        <v>19000000</v>
      </c>
      <c r="BW276" s="108">
        <v>0</v>
      </c>
      <c r="BX276" s="108">
        <v>0</v>
      </c>
      <c r="BY276" s="108">
        <v>0</v>
      </c>
      <c r="BZ276" s="108">
        <v>0</v>
      </c>
      <c r="CA276" s="108">
        <v>0</v>
      </c>
      <c r="CB276" s="108">
        <v>0</v>
      </c>
      <c r="CC276" s="108">
        <v>0</v>
      </c>
      <c r="CD276" s="108">
        <v>0</v>
      </c>
      <c r="CE276" s="108">
        <v>0</v>
      </c>
      <c r="CF276" s="108">
        <v>19000000</v>
      </c>
      <c r="CG276" s="108">
        <v>35000000</v>
      </c>
      <c r="CH276" s="108">
        <v>0</v>
      </c>
      <c r="CI276" s="108">
        <v>0</v>
      </c>
      <c r="CJ276" s="108">
        <v>0</v>
      </c>
      <c r="CK276" s="108">
        <v>0</v>
      </c>
      <c r="CL276" s="108">
        <v>0</v>
      </c>
      <c r="CM276" s="108">
        <v>0</v>
      </c>
      <c r="CN276" s="108">
        <v>0</v>
      </c>
      <c r="CO276" s="108">
        <v>0</v>
      </c>
      <c r="CP276" s="108">
        <v>0</v>
      </c>
      <c r="CQ276" s="108">
        <v>35000000</v>
      </c>
      <c r="CR276" s="108">
        <v>80000000</v>
      </c>
      <c r="CS276" s="101"/>
      <c r="CT276" s="101"/>
    </row>
    <row r="277" spans="1:98" ht="70.349999999999994" customHeight="1" x14ac:dyDescent="0.3">
      <c r="A277" s="100" t="s">
        <v>3091</v>
      </c>
      <c r="B277" s="101"/>
      <c r="C277" s="101" t="s">
        <v>111</v>
      </c>
      <c r="D277" s="101" t="s">
        <v>2659</v>
      </c>
      <c r="E277" s="101" t="s">
        <v>3092</v>
      </c>
      <c r="F277" s="102" t="s">
        <v>3093</v>
      </c>
      <c r="G277" s="101"/>
      <c r="H277" s="101" t="s">
        <v>2943</v>
      </c>
      <c r="I277" s="101" t="s">
        <v>2944</v>
      </c>
      <c r="J277" s="101" t="s">
        <v>3094</v>
      </c>
      <c r="K277" s="101" t="s">
        <v>3095</v>
      </c>
      <c r="L277" s="101" t="s">
        <v>2890</v>
      </c>
      <c r="M277" s="101">
        <v>42</v>
      </c>
      <c r="N277" s="101" t="s">
        <v>3096</v>
      </c>
      <c r="O277" s="101" t="s">
        <v>6487</v>
      </c>
      <c r="P277" s="101" t="s">
        <v>893</v>
      </c>
      <c r="Q277" s="101" t="s">
        <v>3097</v>
      </c>
      <c r="R277" s="101" t="s">
        <v>3098</v>
      </c>
      <c r="S277" s="101" t="s">
        <v>3099</v>
      </c>
      <c r="T277" s="101" t="s">
        <v>3100</v>
      </c>
      <c r="U277" s="101" t="s">
        <v>3101</v>
      </c>
      <c r="V277" s="101" t="s">
        <v>3102</v>
      </c>
      <c r="W277" s="101" t="s">
        <v>3103</v>
      </c>
      <c r="X277" s="101" t="s">
        <v>3104</v>
      </c>
      <c r="Y277" s="101" t="s">
        <v>123</v>
      </c>
      <c r="Z277" s="101" t="s">
        <v>2956</v>
      </c>
      <c r="AA277" s="103">
        <v>200</v>
      </c>
      <c r="AB277" s="101" t="s">
        <v>125</v>
      </c>
      <c r="AC277" s="101" t="s">
        <v>2083</v>
      </c>
      <c r="AD277" s="103">
        <v>0</v>
      </c>
      <c r="AE277" s="103">
        <v>0</v>
      </c>
      <c r="AF277" s="103">
        <v>0</v>
      </c>
      <c r="AG277" s="103">
        <v>200</v>
      </c>
      <c r="AH277" s="104"/>
      <c r="AI277" s="104"/>
      <c r="AJ277" s="104"/>
      <c r="AK277" s="101"/>
      <c r="AL277" s="101"/>
      <c r="AM277" s="101" t="s">
        <v>6621</v>
      </c>
      <c r="AN277" s="102"/>
      <c r="AO277" s="105"/>
      <c r="AP277" s="106"/>
      <c r="AQ277" s="102"/>
      <c r="AR277" s="105"/>
      <c r="AS277" s="106"/>
      <c r="AT277" s="102"/>
      <c r="AU277" s="107"/>
      <c r="AV277" s="106"/>
      <c r="AW277" s="103">
        <v>0</v>
      </c>
      <c r="AX277" s="107">
        <v>0</v>
      </c>
      <c r="AY277" s="106" t="s">
        <v>171</v>
      </c>
      <c r="AZ277" s="108">
        <v>0</v>
      </c>
      <c r="BA277" s="108">
        <v>0</v>
      </c>
      <c r="BB277" s="108">
        <v>0</v>
      </c>
      <c r="BC277" s="108">
        <v>0</v>
      </c>
      <c r="BD277" s="108">
        <v>0</v>
      </c>
      <c r="BE277" s="108">
        <v>0</v>
      </c>
      <c r="BF277" s="108">
        <v>0</v>
      </c>
      <c r="BG277" s="108">
        <v>0</v>
      </c>
      <c r="BH277" s="108">
        <v>0</v>
      </c>
      <c r="BI277" s="108">
        <v>0</v>
      </c>
      <c r="BJ277" s="108">
        <v>0</v>
      </c>
      <c r="BK277" s="108">
        <v>0</v>
      </c>
      <c r="BL277" s="108">
        <v>0</v>
      </c>
      <c r="BM277" s="108">
        <v>0</v>
      </c>
      <c r="BN277" s="108">
        <v>0</v>
      </c>
      <c r="BO277" s="108">
        <v>0</v>
      </c>
      <c r="BP277" s="108">
        <v>0</v>
      </c>
      <c r="BQ277" s="108">
        <v>0</v>
      </c>
      <c r="BR277" s="108">
        <v>0</v>
      </c>
      <c r="BS277" s="108">
        <v>0</v>
      </c>
      <c r="BT277" s="108">
        <v>500000000</v>
      </c>
      <c r="BU277" s="108">
        <v>500000000</v>
      </c>
      <c r="BV277" s="108">
        <v>0</v>
      </c>
      <c r="BW277" s="108">
        <v>0</v>
      </c>
      <c r="BX277" s="108">
        <v>0</v>
      </c>
      <c r="BY277" s="108">
        <v>0</v>
      </c>
      <c r="BZ277" s="108">
        <v>0</v>
      </c>
      <c r="CA277" s="108">
        <v>0</v>
      </c>
      <c r="CB277" s="108">
        <v>0</v>
      </c>
      <c r="CC277" s="108">
        <v>0</v>
      </c>
      <c r="CD277" s="108">
        <v>0</v>
      </c>
      <c r="CE277" s="108">
        <v>8000000000</v>
      </c>
      <c r="CF277" s="108">
        <v>8000000000</v>
      </c>
      <c r="CG277" s="108">
        <v>0</v>
      </c>
      <c r="CH277" s="108">
        <v>0</v>
      </c>
      <c r="CI277" s="108">
        <v>0</v>
      </c>
      <c r="CJ277" s="108">
        <v>0</v>
      </c>
      <c r="CK277" s="108">
        <v>0</v>
      </c>
      <c r="CL277" s="108">
        <v>0</v>
      </c>
      <c r="CM277" s="108">
        <v>0</v>
      </c>
      <c r="CN277" s="108">
        <v>0</v>
      </c>
      <c r="CO277" s="108">
        <v>0</v>
      </c>
      <c r="CP277" s="108">
        <v>0</v>
      </c>
      <c r="CQ277" s="108">
        <v>0</v>
      </c>
      <c r="CR277" s="108">
        <v>8500000000</v>
      </c>
      <c r="CS277" s="101"/>
      <c r="CT277" s="101"/>
    </row>
    <row r="278" spans="1:98" ht="70.349999999999994" customHeight="1" x14ac:dyDescent="0.3">
      <c r="A278" s="100" t="s">
        <v>3105</v>
      </c>
      <c r="B278" s="101"/>
      <c r="C278" s="101" t="s">
        <v>101</v>
      </c>
      <c r="D278" s="101" t="s">
        <v>2659</v>
      </c>
      <c r="E278" s="101" t="s">
        <v>3106</v>
      </c>
      <c r="F278" s="102" t="s">
        <v>1465</v>
      </c>
      <c r="G278" s="101"/>
      <c r="H278" s="101" t="s">
        <v>3107</v>
      </c>
      <c r="I278" s="101" t="s">
        <v>493</v>
      </c>
      <c r="J278" s="101" t="s">
        <v>3108</v>
      </c>
      <c r="K278" s="101" t="s">
        <v>3109</v>
      </c>
      <c r="L278" s="101" t="s">
        <v>2890</v>
      </c>
      <c r="M278" s="101">
        <v>42</v>
      </c>
      <c r="N278" s="101" t="s">
        <v>3096</v>
      </c>
      <c r="O278" s="101" t="s">
        <v>6487</v>
      </c>
      <c r="P278" s="101" t="s">
        <v>893</v>
      </c>
      <c r="Q278" s="101" t="s">
        <v>6500</v>
      </c>
      <c r="R278" s="101" t="s">
        <v>3111</v>
      </c>
      <c r="S278" s="101" t="s">
        <v>6501</v>
      </c>
      <c r="T278" s="101" t="s">
        <v>3113</v>
      </c>
      <c r="U278" s="101" t="s">
        <v>3114</v>
      </c>
      <c r="V278" s="101" t="s">
        <v>3115</v>
      </c>
      <c r="W278" s="101" t="s">
        <v>3116</v>
      </c>
      <c r="X278" s="101" t="s">
        <v>350</v>
      </c>
      <c r="Y278" s="101" t="s">
        <v>123</v>
      </c>
      <c r="Z278" s="101" t="s">
        <v>124</v>
      </c>
      <c r="AA278" s="103">
        <v>2</v>
      </c>
      <c r="AB278" s="101" t="s">
        <v>125</v>
      </c>
      <c r="AC278" s="101" t="s">
        <v>2083</v>
      </c>
      <c r="AD278" s="103">
        <v>0</v>
      </c>
      <c r="AE278" s="103">
        <v>1</v>
      </c>
      <c r="AF278" s="103">
        <v>1</v>
      </c>
      <c r="AG278" s="103">
        <v>0</v>
      </c>
      <c r="AH278" s="104"/>
      <c r="AI278" s="104" t="s">
        <v>3117</v>
      </c>
      <c r="AJ278" s="104" t="s">
        <v>3118</v>
      </c>
      <c r="AK278" s="101" t="s">
        <v>6675</v>
      </c>
      <c r="AL278" s="101"/>
      <c r="AM278" s="101"/>
      <c r="AN278" s="102"/>
      <c r="AO278" s="105"/>
      <c r="AP278" s="106"/>
      <c r="AQ278" s="102">
        <v>8</v>
      </c>
      <c r="AR278" s="105">
        <v>1</v>
      </c>
      <c r="AS278" s="106" t="s">
        <v>132</v>
      </c>
      <c r="AT278" s="102"/>
      <c r="AU278" s="107">
        <v>1</v>
      </c>
      <c r="AV278" s="106" t="s">
        <v>132</v>
      </c>
      <c r="AW278" s="103">
        <v>8</v>
      </c>
      <c r="AX278" s="107">
        <v>1</v>
      </c>
      <c r="AY278" s="106" t="s">
        <v>132</v>
      </c>
      <c r="AZ278" s="108">
        <v>6000000</v>
      </c>
      <c r="BA278" s="108">
        <v>0</v>
      </c>
      <c r="BB278" s="108">
        <v>0</v>
      </c>
      <c r="BC278" s="108">
        <v>0</v>
      </c>
      <c r="BD278" s="108">
        <v>0</v>
      </c>
      <c r="BE278" s="108">
        <v>0</v>
      </c>
      <c r="BF278" s="108">
        <v>0</v>
      </c>
      <c r="BG278" s="108">
        <v>0</v>
      </c>
      <c r="BH278" s="108">
        <v>0</v>
      </c>
      <c r="BI278" s="108">
        <v>0</v>
      </c>
      <c r="BJ278" s="108">
        <v>6000000</v>
      </c>
      <c r="BK278" s="108">
        <v>6000000</v>
      </c>
      <c r="BL278" s="108">
        <v>0</v>
      </c>
      <c r="BM278" s="108">
        <v>0</v>
      </c>
      <c r="BN278" s="108">
        <v>0</v>
      </c>
      <c r="BO278" s="108">
        <v>0</v>
      </c>
      <c r="BP278" s="108">
        <v>0</v>
      </c>
      <c r="BQ278" s="108">
        <v>0</v>
      </c>
      <c r="BR278" s="108">
        <v>0</v>
      </c>
      <c r="BS278" s="108">
        <v>0</v>
      </c>
      <c r="BT278" s="108">
        <v>0</v>
      </c>
      <c r="BU278" s="108">
        <v>6000000</v>
      </c>
      <c r="BV278" s="108">
        <v>6000000</v>
      </c>
      <c r="BW278" s="108">
        <v>0</v>
      </c>
      <c r="BX278" s="108">
        <v>0</v>
      </c>
      <c r="BY278" s="108">
        <v>0</v>
      </c>
      <c r="BZ278" s="108">
        <v>0</v>
      </c>
      <c r="CA278" s="108">
        <v>0</v>
      </c>
      <c r="CB278" s="108">
        <v>0</v>
      </c>
      <c r="CC278" s="108">
        <v>0</v>
      </c>
      <c r="CD278" s="108">
        <v>0</v>
      </c>
      <c r="CE278" s="108">
        <v>0</v>
      </c>
      <c r="CF278" s="108">
        <v>6000000</v>
      </c>
      <c r="CG278" s="108">
        <v>6000000</v>
      </c>
      <c r="CH278" s="108">
        <v>0</v>
      </c>
      <c r="CI278" s="108">
        <v>0</v>
      </c>
      <c r="CJ278" s="108">
        <v>0</v>
      </c>
      <c r="CK278" s="108">
        <v>0</v>
      </c>
      <c r="CL278" s="108">
        <v>0</v>
      </c>
      <c r="CM278" s="108">
        <v>0</v>
      </c>
      <c r="CN278" s="108">
        <v>0</v>
      </c>
      <c r="CO278" s="108">
        <v>0</v>
      </c>
      <c r="CP278" s="108">
        <v>0</v>
      </c>
      <c r="CQ278" s="108">
        <v>6000000</v>
      </c>
      <c r="CR278" s="108">
        <v>24000000</v>
      </c>
      <c r="CS278" s="101"/>
      <c r="CT278" s="101"/>
    </row>
    <row r="279" spans="1:98" ht="70.349999999999994" customHeight="1" x14ac:dyDescent="0.3">
      <c r="A279" s="100" t="s">
        <v>3119</v>
      </c>
      <c r="B279" s="101"/>
      <c r="C279" s="101" t="s">
        <v>136</v>
      </c>
      <c r="D279" s="101" t="s">
        <v>2659</v>
      </c>
      <c r="E279" s="101" t="s">
        <v>3106</v>
      </c>
      <c r="F279" s="102" t="s">
        <v>1465</v>
      </c>
      <c r="G279" s="101"/>
      <c r="H279" s="101" t="s">
        <v>3107</v>
      </c>
      <c r="I279" s="101" t="s">
        <v>493</v>
      </c>
      <c r="J279" s="101" t="s">
        <v>3108</v>
      </c>
      <c r="K279" s="101" t="s">
        <v>3109</v>
      </c>
      <c r="L279" s="101" t="s">
        <v>2890</v>
      </c>
      <c r="M279" s="101">
        <v>42</v>
      </c>
      <c r="N279" s="101" t="s">
        <v>3096</v>
      </c>
      <c r="O279" s="101" t="s">
        <v>6487</v>
      </c>
      <c r="P279" s="101" t="s">
        <v>893</v>
      </c>
      <c r="Q279" s="101" t="s">
        <v>6500</v>
      </c>
      <c r="R279" s="101" t="s">
        <v>3111</v>
      </c>
      <c r="S279" s="101" t="s">
        <v>3120</v>
      </c>
      <c r="T279" s="101" t="s">
        <v>3121</v>
      </c>
      <c r="U279" s="101" t="s">
        <v>3122</v>
      </c>
      <c r="V279" s="101" t="s">
        <v>3123</v>
      </c>
      <c r="W279" s="101" t="s">
        <v>3124</v>
      </c>
      <c r="X279" s="101" t="s">
        <v>283</v>
      </c>
      <c r="Y279" s="101" t="s">
        <v>123</v>
      </c>
      <c r="Z279" s="101" t="s">
        <v>124</v>
      </c>
      <c r="AA279" s="103">
        <v>1</v>
      </c>
      <c r="AB279" s="101" t="s">
        <v>125</v>
      </c>
      <c r="AC279" s="101" t="s">
        <v>2083</v>
      </c>
      <c r="AD279" s="103">
        <v>0</v>
      </c>
      <c r="AE279" s="103">
        <v>0</v>
      </c>
      <c r="AF279" s="103">
        <v>1</v>
      </c>
      <c r="AG279" s="103">
        <v>0</v>
      </c>
      <c r="AH279" s="104"/>
      <c r="AI279" s="104"/>
      <c r="AJ279" s="104"/>
      <c r="AK279" s="101" t="s">
        <v>3125</v>
      </c>
      <c r="AL279" s="101"/>
      <c r="AM279" s="101"/>
      <c r="AN279" s="102"/>
      <c r="AO279" s="105"/>
      <c r="AP279" s="106"/>
      <c r="AQ279" s="102"/>
      <c r="AR279" s="105"/>
      <c r="AS279" s="106"/>
      <c r="AT279" s="102"/>
      <c r="AU279" s="107">
        <v>0</v>
      </c>
      <c r="AV279" s="106" t="s">
        <v>171</v>
      </c>
      <c r="AW279" s="103">
        <v>0</v>
      </c>
      <c r="AX279" s="107">
        <v>0</v>
      </c>
      <c r="AY279" s="106" t="s">
        <v>171</v>
      </c>
      <c r="AZ279" s="108">
        <v>0</v>
      </c>
      <c r="BA279" s="108">
        <v>0</v>
      </c>
      <c r="BB279" s="108">
        <v>0</v>
      </c>
      <c r="BC279" s="108">
        <v>0</v>
      </c>
      <c r="BD279" s="108">
        <v>0</v>
      </c>
      <c r="BE279" s="108">
        <v>0</v>
      </c>
      <c r="BF279" s="108">
        <v>0</v>
      </c>
      <c r="BG279" s="108">
        <v>0</v>
      </c>
      <c r="BH279" s="108">
        <v>0</v>
      </c>
      <c r="BI279" s="108">
        <v>0</v>
      </c>
      <c r="BJ279" s="108">
        <v>0</v>
      </c>
      <c r="BK279" s="108">
        <v>0</v>
      </c>
      <c r="BL279" s="108">
        <v>0</v>
      </c>
      <c r="BM279" s="108">
        <v>0</v>
      </c>
      <c r="BN279" s="108">
        <v>0</v>
      </c>
      <c r="BO279" s="108">
        <v>0</v>
      </c>
      <c r="BP279" s="108">
        <v>0</v>
      </c>
      <c r="BQ279" s="108">
        <v>0</v>
      </c>
      <c r="BR279" s="108">
        <v>0</v>
      </c>
      <c r="BS279" s="108">
        <v>500000000</v>
      </c>
      <c r="BT279" s="108">
        <v>0</v>
      </c>
      <c r="BU279" s="108">
        <v>500000000</v>
      </c>
      <c r="BV279" s="108">
        <v>0</v>
      </c>
      <c r="BW279" s="108">
        <v>0</v>
      </c>
      <c r="BX279" s="108">
        <v>0</v>
      </c>
      <c r="BY279" s="108">
        <v>0</v>
      </c>
      <c r="BZ279" s="108">
        <v>0</v>
      </c>
      <c r="CA279" s="108">
        <v>0</v>
      </c>
      <c r="CB279" s="108">
        <v>0</v>
      </c>
      <c r="CC279" s="108">
        <v>0</v>
      </c>
      <c r="CD279" s="108">
        <v>500000000</v>
      </c>
      <c r="CE279" s="108">
        <v>0</v>
      </c>
      <c r="CF279" s="108">
        <v>500000000</v>
      </c>
      <c r="CG279" s="108">
        <v>0</v>
      </c>
      <c r="CH279" s="108">
        <v>0</v>
      </c>
      <c r="CI279" s="108">
        <v>0</v>
      </c>
      <c r="CJ279" s="108">
        <v>0</v>
      </c>
      <c r="CK279" s="108">
        <v>0</v>
      </c>
      <c r="CL279" s="108">
        <v>0</v>
      </c>
      <c r="CM279" s="108">
        <v>550000000</v>
      </c>
      <c r="CN279" s="108">
        <v>0</v>
      </c>
      <c r="CO279" s="108">
        <v>500000000</v>
      </c>
      <c r="CP279" s="108">
        <v>0</v>
      </c>
      <c r="CQ279" s="108">
        <v>1050000000</v>
      </c>
      <c r="CR279" s="108">
        <v>2050000000</v>
      </c>
      <c r="CS279" s="101"/>
      <c r="CT279" s="101"/>
    </row>
    <row r="280" spans="1:98" ht="70.349999999999994" customHeight="1" x14ac:dyDescent="0.3">
      <c r="A280" s="100" t="s">
        <v>3126</v>
      </c>
      <c r="B280" s="101"/>
      <c r="C280" s="101" t="s">
        <v>175</v>
      </c>
      <c r="D280" s="101" t="s">
        <v>2659</v>
      </c>
      <c r="E280" s="101" t="s">
        <v>3106</v>
      </c>
      <c r="F280" s="102" t="s">
        <v>1465</v>
      </c>
      <c r="G280" s="101"/>
      <c r="H280" s="101" t="s">
        <v>3107</v>
      </c>
      <c r="I280" s="101" t="s">
        <v>493</v>
      </c>
      <c r="J280" s="101" t="s">
        <v>3108</v>
      </c>
      <c r="K280" s="101" t="s">
        <v>3109</v>
      </c>
      <c r="L280" s="101" t="s">
        <v>2890</v>
      </c>
      <c r="M280" s="101">
        <v>42</v>
      </c>
      <c r="N280" s="101" t="s">
        <v>3096</v>
      </c>
      <c r="O280" s="101" t="s">
        <v>6487</v>
      </c>
      <c r="P280" s="101" t="s">
        <v>893</v>
      </c>
      <c r="Q280" s="101" t="s">
        <v>6500</v>
      </c>
      <c r="R280" s="101" t="s">
        <v>3111</v>
      </c>
      <c r="S280" s="101" t="s">
        <v>3127</v>
      </c>
      <c r="T280" s="101" t="s">
        <v>3128</v>
      </c>
      <c r="U280" s="101" t="s">
        <v>249</v>
      </c>
      <c r="V280" s="101" t="s">
        <v>3129</v>
      </c>
      <c r="W280" s="101" t="s">
        <v>3130</v>
      </c>
      <c r="X280" s="101" t="s">
        <v>146</v>
      </c>
      <c r="Y280" s="101" t="s">
        <v>123</v>
      </c>
      <c r="Z280" s="101" t="s">
        <v>124</v>
      </c>
      <c r="AA280" s="103">
        <v>120</v>
      </c>
      <c r="AB280" s="101" t="s">
        <v>125</v>
      </c>
      <c r="AC280" s="101" t="s">
        <v>2083</v>
      </c>
      <c r="AD280" s="103">
        <v>0</v>
      </c>
      <c r="AE280" s="103">
        <v>120</v>
      </c>
      <c r="AF280" s="103">
        <v>0</v>
      </c>
      <c r="AG280" s="103">
        <v>0</v>
      </c>
      <c r="AH280" s="104" t="s">
        <v>3131</v>
      </c>
      <c r="AI280" s="104" t="s">
        <v>3132</v>
      </c>
      <c r="AJ280" s="104" t="s">
        <v>3133</v>
      </c>
      <c r="AK280" s="101" t="s">
        <v>6294</v>
      </c>
      <c r="AL280" s="101"/>
      <c r="AM280" s="101"/>
      <c r="AN280" s="102">
        <v>60</v>
      </c>
      <c r="AO280" s="105">
        <v>1</v>
      </c>
      <c r="AP280" s="106" t="s">
        <v>132</v>
      </c>
      <c r="AQ280" s="102">
        <v>126</v>
      </c>
      <c r="AR280" s="105">
        <v>1</v>
      </c>
      <c r="AS280" s="106" t="s">
        <v>132</v>
      </c>
      <c r="AT280" s="102"/>
      <c r="AU280" s="107"/>
      <c r="AV280" s="106"/>
      <c r="AW280" s="103">
        <v>186</v>
      </c>
      <c r="AX280" s="107">
        <v>1</v>
      </c>
      <c r="AY280" s="106" t="s">
        <v>132</v>
      </c>
      <c r="AZ280" s="108">
        <v>0</v>
      </c>
      <c r="BA280" s="108">
        <v>0</v>
      </c>
      <c r="BB280" s="108">
        <v>0</v>
      </c>
      <c r="BC280" s="108">
        <v>0</v>
      </c>
      <c r="BD280" s="108">
        <v>0</v>
      </c>
      <c r="BE280" s="108">
        <v>0</v>
      </c>
      <c r="BF280" s="108">
        <v>0</v>
      </c>
      <c r="BG280" s="108">
        <v>0</v>
      </c>
      <c r="BH280" s="108">
        <v>0</v>
      </c>
      <c r="BI280" s="108">
        <v>0</v>
      </c>
      <c r="BJ280" s="108">
        <v>0</v>
      </c>
      <c r="BK280" s="108">
        <v>0</v>
      </c>
      <c r="BL280" s="108">
        <v>0</v>
      </c>
      <c r="BM280" s="108">
        <v>0</v>
      </c>
      <c r="BN280" s="108">
        <v>0</v>
      </c>
      <c r="BO280" s="108">
        <v>0</v>
      </c>
      <c r="BP280" s="108">
        <v>0</v>
      </c>
      <c r="BQ280" s="108">
        <v>0</v>
      </c>
      <c r="BR280" s="108">
        <v>0</v>
      </c>
      <c r="BS280" s="108">
        <v>0</v>
      </c>
      <c r="BT280" s="108">
        <v>0</v>
      </c>
      <c r="BU280" s="108">
        <v>0</v>
      </c>
      <c r="BV280" s="108">
        <v>21000000</v>
      </c>
      <c r="BW280" s="108">
        <v>0</v>
      </c>
      <c r="BX280" s="108">
        <v>0</v>
      </c>
      <c r="BY280" s="108">
        <v>0</v>
      </c>
      <c r="BZ280" s="108">
        <v>0</v>
      </c>
      <c r="CA280" s="108">
        <v>0</v>
      </c>
      <c r="CB280" s="108">
        <v>0</v>
      </c>
      <c r="CC280" s="108">
        <v>0</v>
      </c>
      <c r="CD280" s="108">
        <v>0</v>
      </c>
      <c r="CE280" s="108">
        <v>0</v>
      </c>
      <c r="CF280" s="108">
        <v>21000000</v>
      </c>
      <c r="CG280" s="108">
        <v>40000000</v>
      </c>
      <c r="CH280" s="108">
        <v>0</v>
      </c>
      <c r="CI280" s="108">
        <v>0</v>
      </c>
      <c r="CJ280" s="108">
        <v>0</v>
      </c>
      <c r="CK280" s="108">
        <v>0</v>
      </c>
      <c r="CL280" s="108">
        <v>0</v>
      </c>
      <c r="CM280" s="108">
        <v>0</v>
      </c>
      <c r="CN280" s="108">
        <v>0</v>
      </c>
      <c r="CO280" s="108">
        <v>0</v>
      </c>
      <c r="CP280" s="108">
        <v>0</v>
      </c>
      <c r="CQ280" s="108">
        <v>40000000</v>
      </c>
      <c r="CR280" s="108">
        <v>61000000</v>
      </c>
      <c r="CS280" s="101"/>
      <c r="CT280" s="101"/>
    </row>
    <row r="281" spans="1:98" ht="70.349999999999994" customHeight="1" x14ac:dyDescent="0.3">
      <c r="A281" s="100" t="s">
        <v>3134</v>
      </c>
      <c r="B281" s="101"/>
      <c r="C281" s="101" t="s">
        <v>246</v>
      </c>
      <c r="D281" s="101" t="s">
        <v>2659</v>
      </c>
      <c r="E281" s="101" t="s">
        <v>3106</v>
      </c>
      <c r="F281" s="102" t="s">
        <v>1465</v>
      </c>
      <c r="G281" s="101"/>
      <c r="H281" s="101" t="s">
        <v>3107</v>
      </c>
      <c r="I281" s="101" t="s">
        <v>493</v>
      </c>
      <c r="J281" s="101" t="s">
        <v>3108</v>
      </c>
      <c r="K281" s="101" t="s">
        <v>3109</v>
      </c>
      <c r="L281" s="101" t="s">
        <v>2890</v>
      </c>
      <c r="M281" s="101">
        <v>42</v>
      </c>
      <c r="N281" s="101" t="s">
        <v>3096</v>
      </c>
      <c r="O281" s="101" t="s">
        <v>6487</v>
      </c>
      <c r="P281" s="101" t="s">
        <v>893</v>
      </c>
      <c r="Q281" s="101" t="s">
        <v>6500</v>
      </c>
      <c r="R281" s="101" t="s">
        <v>3111</v>
      </c>
      <c r="S281" s="101" t="s">
        <v>3135</v>
      </c>
      <c r="T281" s="101" t="s">
        <v>3136</v>
      </c>
      <c r="U281" s="101" t="s">
        <v>3137</v>
      </c>
      <c r="V281" s="101" t="s">
        <v>3138</v>
      </c>
      <c r="W281" s="101" t="s">
        <v>3139</v>
      </c>
      <c r="X281" s="101" t="s">
        <v>429</v>
      </c>
      <c r="Y281" s="101" t="s">
        <v>123</v>
      </c>
      <c r="Z281" s="101" t="s">
        <v>124</v>
      </c>
      <c r="AA281" s="103">
        <v>7</v>
      </c>
      <c r="AB281" s="101" t="s">
        <v>125</v>
      </c>
      <c r="AC281" s="101" t="s">
        <v>2083</v>
      </c>
      <c r="AD281" s="103">
        <v>1</v>
      </c>
      <c r="AE281" s="103">
        <v>1</v>
      </c>
      <c r="AF281" s="103">
        <v>2</v>
      </c>
      <c r="AG281" s="103">
        <v>3</v>
      </c>
      <c r="AH281" s="104" t="s">
        <v>3140</v>
      </c>
      <c r="AI281" s="104" t="s">
        <v>3141</v>
      </c>
      <c r="AJ281" s="104" t="s">
        <v>3142</v>
      </c>
      <c r="AK281" s="101" t="s">
        <v>3143</v>
      </c>
      <c r="AL281" s="101"/>
      <c r="AM281" s="101" t="s">
        <v>6502</v>
      </c>
      <c r="AN281" s="102">
        <v>1</v>
      </c>
      <c r="AO281" s="105">
        <v>1</v>
      </c>
      <c r="AP281" s="106" t="s">
        <v>132</v>
      </c>
      <c r="AQ281" s="102">
        <v>1</v>
      </c>
      <c r="AR281" s="105">
        <v>1</v>
      </c>
      <c r="AS281" s="106" t="s">
        <v>132</v>
      </c>
      <c r="AT281" s="102"/>
      <c r="AU281" s="107">
        <v>0</v>
      </c>
      <c r="AV281" s="106" t="s">
        <v>171</v>
      </c>
      <c r="AW281" s="103">
        <v>2</v>
      </c>
      <c r="AX281" s="107">
        <v>0.2857142857142857</v>
      </c>
      <c r="AY281" s="106" t="s">
        <v>171</v>
      </c>
      <c r="AZ281" s="108">
        <v>21000000</v>
      </c>
      <c r="BA281" s="108">
        <v>0</v>
      </c>
      <c r="BB281" s="108">
        <v>0</v>
      </c>
      <c r="BC281" s="108">
        <v>0</v>
      </c>
      <c r="BD281" s="108">
        <v>0</v>
      </c>
      <c r="BE281" s="108">
        <v>0</v>
      </c>
      <c r="BF281" s="108">
        <v>0</v>
      </c>
      <c r="BG281" s="108">
        <v>0</v>
      </c>
      <c r="BH281" s="108">
        <v>0</v>
      </c>
      <c r="BI281" s="108">
        <v>0</v>
      </c>
      <c r="BJ281" s="108">
        <v>21000000</v>
      </c>
      <c r="BK281" s="108">
        <v>21000000</v>
      </c>
      <c r="BL281" s="108">
        <v>0</v>
      </c>
      <c r="BM281" s="108">
        <v>0</v>
      </c>
      <c r="BN281" s="108">
        <v>0</v>
      </c>
      <c r="BO281" s="108">
        <v>0</v>
      </c>
      <c r="BP281" s="108">
        <v>0</v>
      </c>
      <c r="BQ281" s="108">
        <v>0</v>
      </c>
      <c r="BR281" s="108">
        <v>0</v>
      </c>
      <c r="BS281" s="108">
        <v>0</v>
      </c>
      <c r="BT281" s="108">
        <v>0</v>
      </c>
      <c r="BU281" s="108">
        <v>21000000</v>
      </c>
      <c r="BV281" s="108">
        <v>21000000</v>
      </c>
      <c r="BW281" s="108">
        <v>0</v>
      </c>
      <c r="BX281" s="108">
        <v>0</v>
      </c>
      <c r="BY281" s="108">
        <v>0</v>
      </c>
      <c r="BZ281" s="108">
        <v>0</v>
      </c>
      <c r="CA281" s="108">
        <v>0</v>
      </c>
      <c r="CB281" s="108">
        <v>0</v>
      </c>
      <c r="CC281" s="108">
        <v>0</v>
      </c>
      <c r="CD281" s="108">
        <v>0</v>
      </c>
      <c r="CE281" s="108">
        <v>0</v>
      </c>
      <c r="CF281" s="108">
        <v>21000000</v>
      </c>
      <c r="CG281" s="108">
        <v>21000000</v>
      </c>
      <c r="CH281" s="108">
        <v>0</v>
      </c>
      <c r="CI281" s="108">
        <v>0</v>
      </c>
      <c r="CJ281" s="108">
        <v>0</v>
      </c>
      <c r="CK281" s="108">
        <v>0</v>
      </c>
      <c r="CL281" s="108">
        <v>0</v>
      </c>
      <c r="CM281" s="108">
        <v>0</v>
      </c>
      <c r="CN281" s="108">
        <v>0</v>
      </c>
      <c r="CO281" s="108">
        <v>0</v>
      </c>
      <c r="CP281" s="108">
        <v>0</v>
      </c>
      <c r="CQ281" s="108">
        <v>21000000</v>
      </c>
      <c r="CR281" s="108">
        <v>84000000</v>
      </c>
      <c r="CS281" s="101"/>
      <c r="CT281" s="101"/>
    </row>
    <row r="282" spans="1:98" ht="70.349999999999994" customHeight="1" x14ac:dyDescent="0.3">
      <c r="A282" s="100" t="s">
        <v>3144</v>
      </c>
      <c r="B282" s="101"/>
      <c r="C282" s="101" t="s">
        <v>111</v>
      </c>
      <c r="D282" s="101" t="s">
        <v>2659</v>
      </c>
      <c r="E282" s="101" t="s">
        <v>3145</v>
      </c>
      <c r="F282" s="102" t="s">
        <v>3146</v>
      </c>
      <c r="G282" s="101" t="s">
        <v>521</v>
      </c>
      <c r="H282" s="101" t="s">
        <v>522</v>
      </c>
      <c r="I282" s="101" t="s">
        <v>3147</v>
      </c>
      <c r="J282" s="101" t="s">
        <v>3148</v>
      </c>
      <c r="K282" s="101" t="s">
        <v>3149</v>
      </c>
      <c r="L282" s="101" t="s">
        <v>3150</v>
      </c>
      <c r="M282" s="101">
        <v>43</v>
      </c>
      <c r="N282" s="101" t="s">
        <v>3151</v>
      </c>
      <c r="O282" s="101" t="s">
        <v>3150</v>
      </c>
      <c r="P282" s="101" t="s">
        <v>760</v>
      </c>
      <c r="Q282" s="101" t="s">
        <v>3153</v>
      </c>
      <c r="R282" s="101" t="s">
        <v>3154</v>
      </c>
      <c r="S282" s="101" t="s">
        <v>3155</v>
      </c>
      <c r="T282" s="101" t="s">
        <v>3156</v>
      </c>
      <c r="U282" s="101" t="s">
        <v>3157</v>
      </c>
      <c r="V282" s="101" t="s">
        <v>3158</v>
      </c>
      <c r="W282" s="101" t="s">
        <v>3159</v>
      </c>
      <c r="X282" s="101" t="s">
        <v>801</v>
      </c>
      <c r="Y282" s="101" t="s">
        <v>123</v>
      </c>
      <c r="Z282" s="101" t="s">
        <v>124</v>
      </c>
      <c r="AA282" s="103">
        <v>2</v>
      </c>
      <c r="AB282" s="101" t="s">
        <v>125</v>
      </c>
      <c r="AC282" s="101" t="s">
        <v>3152</v>
      </c>
      <c r="AD282" s="103">
        <v>0</v>
      </c>
      <c r="AE282" s="103">
        <v>2</v>
      </c>
      <c r="AF282" s="103">
        <v>0</v>
      </c>
      <c r="AG282" s="103">
        <v>0</v>
      </c>
      <c r="AH282" s="104"/>
      <c r="AI282" s="104" t="s">
        <v>3160</v>
      </c>
      <c r="AJ282" s="104" t="s">
        <v>3161</v>
      </c>
      <c r="AK282" s="101"/>
      <c r="AL282" s="101" t="s">
        <v>6295</v>
      </c>
      <c r="AM282" s="101"/>
      <c r="AN282" s="102"/>
      <c r="AO282" s="105"/>
      <c r="AP282" s="106"/>
      <c r="AQ282" s="102">
        <v>2</v>
      </c>
      <c r="AR282" s="105">
        <v>1</v>
      </c>
      <c r="AS282" s="106" t="s">
        <v>132</v>
      </c>
      <c r="AT282" s="102">
        <v>1</v>
      </c>
      <c r="AU282" s="107"/>
      <c r="AV282" s="106"/>
      <c r="AW282" s="103">
        <v>3</v>
      </c>
      <c r="AX282" s="107">
        <v>1</v>
      </c>
      <c r="AY282" s="106" t="s">
        <v>132</v>
      </c>
      <c r="AZ282" s="108">
        <v>150000000</v>
      </c>
      <c r="BA282" s="108">
        <v>0</v>
      </c>
      <c r="BB282" s="108">
        <v>0</v>
      </c>
      <c r="BC282" s="108">
        <v>0</v>
      </c>
      <c r="BD282" s="108">
        <v>0</v>
      </c>
      <c r="BE282" s="108">
        <v>0</v>
      </c>
      <c r="BF282" s="108">
        <v>0</v>
      </c>
      <c r="BG282" s="108">
        <v>0</v>
      </c>
      <c r="BH282" s="108">
        <v>0</v>
      </c>
      <c r="BI282" s="108">
        <v>0</v>
      </c>
      <c r="BJ282" s="108">
        <v>150000000</v>
      </c>
      <c r="BK282" s="108">
        <v>150000000</v>
      </c>
      <c r="BL282" s="108">
        <v>0</v>
      </c>
      <c r="BM282" s="108">
        <v>0</v>
      </c>
      <c r="BN282" s="108">
        <v>0</v>
      </c>
      <c r="BO282" s="108">
        <v>0</v>
      </c>
      <c r="BP282" s="108">
        <v>0</v>
      </c>
      <c r="BQ282" s="108">
        <v>0</v>
      </c>
      <c r="BR282" s="108">
        <v>0</v>
      </c>
      <c r="BS282" s="108">
        <v>0</v>
      </c>
      <c r="BT282" s="108">
        <v>0</v>
      </c>
      <c r="BU282" s="108">
        <v>150000000</v>
      </c>
      <c r="BV282" s="108">
        <v>0</v>
      </c>
      <c r="BW282" s="108">
        <v>0</v>
      </c>
      <c r="BX282" s="108">
        <v>0</v>
      </c>
      <c r="BY282" s="108">
        <v>0</v>
      </c>
      <c r="BZ282" s="108">
        <v>0</v>
      </c>
      <c r="CA282" s="108">
        <v>0</v>
      </c>
      <c r="CB282" s="108">
        <v>0</v>
      </c>
      <c r="CC282" s="108">
        <v>0</v>
      </c>
      <c r="CD282" s="108">
        <v>0</v>
      </c>
      <c r="CE282" s="108">
        <v>0</v>
      </c>
      <c r="CF282" s="108">
        <v>0</v>
      </c>
      <c r="CG282" s="108">
        <v>0</v>
      </c>
      <c r="CH282" s="108">
        <v>0</v>
      </c>
      <c r="CI282" s="108">
        <v>0</v>
      </c>
      <c r="CJ282" s="108">
        <v>0</v>
      </c>
      <c r="CK282" s="108">
        <v>0</v>
      </c>
      <c r="CL282" s="108">
        <v>0</v>
      </c>
      <c r="CM282" s="108">
        <v>0</v>
      </c>
      <c r="CN282" s="108">
        <v>0</v>
      </c>
      <c r="CO282" s="108">
        <v>0</v>
      </c>
      <c r="CP282" s="108">
        <v>0</v>
      </c>
      <c r="CQ282" s="108">
        <v>0</v>
      </c>
      <c r="CR282" s="108">
        <v>300000000</v>
      </c>
      <c r="CS282" s="101"/>
      <c r="CT282" s="101"/>
    </row>
    <row r="283" spans="1:98" ht="70.349999999999994" customHeight="1" x14ac:dyDescent="0.3">
      <c r="A283" s="100" t="s">
        <v>3162</v>
      </c>
      <c r="B283" s="101"/>
      <c r="C283" s="101" t="s">
        <v>101</v>
      </c>
      <c r="D283" s="101" t="s">
        <v>2659</v>
      </c>
      <c r="E283" s="101" t="s">
        <v>3145</v>
      </c>
      <c r="F283" s="102" t="s">
        <v>3146</v>
      </c>
      <c r="G283" s="101" t="s">
        <v>521</v>
      </c>
      <c r="H283" s="101" t="s">
        <v>522</v>
      </c>
      <c r="I283" s="101" t="s">
        <v>3147</v>
      </c>
      <c r="J283" s="101" t="s">
        <v>3148</v>
      </c>
      <c r="K283" s="101" t="s">
        <v>3149</v>
      </c>
      <c r="L283" s="101" t="s">
        <v>3150</v>
      </c>
      <c r="M283" s="101">
        <v>43</v>
      </c>
      <c r="N283" s="101" t="s">
        <v>3151</v>
      </c>
      <c r="O283" s="101" t="s">
        <v>3150</v>
      </c>
      <c r="P283" s="101" t="s">
        <v>760</v>
      </c>
      <c r="Q283" s="101" t="s">
        <v>3153</v>
      </c>
      <c r="R283" s="101" t="s">
        <v>3154</v>
      </c>
      <c r="S283" s="101" t="s">
        <v>6503</v>
      </c>
      <c r="T283" s="101" t="s">
        <v>3164</v>
      </c>
      <c r="U283" s="101" t="s">
        <v>6504</v>
      </c>
      <c r="V283" s="101" t="s">
        <v>3166</v>
      </c>
      <c r="W283" s="101" t="s">
        <v>3167</v>
      </c>
      <c r="X283" s="101" t="s">
        <v>2674</v>
      </c>
      <c r="Y283" s="101" t="s">
        <v>123</v>
      </c>
      <c r="Z283" s="101" t="s">
        <v>124</v>
      </c>
      <c r="AA283" s="103">
        <v>12308</v>
      </c>
      <c r="AB283" s="101" t="s">
        <v>125</v>
      </c>
      <c r="AC283" s="101" t="s">
        <v>3152</v>
      </c>
      <c r="AD283" s="103">
        <v>3600</v>
      </c>
      <c r="AE283" s="103">
        <v>4500</v>
      </c>
      <c r="AF283" s="103">
        <v>2104</v>
      </c>
      <c r="AG283" s="103">
        <v>2104</v>
      </c>
      <c r="AH283" s="104" t="s">
        <v>3168</v>
      </c>
      <c r="AI283" s="104" t="s">
        <v>3169</v>
      </c>
      <c r="AJ283" s="104" t="s">
        <v>3170</v>
      </c>
      <c r="AK283" s="101" t="s">
        <v>6505</v>
      </c>
      <c r="AL283" s="101"/>
      <c r="AM283" s="101" t="s">
        <v>6622</v>
      </c>
      <c r="AN283" s="102">
        <v>3402</v>
      </c>
      <c r="AO283" s="105">
        <v>0.94499999999999995</v>
      </c>
      <c r="AP283" s="106" t="s">
        <v>170</v>
      </c>
      <c r="AQ283" s="102">
        <v>3542</v>
      </c>
      <c r="AR283" s="105">
        <v>0.78711111111111109</v>
      </c>
      <c r="AS283" s="106" t="s">
        <v>170</v>
      </c>
      <c r="AT283" s="102"/>
      <c r="AU283" s="107">
        <v>0</v>
      </c>
      <c r="AV283" s="106" t="s">
        <v>171</v>
      </c>
      <c r="AW283" s="103">
        <v>6944</v>
      </c>
      <c r="AX283" s="107">
        <v>0.56418589535261621</v>
      </c>
      <c r="AY283" s="106" t="s">
        <v>227</v>
      </c>
      <c r="AZ283" s="108">
        <v>0</v>
      </c>
      <c r="BA283" s="108">
        <v>0</v>
      </c>
      <c r="BB283" s="108">
        <v>0</v>
      </c>
      <c r="BC283" s="108">
        <v>0</v>
      </c>
      <c r="BD283" s="108">
        <v>0</v>
      </c>
      <c r="BE283" s="108">
        <v>0</v>
      </c>
      <c r="BF283" s="108">
        <v>0</v>
      </c>
      <c r="BG283" s="108">
        <v>0</v>
      </c>
      <c r="BH283" s="108">
        <v>4624136859.6999998</v>
      </c>
      <c r="BI283" s="108">
        <v>0</v>
      </c>
      <c r="BJ283" s="108">
        <v>4624136859.6999998</v>
      </c>
      <c r="BK283" s="108">
        <v>0</v>
      </c>
      <c r="BL283" s="108">
        <v>0</v>
      </c>
      <c r="BM283" s="108">
        <v>0</v>
      </c>
      <c r="BN283" s="108">
        <v>0</v>
      </c>
      <c r="BO283" s="108">
        <v>0</v>
      </c>
      <c r="BP283" s="108">
        <v>0</v>
      </c>
      <c r="BQ283" s="108">
        <v>8228590114.3999996</v>
      </c>
      <c r="BR283" s="108">
        <v>0</v>
      </c>
      <c r="BS283" s="108">
        <v>9181284388.2999992</v>
      </c>
      <c r="BT283" s="108">
        <v>0</v>
      </c>
      <c r="BU283" s="108">
        <v>17409874502.700001</v>
      </c>
      <c r="BV283" s="108">
        <v>0</v>
      </c>
      <c r="BW283" s="108">
        <v>0</v>
      </c>
      <c r="BX283" s="108">
        <v>0</v>
      </c>
      <c r="BY283" s="108">
        <v>0</v>
      </c>
      <c r="BZ283" s="108">
        <v>0</v>
      </c>
      <c r="CA283" s="108">
        <v>0</v>
      </c>
      <c r="CB283" s="108">
        <v>11636948893</v>
      </c>
      <c r="CC283" s="108">
        <v>0</v>
      </c>
      <c r="CD283" s="108">
        <v>2909237223</v>
      </c>
      <c r="CE283" s="108">
        <v>0</v>
      </c>
      <c r="CF283" s="108">
        <v>14546186116</v>
      </c>
      <c r="CG283" s="108">
        <v>0</v>
      </c>
      <c r="CH283" s="108">
        <v>0</v>
      </c>
      <c r="CI283" s="108">
        <v>0</v>
      </c>
      <c r="CJ283" s="108">
        <v>0</v>
      </c>
      <c r="CK283" s="108">
        <v>0</v>
      </c>
      <c r="CL283" s="108">
        <v>0</v>
      </c>
      <c r="CM283" s="108">
        <v>15723687556</v>
      </c>
      <c r="CN283" s="108">
        <v>0</v>
      </c>
      <c r="CO283" s="108">
        <v>3930921889</v>
      </c>
      <c r="CP283" s="108">
        <v>0</v>
      </c>
      <c r="CQ283" s="108">
        <v>19654609445</v>
      </c>
      <c r="CR283" s="108">
        <v>56234806923.400002</v>
      </c>
      <c r="CS283" s="101" t="s">
        <v>3171</v>
      </c>
      <c r="CT283" s="101"/>
    </row>
    <row r="284" spans="1:98" ht="70.349999999999994" customHeight="1" x14ac:dyDescent="0.3">
      <c r="A284" s="100" t="s">
        <v>3172</v>
      </c>
      <c r="B284" s="101"/>
      <c r="C284" s="101" t="s">
        <v>136</v>
      </c>
      <c r="D284" s="101" t="s">
        <v>2659</v>
      </c>
      <c r="E284" s="101" t="s">
        <v>3145</v>
      </c>
      <c r="F284" s="102" t="s">
        <v>3146</v>
      </c>
      <c r="G284" s="101" t="s">
        <v>521</v>
      </c>
      <c r="H284" s="101" t="s">
        <v>522</v>
      </c>
      <c r="I284" s="101" t="s">
        <v>3147</v>
      </c>
      <c r="J284" s="101" t="s">
        <v>3148</v>
      </c>
      <c r="K284" s="101" t="s">
        <v>3149</v>
      </c>
      <c r="L284" s="101" t="s">
        <v>3150</v>
      </c>
      <c r="M284" s="101">
        <v>43</v>
      </c>
      <c r="N284" s="101" t="s">
        <v>3151</v>
      </c>
      <c r="O284" s="101" t="s">
        <v>3150</v>
      </c>
      <c r="P284" s="101" t="s">
        <v>760</v>
      </c>
      <c r="Q284" s="101" t="s">
        <v>3153</v>
      </c>
      <c r="R284" s="101" t="s">
        <v>3154</v>
      </c>
      <c r="S284" s="101" t="s">
        <v>3173</v>
      </c>
      <c r="T284" s="101" t="s">
        <v>3174</v>
      </c>
      <c r="U284" s="101" t="s">
        <v>3175</v>
      </c>
      <c r="V284" s="101" t="s">
        <v>3176</v>
      </c>
      <c r="W284" s="101" t="s">
        <v>3177</v>
      </c>
      <c r="X284" s="101" t="s">
        <v>283</v>
      </c>
      <c r="Y284" s="101" t="s">
        <v>123</v>
      </c>
      <c r="Z284" s="101" t="s">
        <v>124</v>
      </c>
      <c r="AA284" s="103">
        <v>2</v>
      </c>
      <c r="AB284" s="101" t="s">
        <v>125</v>
      </c>
      <c r="AC284" s="101" t="s">
        <v>3152</v>
      </c>
      <c r="AD284" s="103">
        <v>0</v>
      </c>
      <c r="AE284" s="103">
        <v>0</v>
      </c>
      <c r="AF284" s="103">
        <v>2</v>
      </c>
      <c r="AG284" s="103">
        <v>0</v>
      </c>
      <c r="AH284" s="104"/>
      <c r="AI284" s="104" t="s">
        <v>3178</v>
      </c>
      <c r="AJ284" s="104"/>
      <c r="AK284" s="101" t="s">
        <v>3179</v>
      </c>
      <c r="AL284" s="101" t="s">
        <v>3180</v>
      </c>
      <c r="AM284" s="101" t="s">
        <v>6506</v>
      </c>
      <c r="AN284" s="102"/>
      <c r="AO284" s="105"/>
      <c r="AP284" s="106"/>
      <c r="AQ284" s="102"/>
      <c r="AR284" s="105"/>
      <c r="AS284" s="106"/>
      <c r="AT284" s="102">
        <v>2</v>
      </c>
      <c r="AU284" s="107">
        <v>1</v>
      </c>
      <c r="AV284" s="106" t="s">
        <v>132</v>
      </c>
      <c r="AW284" s="103">
        <v>2</v>
      </c>
      <c r="AX284" s="107">
        <v>1</v>
      </c>
      <c r="AY284" s="106" t="s">
        <v>132</v>
      </c>
      <c r="AZ284" s="108">
        <v>0</v>
      </c>
      <c r="BA284" s="108">
        <v>0</v>
      </c>
      <c r="BB284" s="108">
        <v>0</v>
      </c>
      <c r="BC284" s="108">
        <v>0</v>
      </c>
      <c r="BD284" s="108">
        <v>0</v>
      </c>
      <c r="BE284" s="108">
        <v>0</v>
      </c>
      <c r="BF284" s="108">
        <v>0</v>
      </c>
      <c r="BG284" s="108">
        <v>0</v>
      </c>
      <c r="BH284" s="108">
        <v>0</v>
      </c>
      <c r="BI284" s="108">
        <v>0</v>
      </c>
      <c r="BJ284" s="108">
        <v>0</v>
      </c>
      <c r="BK284" s="108">
        <v>0</v>
      </c>
      <c r="BL284" s="108">
        <v>0</v>
      </c>
      <c r="BM284" s="108">
        <v>0</v>
      </c>
      <c r="BN284" s="108">
        <v>0</v>
      </c>
      <c r="BO284" s="108">
        <v>0</v>
      </c>
      <c r="BP284" s="108">
        <v>0</v>
      </c>
      <c r="BQ284" s="108">
        <v>0</v>
      </c>
      <c r="BR284" s="108">
        <v>0</v>
      </c>
      <c r="BS284" s="108">
        <v>0</v>
      </c>
      <c r="BT284" s="108">
        <v>0</v>
      </c>
      <c r="BU284" s="108">
        <v>0</v>
      </c>
      <c r="BV284" s="108">
        <v>0</v>
      </c>
      <c r="BW284" s="108">
        <v>0</v>
      </c>
      <c r="BX284" s="108">
        <v>0</v>
      </c>
      <c r="BY284" s="108">
        <v>0</v>
      </c>
      <c r="BZ284" s="108">
        <v>0</v>
      </c>
      <c r="CA284" s="108">
        <v>0</v>
      </c>
      <c r="CB284" s="108">
        <v>0</v>
      </c>
      <c r="CC284" s="108">
        <v>0</v>
      </c>
      <c r="CD284" s="108">
        <v>0</v>
      </c>
      <c r="CE284" s="108">
        <v>0</v>
      </c>
      <c r="CF284" s="108">
        <v>0</v>
      </c>
      <c r="CG284" s="108">
        <v>0</v>
      </c>
      <c r="CH284" s="108">
        <v>0</v>
      </c>
      <c r="CI284" s="108">
        <v>0</v>
      </c>
      <c r="CJ284" s="108">
        <v>0</v>
      </c>
      <c r="CK284" s="108">
        <v>0</v>
      </c>
      <c r="CL284" s="108">
        <v>0</v>
      </c>
      <c r="CM284" s="108">
        <v>0</v>
      </c>
      <c r="CN284" s="108">
        <v>0</v>
      </c>
      <c r="CO284" s="108">
        <v>0</v>
      </c>
      <c r="CP284" s="108">
        <v>0</v>
      </c>
      <c r="CQ284" s="108">
        <v>0</v>
      </c>
      <c r="CR284" s="108">
        <v>0</v>
      </c>
      <c r="CS284" s="101" t="s">
        <v>3181</v>
      </c>
      <c r="CT284" s="101" t="s">
        <v>3182</v>
      </c>
    </row>
    <row r="285" spans="1:98" ht="70.349999999999994" customHeight="1" x14ac:dyDescent="0.3">
      <c r="A285" s="100" t="s">
        <v>3183</v>
      </c>
      <c r="B285" s="101"/>
      <c r="C285" s="101" t="s">
        <v>111</v>
      </c>
      <c r="D285" s="101" t="s">
        <v>2659</v>
      </c>
      <c r="E285" s="101" t="s">
        <v>3184</v>
      </c>
      <c r="F285" s="102" t="s">
        <v>3185</v>
      </c>
      <c r="G285" s="101" t="s">
        <v>521</v>
      </c>
      <c r="H285" s="101" t="s">
        <v>522</v>
      </c>
      <c r="I285" s="101" t="s">
        <v>3186</v>
      </c>
      <c r="J285" s="101" t="s">
        <v>3187</v>
      </c>
      <c r="K285" s="101" t="s">
        <v>3149</v>
      </c>
      <c r="L285" s="101" t="s">
        <v>3150</v>
      </c>
      <c r="M285" s="101">
        <v>44</v>
      </c>
      <c r="N285" s="101" t="s">
        <v>3188</v>
      </c>
      <c r="O285" s="101" t="s">
        <v>3150</v>
      </c>
      <c r="P285" s="101" t="s">
        <v>760</v>
      </c>
      <c r="Q285" s="101" t="s">
        <v>3189</v>
      </c>
      <c r="R285" s="101" t="s">
        <v>3190</v>
      </c>
      <c r="S285" s="101" t="s">
        <v>3155</v>
      </c>
      <c r="T285" s="101" t="s">
        <v>3191</v>
      </c>
      <c r="U285" s="101" t="s">
        <v>3157</v>
      </c>
      <c r="V285" s="101" t="s">
        <v>3192</v>
      </c>
      <c r="W285" s="101" t="s">
        <v>3193</v>
      </c>
      <c r="X285" s="101" t="s">
        <v>3194</v>
      </c>
      <c r="Y285" s="101" t="s">
        <v>123</v>
      </c>
      <c r="Z285" s="101" t="s">
        <v>124</v>
      </c>
      <c r="AA285" s="103">
        <v>1</v>
      </c>
      <c r="AB285" s="101" t="s">
        <v>125</v>
      </c>
      <c r="AC285" s="101" t="s">
        <v>3152</v>
      </c>
      <c r="AD285" s="103">
        <v>0</v>
      </c>
      <c r="AE285" s="103">
        <v>1</v>
      </c>
      <c r="AF285" s="103">
        <v>0</v>
      </c>
      <c r="AG285" s="103">
        <v>0</v>
      </c>
      <c r="AH285" s="104"/>
      <c r="AI285" s="104" t="s">
        <v>3195</v>
      </c>
      <c r="AJ285" s="104" t="s">
        <v>3196</v>
      </c>
      <c r="AK285" s="101"/>
      <c r="AL285" s="101"/>
      <c r="AM285" s="101"/>
      <c r="AN285" s="102"/>
      <c r="AO285" s="105"/>
      <c r="AP285" s="106"/>
      <c r="AQ285" s="102">
        <v>1</v>
      </c>
      <c r="AR285" s="105">
        <v>1</v>
      </c>
      <c r="AS285" s="106" t="s">
        <v>132</v>
      </c>
      <c r="AT285" s="102"/>
      <c r="AU285" s="107"/>
      <c r="AV285" s="106"/>
      <c r="AW285" s="103">
        <v>1</v>
      </c>
      <c r="AX285" s="107">
        <v>1</v>
      </c>
      <c r="AY285" s="106" t="s">
        <v>132</v>
      </c>
      <c r="AZ285" s="108">
        <v>0</v>
      </c>
      <c r="BA285" s="108">
        <v>120000000</v>
      </c>
      <c r="BB285" s="108">
        <v>0</v>
      </c>
      <c r="BC285" s="108">
        <v>0</v>
      </c>
      <c r="BD285" s="108">
        <v>0</v>
      </c>
      <c r="BE285" s="108">
        <v>0</v>
      </c>
      <c r="BF285" s="108">
        <v>0</v>
      </c>
      <c r="BG285" s="108">
        <v>0</v>
      </c>
      <c r="BH285" s="108">
        <v>0</v>
      </c>
      <c r="BI285" s="108">
        <v>0</v>
      </c>
      <c r="BJ285" s="108">
        <v>120000000</v>
      </c>
      <c r="BK285" s="108">
        <v>0</v>
      </c>
      <c r="BL285" s="108">
        <v>0</v>
      </c>
      <c r="BM285" s="108">
        <v>0</v>
      </c>
      <c r="BN285" s="108">
        <v>0</v>
      </c>
      <c r="BO285" s="108">
        <v>0</v>
      </c>
      <c r="BP285" s="108">
        <v>0</v>
      </c>
      <c r="BQ285" s="108">
        <v>0</v>
      </c>
      <c r="BR285" s="108">
        <v>0</v>
      </c>
      <c r="BS285" s="108">
        <v>0</v>
      </c>
      <c r="BT285" s="108">
        <v>0</v>
      </c>
      <c r="BU285" s="108">
        <v>0</v>
      </c>
      <c r="BV285" s="108">
        <v>0</v>
      </c>
      <c r="BW285" s="108">
        <v>0</v>
      </c>
      <c r="BX285" s="108">
        <v>0</v>
      </c>
      <c r="BY285" s="108">
        <v>0</v>
      </c>
      <c r="BZ285" s="108">
        <v>0</v>
      </c>
      <c r="CA285" s="108">
        <v>0</v>
      </c>
      <c r="CB285" s="108">
        <v>0</v>
      </c>
      <c r="CC285" s="108">
        <v>0</v>
      </c>
      <c r="CD285" s="108">
        <v>0</v>
      </c>
      <c r="CE285" s="108">
        <v>0</v>
      </c>
      <c r="CF285" s="108">
        <v>0</v>
      </c>
      <c r="CG285" s="108">
        <v>0</v>
      </c>
      <c r="CH285" s="108">
        <v>120000000</v>
      </c>
      <c r="CI285" s="108">
        <v>0</v>
      </c>
      <c r="CJ285" s="108">
        <v>0</v>
      </c>
      <c r="CK285" s="108">
        <v>0</v>
      </c>
      <c r="CL285" s="108">
        <v>0</v>
      </c>
      <c r="CM285" s="108">
        <v>0</v>
      </c>
      <c r="CN285" s="108">
        <v>0</v>
      </c>
      <c r="CO285" s="108">
        <v>0</v>
      </c>
      <c r="CP285" s="108">
        <v>0</v>
      </c>
      <c r="CQ285" s="108">
        <v>120000000</v>
      </c>
      <c r="CR285" s="108">
        <v>240000000</v>
      </c>
      <c r="CS285" s="101" t="s">
        <v>3197</v>
      </c>
      <c r="CT285" s="101" t="s">
        <v>3198</v>
      </c>
    </row>
    <row r="286" spans="1:98" ht="70.349999999999994" customHeight="1" x14ac:dyDescent="0.3">
      <c r="A286" s="100" t="s">
        <v>3199</v>
      </c>
      <c r="B286" s="101"/>
      <c r="C286" s="101" t="s">
        <v>101</v>
      </c>
      <c r="D286" s="101" t="s">
        <v>2659</v>
      </c>
      <c r="E286" s="101" t="s">
        <v>3184</v>
      </c>
      <c r="F286" s="102" t="s">
        <v>3185</v>
      </c>
      <c r="G286" s="101" t="s">
        <v>521</v>
      </c>
      <c r="H286" s="101" t="s">
        <v>522</v>
      </c>
      <c r="I286" s="101" t="s">
        <v>3186</v>
      </c>
      <c r="J286" s="101" t="s">
        <v>3187</v>
      </c>
      <c r="K286" s="101" t="s">
        <v>3149</v>
      </c>
      <c r="L286" s="101" t="s">
        <v>3150</v>
      </c>
      <c r="M286" s="101">
        <v>44</v>
      </c>
      <c r="N286" s="101" t="s">
        <v>3188</v>
      </c>
      <c r="O286" s="101" t="s">
        <v>3150</v>
      </c>
      <c r="P286" s="101" t="s">
        <v>760</v>
      </c>
      <c r="Q286" s="101" t="s">
        <v>3189</v>
      </c>
      <c r="R286" s="101" t="s">
        <v>3190</v>
      </c>
      <c r="S286" s="101" t="s">
        <v>3200</v>
      </c>
      <c r="T286" s="101" t="s">
        <v>3201</v>
      </c>
      <c r="U286" s="101" t="s">
        <v>6507</v>
      </c>
      <c r="V286" s="101" t="s">
        <v>3203</v>
      </c>
      <c r="W286" s="101" t="s">
        <v>3204</v>
      </c>
      <c r="X286" s="101" t="s">
        <v>2674</v>
      </c>
      <c r="Y286" s="101" t="s">
        <v>123</v>
      </c>
      <c r="Z286" s="101" t="s">
        <v>124</v>
      </c>
      <c r="AA286" s="103">
        <v>1000</v>
      </c>
      <c r="AB286" s="101" t="s">
        <v>125</v>
      </c>
      <c r="AC286" s="101" t="s">
        <v>3152</v>
      </c>
      <c r="AD286" s="103">
        <v>0</v>
      </c>
      <c r="AE286" s="103">
        <v>341</v>
      </c>
      <c r="AF286" s="103">
        <v>288</v>
      </c>
      <c r="AG286" s="103">
        <v>371</v>
      </c>
      <c r="AH286" s="104"/>
      <c r="AI286" s="104" t="s">
        <v>3205</v>
      </c>
      <c r="AJ286" s="104" t="s">
        <v>3206</v>
      </c>
      <c r="AK286" s="101" t="s">
        <v>3207</v>
      </c>
      <c r="AL286" s="101"/>
      <c r="AM286" s="101" t="s">
        <v>6508</v>
      </c>
      <c r="AN286" s="102"/>
      <c r="AO286" s="105"/>
      <c r="AP286" s="106"/>
      <c r="AQ286" s="102">
        <v>212</v>
      </c>
      <c r="AR286" s="105">
        <v>0.6217008797653959</v>
      </c>
      <c r="AS286" s="106" t="s">
        <v>170</v>
      </c>
      <c r="AT286" s="102"/>
      <c r="AU286" s="107">
        <v>0</v>
      </c>
      <c r="AV286" s="106" t="s">
        <v>171</v>
      </c>
      <c r="AW286" s="103">
        <v>212</v>
      </c>
      <c r="AX286" s="107">
        <v>0.21199999999999999</v>
      </c>
      <c r="AY286" s="106" t="s">
        <v>171</v>
      </c>
      <c r="AZ286" s="108"/>
      <c r="BA286" s="108"/>
      <c r="BB286" s="108"/>
      <c r="BC286" s="108"/>
      <c r="BD286" s="108"/>
      <c r="BE286" s="108"/>
      <c r="BF286" s="108"/>
      <c r="BG286" s="108"/>
      <c r="BH286" s="108"/>
      <c r="BI286" s="108"/>
      <c r="BJ286" s="108">
        <v>0</v>
      </c>
      <c r="BK286" s="108">
        <v>0</v>
      </c>
      <c r="BL286" s="108">
        <v>400000000</v>
      </c>
      <c r="BM286" s="108">
        <v>0</v>
      </c>
      <c r="BN286" s="108">
        <v>0</v>
      </c>
      <c r="BO286" s="108">
        <v>0</v>
      </c>
      <c r="BP286" s="108">
        <v>0</v>
      </c>
      <c r="BQ286" s="108">
        <v>1600000000</v>
      </c>
      <c r="BR286" s="108">
        <v>0</v>
      </c>
      <c r="BS286" s="108">
        <v>0</v>
      </c>
      <c r="BT286" s="108">
        <v>0</v>
      </c>
      <c r="BU286" s="108">
        <v>2000000000</v>
      </c>
      <c r="BV286" s="108">
        <v>0</v>
      </c>
      <c r="BW286" s="108">
        <v>400000000</v>
      </c>
      <c r="BX286" s="108">
        <v>0</v>
      </c>
      <c r="BY286" s="108">
        <v>0</v>
      </c>
      <c r="BZ286" s="108">
        <v>0</v>
      </c>
      <c r="CA286" s="108">
        <v>0</v>
      </c>
      <c r="CB286" s="108">
        <v>1600000000</v>
      </c>
      <c r="CC286" s="108">
        <v>0</v>
      </c>
      <c r="CD286" s="108">
        <v>0</v>
      </c>
      <c r="CE286" s="108">
        <v>0</v>
      </c>
      <c r="CF286" s="108">
        <v>2000000000</v>
      </c>
      <c r="CG286" s="108">
        <v>0</v>
      </c>
      <c r="CH286" s="108">
        <v>0</v>
      </c>
      <c r="CI286" s="108">
        <v>0</v>
      </c>
      <c r="CJ286" s="108">
        <v>0</v>
      </c>
      <c r="CK286" s="108">
        <v>0</v>
      </c>
      <c r="CL286" s="108">
        <v>0</v>
      </c>
      <c r="CM286" s="108">
        <v>0</v>
      </c>
      <c r="CN286" s="108">
        <v>0</v>
      </c>
      <c r="CO286" s="108">
        <v>0</v>
      </c>
      <c r="CP286" s="108">
        <v>0</v>
      </c>
      <c r="CQ286" s="108">
        <v>0</v>
      </c>
      <c r="CR286" s="108">
        <v>4000000000</v>
      </c>
      <c r="CS286" s="101" t="s">
        <v>3208</v>
      </c>
      <c r="CT286" s="101" t="s">
        <v>3209</v>
      </c>
    </row>
    <row r="287" spans="1:98" ht="70.349999999999994" customHeight="1" x14ac:dyDescent="0.3">
      <c r="A287" s="100" t="s">
        <v>3210</v>
      </c>
      <c r="B287" s="101"/>
      <c r="C287" s="101" t="s">
        <v>136</v>
      </c>
      <c r="D287" s="101" t="s">
        <v>2659</v>
      </c>
      <c r="E287" s="101" t="s">
        <v>3184</v>
      </c>
      <c r="F287" s="102" t="s">
        <v>3185</v>
      </c>
      <c r="G287" s="101" t="s">
        <v>521</v>
      </c>
      <c r="H287" s="101" t="s">
        <v>522</v>
      </c>
      <c r="I287" s="101" t="s">
        <v>3186</v>
      </c>
      <c r="J287" s="101" t="s">
        <v>3187</v>
      </c>
      <c r="K287" s="101" t="s">
        <v>3149</v>
      </c>
      <c r="L287" s="101" t="s">
        <v>3150</v>
      </c>
      <c r="M287" s="101">
        <v>44</v>
      </c>
      <c r="N287" s="101" t="s">
        <v>3188</v>
      </c>
      <c r="O287" s="101" t="s">
        <v>3150</v>
      </c>
      <c r="P287" s="101" t="s">
        <v>760</v>
      </c>
      <c r="Q287" s="101" t="s">
        <v>3189</v>
      </c>
      <c r="R287" s="101" t="s">
        <v>3190</v>
      </c>
      <c r="S287" s="101" t="s">
        <v>3211</v>
      </c>
      <c r="T287" s="101" t="s">
        <v>3212</v>
      </c>
      <c r="U287" s="101" t="s">
        <v>3211</v>
      </c>
      <c r="V287" s="101" t="s">
        <v>3213</v>
      </c>
      <c r="W287" s="101" t="s">
        <v>3214</v>
      </c>
      <c r="X287" s="101" t="s">
        <v>3215</v>
      </c>
      <c r="Y287" s="101" t="s">
        <v>123</v>
      </c>
      <c r="Z287" s="101" t="s">
        <v>124</v>
      </c>
      <c r="AA287" s="103">
        <v>3000</v>
      </c>
      <c r="AB287" s="101" t="s">
        <v>125</v>
      </c>
      <c r="AC287" s="101" t="s">
        <v>3152</v>
      </c>
      <c r="AD287" s="103">
        <v>530</v>
      </c>
      <c r="AE287" s="103">
        <v>1500</v>
      </c>
      <c r="AF287" s="103">
        <v>470</v>
      </c>
      <c r="AG287" s="103">
        <v>500</v>
      </c>
      <c r="AH287" s="104" t="s">
        <v>3216</v>
      </c>
      <c r="AI287" s="104" t="s">
        <v>3217</v>
      </c>
      <c r="AJ287" s="104" t="s">
        <v>3218</v>
      </c>
      <c r="AK287" s="101" t="s">
        <v>6694</v>
      </c>
      <c r="AL287" s="101" t="s">
        <v>6648</v>
      </c>
      <c r="AM287" s="101" t="s">
        <v>6509</v>
      </c>
      <c r="AN287" s="102">
        <v>430</v>
      </c>
      <c r="AO287" s="105">
        <v>0.81132075471698117</v>
      </c>
      <c r="AP287" s="106" t="s">
        <v>170</v>
      </c>
      <c r="AQ287" s="102">
        <v>2014</v>
      </c>
      <c r="AR287" s="105">
        <v>1</v>
      </c>
      <c r="AS287" s="106" t="s">
        <v>132</v>
      </c>
      <c r="AT287" s="102">
        <v>57</v>
      </c>
      <c r="AU287" s="107">
        <v>1</v>
      </c>
      <c r="AV287" s="106" t="s">
        <v>132</v>
      </c>
      <c r="AW287" s="103">
        <v>2501</v>
      </c>
      <c r="AX287" s="107">
        <v>0.83366666666666667</v>
      </c>
      <c r="AY287" s="106" t="s">
        <v>170</v>
      </c>
      <c r="AZ287" s="108"/>
      <c r="BA287" s="108"/>
      <c r="BB287" s="108"/>
      <c r="BC287" s="108"/>
      <c r="BD287" s="108"/>
      <c r="BE287" s="108"/>
      <c r="BF287" s="108"/>
      <c r="BG287" s="108"/>
      <c r="BH287" s="108"/>
      <c r="BI287" s="108"/>
      <c r="BJ287" s="108">
        <v>0</v>
      </c>
      <c r="BK287" s="108">
        <v>0</v>
      </c>
      <c r="BL287" s="108">
        <v>851000000</v>
      </c>
      <c r="BM287" s="108">
        <v>0</v>
      </c>
      <c r="BN287" s="108">
        <v>0</v>
      </c>
      <c r="BO287" s="108">
        <v>0</v>
      </c>
      <c r="BP287" s="108">
        <v>0</v>
      </c>
      <c r="BQ287" s="108">
        <v>0</v>
      </c>
      <c r="BR287" s="108">
        <v>0</v>
      </c>
      <c r="BS287" s="108">
        <v>0</v>
      </c>
      <c r="BT287" s="108">
        <v>76000000000</v>
      </c>
      <c r="BU287" s="108">
        <v>76851000000</v>
      </c>
      <c r="BV287" s="108">
        <v>0</v>
      </c>
      <c r="BW287" s="108">
        <v>746000000</v>
      </c>
      <c r="BX287" s="108">
        <v>0</v>
      </c>
      <c r="BY287" s="108">
        <v>0</v>
      </c>
      <c r="BZ287" s="108">
        <v>0</v>
      </c>
      <c r="CA287" s="108">
        <v>0</v>
      </c>
      <c r="CB287" s="108">
        <v>11200000000</v>
      </c>
      <c r="CC287" s="108">
        <v>0</v>
      </c>
      <c r="CD287" s="108">
        <v>0</v>
      </c>
      <c r="CE287" s="108">
        <v>0</v>
      </c>
      <c r="CF287" s="108">
        <v>11946000000</v>
      </c>
      <c r="CG287" s="108">
        <v>0</v>
      </c>
      <c r="CH287" s="108">
        <v>746000000</v>
      </c>
      <c r="CI287" s="108">
        <v>0</v>
      </c>
      <c r="CJ287" s="108">
        <v>0</v>
      </c>
      <c r="CK287" s="108">
        <v>0</v>
      </c>
      <c r="CL287" s="108">
        <v>11200000000</v>
      </c>
      <c r="CM287" s="108">
        <v>0</v>
      </c>
      <c r="CN287" s="108">
        <v>0</v>
      </c>
      <c r="CO287" s="108">
        <v>0</v>
      </c>
      <c r="CP287" s="108">
        <v>0</v>
      </c>
      <c r="CQ287" s="108">
        <v>11946000000</v>
      </c>
      <c r="CR287" s="108">
        <v>100743000000</v>
      </c>
      <c r="CS287" s="101" t="s">
        <v>3219</v>
      </c>
      <c r="CT287" s="101" t="s">
        <v>3220</v>
      </c>
    </row>
    <row r="288" spans="1:98" ht="70.349999999999994" customHeight="1" x14ac:dyDescent="0.3">
      <c r="A288" s="100" t="s">
        <v>3221</v>
      </c>
      <c r="B288" s="101"/>
      <c r="C288" s="101" t="s">
        <v>175</v>
      </c>
      <c r="D288" s="101" t="s">
        <v>2659</v>
      </c>
      <c r="E288" s="101" t="s">
        <v>3184</v>
      </c>
      <c r="F288" s="102" t="s">
        <v>3185</v>
      </c>
      <c r="G288" s="101" t="s">
        <v>521</v>
      </c>
      <c r="H288" s="101" t="s">
        <v>522</v>
      </c>
      <c r="I288" s="101" t="s">
        <v>3186</v>
      </c>
      <c r="J288" s="101" t="s">
        <v>3187</v>
      </c>
      <c r="K288" s="101" t="s">
        <v>3149</v>
      </c>
      <c r="L288" s="101" t="s">
        <v>3150</v>
      </c>
      <c r="M288" s="101">
        <v>44</v>
      </c>
      <c r="N288" s="101" t="s">
        <v>3188</v>
      </c>
      <c r="O288" s="101" t="s">
        <v>3150</v>
      </c>
      <c r="P288" s="101" t="s">
        <v>760</v>
      </c>
      <c r="Q288" s="101" t="s">
        <v>3189</v>
      </c>
      <c r="R288" s="101" t="s">
        <v>3190</v>
      </c>
      <c r="S288" s="101" t="s">
        <v>3222</v>
      </c>
      <c r="T288" s="101" t="s">
        <v>3223</v>
      </c>
      <c r="U288" s="101" t="s">
        <v>3222</v>
      </c>
      <c r="V288" s="101" t="s">
        <v>3224</v>
      </c>
      <c r="W288" s="101" t="s">
        <v>3225</v>
      </c>
      <c r="X288" s="101" t="s">
        <v>3226</v>
      </c>
      <c r="Y288" s="101" t="s">
        <v>123</v>
      </c>
      <c r="Z288" s="101" t="s">
        <v>124</v>
      </c>
      <c r="AA288" s="103">
        <v>3</v>
      </c>
      <c r="AB288" s="101" t="s">
        <v>125</v>
      </c>
      <c r="AC288" s="101" t="s">
        <v>3152</v>
      </c>
      <c r="AD288" s="103">
        <v>3</v>
      </c>
      <c r="AE288" s="103">
        <v>0</v>
      </c>
      <c r="AF288" s="103">
        <v>0</v>
      </c>
      <c r="AG288" s="103">
        <v>0</v>
      </c>
      <c r="AH288" s="104" t="s">
        <v>3227</v>
      </c>
      <c r="AI288" s="104" t="s">
        <v>3228</v>
      </c>
      <c r="AJ288" s="104"/>
      <c r="AK288" s="101"/>
      <c r="AL288" s="101"/>
      <c r="AM288" s="101"/>
      <c r="AN288" s="102">
        <v>4</v>
      </c>
      <c r="AO288" s="105">
        <v>1</v>
      </c>
      <c r="AP288" s="106" t="s">
        <v>132</v>
      </c>
      <c r="AQ288" s="102"/>
      <c r="AR288" s="105"/>
      <c r="AS288" s="106"/>
      <c r="AT288" s="102"/>
      <c r="AU288" s="107"/>
      <c r="AV288" s="106"/>
      <c r="AW288" s="103">
        <v>4</v>
      </c>
      <c r="AX288" s="107">
        <v>1</v>
      </c>
      <c r="AY288" s="106" t="s">
        <v>132</v>
      </c>
      <c r="AZ288" s="108">
        <v>0</v>
      </c>
      <c r="BA288" s="108">
        <v>1996674257</v>
      </c>
      <c r="BB288" s="108">
        <v>0</v>
      </c>
      <c r="BC288" s="108">
        <v>0</v>
      </c>
      <c r="BD288" s="108">
        <v>0</v>
      </c>
      <c r="BE288" s="108">
        <v>0</v>
      </c>
      <c r="BF288" s="108">
        <v>2960000000</v>
      </c>
      <c r="BG288" s="108">
        <v>0</v>
      </c>
      <c r="BH288" s="108">
        <v>0</v>
      </c>
      <c r="BI288" s="108">
        <v>0</v>
      </c>
      <c r="BJ288" s="108">
        <v>4956674257</v>
      </c>
      <c r="BK288" s="108">
        <v>0</v>
      </c>
      <c r="BL288" s="108">
        <v>740000000</v>
      </c>
      <c r="BM288" s="108">
        <v>0</v>
      </c>
      <c r="BN288" s="108">
        <v>0</v>
      </c>
      <c r="BO288" s="108">
        <v>0</v>
      </c>
      <c r="BP288" s="108">
        <v>0</v>
      </c>
      <c r="BQ288" s="108">
        <v>2960000000</v>
      </c>
      <c r="BR288" s="108">
        <v>0</v>
      </c>
      <c r="BS288" s="108">
        <v>0</v>
      </c>
      <c r="BT288" s="108">
        <v>0</v>
      </c>
      <c r="BU288" s="108">
        <v>3700000000</v>
      </c>
      <c r="BV288" s="108">
        <v>0</v>
      </c>
      <c r="BW288" s="108">
        <v>740000000</v>
      </c>
      <c r="BX288" s="108">
        <v>0</v>
      </c>
      <c r="BY288" s="108">
        <v>0</v>
      </c>
      <c r="BZ288" s="108">
        <v>0</v>
      </c>
      <c r="CA288" s="108">
        <v>0</v>
      </c>
      <c r="CB288" s="108">
        <v>2960000000</v>
      </c>
      <c r="CC288" s="108">
        <v>0</v>
      </c>
      <c r="CD288" s="108">
        <v>0</v>
      </c>
      <c r="CE288" s="108">
        <v>0</v>
      </c>
      <c r="CF288" s="108">
        <v>3700000000</v>
      </c>
      <c r="CG288" s="108">
        <v>0</v>
      </c>
      <c r="CH288" s="108">
        <v>0</v>
      </c>
      <c r="CI288" s="108">
        <v>0</v>
      </c>
      <c r="CJ288" s="108">
        <v>0</v>
      </c>
      <c r="CK288" s="108">
        <v>0</v>
      </c>
      <c r="CL288" s="108">
        <v>0</v>
      </c>
      <c r="CM288" s="108">
        <v>0</v>
      </c>
      <c r="CN288" s="108">
        <v>0</v>
      </c>
      <c r="CO288" s="108">
        <v>0</v>
      </c>
      <c r="CP288" s="108">
        <v>0</v>
      </c>
      <c r="CQ288" s="108">
        <v>0</v>
      </c>
      <c r="CR288" s="108">
        <v>12356674257</v>
      </c>
      <c r="CS288" s="101" t="s">
        <v>3229</v>
      </c>
      <c r="CT288" s="101" t="s">
        <v>3230</v>
      </c>
    </row>
    <row r="289" spans="1:98" ht="70.349999999999994" customHeight="1" x14ac:dyDescent="0.3">
      <c r="A289" s="100" t="s">
        <v>3231</v>
      </c>
      <c r="B289" s="101"/>
      <c r="C289" s="101" t="s">
        <v>246</v>
      </c>
      <c r="D289" s="101" t="s">
        <v>2659</v>
      </c>
      <c r="E289" s="101" t="s">
        <v>3184</v>
      </c>
      <c r="F289" s="102" t="s">
        <v>3185</v>
      </c>
      <c r="G289" s="101" t="s">
        <v>521</v>
      </c>
      <c r="H289" s="101" t="s">
        <v>522</v>
      </c>
      <c r="I289" s="101" t="s">
        <v>3186</v>
      </c>
      <c r="J289" s="101" t="s">
        <v>3187</v>
      </c>
      <c r="K289" s="101" t="s">
        <v>3149</v>
      </c>
      <c r="L289" s="101" t="s">
        <v>3150</v>
      </c>
      <c r="M289" s="101">
        <v>44</v>
      </c>
      <c r="N289" s="101" t="s">
        <v>3188</v>
      </c>
      <c r="O289" s="101" t="s">
        <v>3150</v>
      </c>
      <c r="P289" s="101" t="s">
        <v>760</v>
      </c>
      <c r="Q289" s="101" t="s">
        <v>3189</v>
      </c>
      <c r="R289" s="101" t="s">
        <v>3190</v>
      </c>
      <c r="S289" s="101" t="s">
        <v>3232</v>
      </c>
      <c r="T289" s="101" t="s">
        <v>3233</v>
      </c>
      <c r="U289" s="101" t="s">
        <v>3232</v>
      </c>
      <c r="V289" s="101" t="s">
        <v>3234</v>
      </c>
      <c r="W289" s="101" t="s">
        <v>3235</v>
      </c>
      <c r="X289" s="101" t="s">
        <v>3236</v>
      </c>
      <c r="Y289" s="101" t="s">
        <v>123</v>
      </c>
      <c r="Z289" s="101" t="s">
        <v>124</v>
      </c>
      <c r="AA289" s="103">
        <v>2</v>
      </c>
      <c r="AB289" s="101" t="s">
        <v>125</v>
      </c>
      <c r="AC289" s="101" t="s">
        <v>3152</v>
      </c>
      <c r="AD289" s="103">
        <v>0</v>
      </c>
      <c r="AE289" s="103">
        <v>0</v>
      </c>
      <c r="AF289" s="103">
        <v>1</v>
      </c>
      <c r="AG289" s="103">
        <v>1</v>
      </c>
      <c r="AH289" s="104"/>
      <c r="AI289" s="104"/>
      <c r="AJ289" s="104"/>
      <c r="AK289" s="101" t="s">
        <v>3237</v>
      </c>
      <c r="AL289" s="101"/>
      <c r="AM289" s="101" t="s">
        <v>6510</v>
      </c>
      <c r="AN289" s="102"/>
      <c r="AO289" s="105"/>
      <c r="AP289" s="106"/>
      <c r="AQ289" s="102"/>
      <c r="AR289" s="105"/>
      <c r="AS289" s="106"/>
      <c r="AT289" s="102"/>
      <c r="AU289" s="107">
        <v>0</v>
      </c>
      <c r="AV289" s="106" t="s">
        <v>171</v>
      </c>
      <c r="AW289" s="103">
        <v>0</v>
      </c>
      <c r="AX289" s="107">
        <v>0</v>
      </c>
      <c r="AY289" s="106" t="s">
        <v>171</v>
      </c>
      <c r="AZ289" s="108"/>
      <c r="BA289" s="108"/>
      <c r="BB289" s="108"/>
      <c r="BC289" s="108"/>
      <c r="BD289" s="108"/>
      <c r="BE289" s="108"/>
      <c r="BF289" s="108"/>
      <c r="BG289" s="108"/>
      <c r="BH289" s="108"/>
      <c r="BI289" s="108"/>
      <c r="BJ289" s="108">
        <v>0</v>
      </c>
      <c r="BK289" s="108">
        <v>0</v>
      </c>
      <c r="BL289" s="108">
        <v>1500000000</v>
      </c>
      <c r="BM289" s="108">
        <v>0</v>
      </c>
      <c r="BN289" s="108">
        <v>0</v>
      </c>
      <c r="BO289" s="108">
        <v>0</v>
      </c>
      <c r="BP289" s="108">
        <v>0</v>
      </c>
      <c r="BQ289" s="108">
        <v>9200000000</v>
      </c>
      <c r="BR289" s="108">
        <v>0</v>
      </c>
      <c r="BS289" s="108">
        <v>0</v>
      </c>
      <c r="BT289" s="108">
        <v>0</v>
      </c>
      <c r="BU289" s="108">
        <v>10700000000</v>
      </c>
      <c r="BV289" s="108">
        <v>0</v>
      </c>
      <c r="BW289" s="108">
        <v>1500000000</v>
      </c>
      <c r="BX289" s="108">
        <v>0</v>
      </c>
      <c r="BY289" s="108">
        <v>0</v>
      </c>
      <c r="BZ289" s="108">
        <v>0</v>
      </c>
      <c r="CA289" s="108">
        <v>0</v>
      </c>
      <c r="CB289" s="108">
        <v>9200000000</v>
      </c>
      <c r="CC289" s="108">
        <v>0</v>
      </c>
      <c r="CD289" s="108">
        <v>0</v>
      </c>
      <c r="CE289" s="108">
        <v>0</v>
      </c>
      <c r="CF289" s="108">
        <v>10700000000</v>
      </c>
      <c r="CG289" s="108">
        <v>0</v>
      </c>
      <c r="CH289" s="108">
        <v>0</v>
      </c>
      <c r="CI289" s="108">
        <v>0</v>
      </c>
      <c r="CJ289" s="108">
        <v>0</v>
      </c>
      <c r="CK289" s="108">
        <v>0</v>
      </c>
      <c r="CL289" s="108">
        <v>0</v>
      </c>
      <c r="CM289" s="108">
        <v>0</v>
      </c>
      <c r="CN289" s="108">
        <v>0</v>
      </c>
      <c r="CO289" s="108">
        <v>0</v>
      </c>
      <c r="CP289" s="108">
        <v>0</v>
      </c>
      <c r="CQ289" s="108">
        <v>0</v>
      </c>
      <c r="CR289" s="108">
        <v>21400000000</v>
      </c>
      <c r="CS289" s="101"/>
      <c r="CT289" s="101" t="s">
        <v>3238</v>
      </c>
    </row>
    <row r="290" spans="1:98" ht="70.349999999999994" customHeight="1" x14ac:dyDescent="0.3">
      <c r="A290" s="100" t="s">
        <v>3239</v>
      </c>
      <c r="B290" s="101"/>
      <c r="C290" s="101" t="s">
        <v>357</v>
      </c>
      <c r="D290" s="101" t="s">
        <v>2659</v>
      </c>
      <c r="E290" s="101" t="s">
        <v>3184</v>
      </c>
      <c r="F290" s="102" t="s">
        <v>3185</v>
      </c>
      <c r="G290" s="101" t="s">
        <v>521</v>
      </c>
      <c r="H290" s="101" t="s">
        <v>522</v>
      </c>
      <c r="I290" s="101" t="s">
        <v>3186</v>
      </c>
      <c r="J290" s="101" t="s">
        <v>3187</v>
      </c>
      <c r="K290" s="101" t="s">
        <v>3149</v>
      </c>
      <c r="L290" s="101" t="s">
        <v>3150</v>
      </c>
      <c r="M290" s="101">
        <v>44</v>
      </c>
      <c r="N290" s="101" t="s">
        <v>3188</v>
      </c>
      <c r="O290" s="101" t="s">
        <v>3150</v>
      </c>
      <c r="P290" s="101" t="s">
        <v>760</v>
      </c>
      <c r="Q290" s="101" t="s">
        <v>3189</v>
      </c>
      <c r="R290" s="101" t="s">
        <v>3190</v>
      </c>
      <c r="S290" s="101" t="s">
        <v>3240</v>
      </c>
      <c r="T290" s="101" t="s">
        <v>3241</v>
      </c>
      <c r="U290" s="101" t="s">
        <v>3242</v>
      </c>
      <c r="V290" s="101" t="s">
        <v>3243</v>
      </c>
      <c r="W290" s="101" t="s">
        <v>3244</v>
      </c>
      <c r="X290" s="101" t="s">
        <v>3245</v>
      </c>
      <c r="Y290" s="101" t="s">
        <v>123</v>
      </c>
      <c r="Z290" s="101" t="s">
        <v>124</v>
      </c>
      <c r="AA290" s="103">
        <v>300</v>
      </c>
      <c r="AB290" s="101" t="s">
        <v>125</v>
      </c>
      <c r="AC290" s="101" t="s">
        <v>3152</v>
      </c>
      <c r="AD290" s="103">
        <v>0</v>
      </c>
      <c r="AE290" s="103">
        <v>300</v>
      </c>
      <c r="AF290" s="103">
        <v>0</v>
      </c>
      <c r="AG290" s="103">
        <v>0</v>
      </c>
      <c r="AH290" s="104"/>
      <c r="AI290" s="104" t="s">
        <v>3246</v>
      </c>
      <c r="AJ290" s="104" t="s">
        <v>3247</v>
      </c>
      <c r="AK290" s="101" t="s">
        <v>3248</v>
      </c>
      <c r="AL290" s="101"/>
      <c r="AM290" s="101"/>
      <c r="AN290" s="102"/>
      <c r="AO290" s="105"/>
      <c r="AP290" s="106"/>
      <c r="AQ290" s="102">
        <v>70</v>
      </c>
      <c r="AR290" s="105">
        <v>0.23333333333333331</v>
      </c>
      <c r="AS290" s="106" t="s">
        <v>171</v>
      </c>
      <c r="AT290" s="102"/>
      <c r="AU290" s="107"/>
      <c r="AV290" s="106"/>
      <c r="AW290" s="103">
        <v>70</v>
      </c>
      <c r="AX290" s="107">
        <v>0.23333333333333334</v>
      </c>
      <c r="AY290" s="106" t="s">
        <v>171</v>
      </c>
      <c r="AZ290" s="108"/>
      <c r="BA290" s="108"/>
      <c r="BB290" s="108"/>
      <c r="BC290" s="108"/>
      <c r="BD290" s="108"/>
      <c r="BE290" s="108"/>
      <c r="BF290" s="108"/>
      <c r="BG290" s="108"/>
      <c r="BH290" s="108"/>
      <c r="BI290" s="108"/>
      <c r="BJ290" s="108">
        <v>0</v>
      </c>
      <c r="BK290" s="108">
        <v>0</v>
      </c>
      <c r="BL290" s="108">
        <v>1500000000</v>
      </c>
      <c r="BM290" s="108">
        <v>0</v>
      </c>
      <c r="BN290" s="108">
        <v>0</v>
      </c>
      <c r="BO290" s="108">
        <v>0</v>
      </c>
      <c r="BP290" s="108">
        <v>0</v>
      </c>
      <c r="BQ290" s="108">
        <v>6720000000</v>
      </c>
      <c r="BR290" s="108">
        <v>0</v>
      </c>
      <c r="BS290" s="108">
        <v>0</v>
      </c>
      <c r="BT290" s="108">
        <v>0</v>
      </c>
      <c r="BU290" s="108">
        <v>8220000000</v>
      </c>
      <c r="BV290" s="108">
        <v>0</v>
      </c>
      <c r="BW290" s="108">
        <v>0</v>
      </c>
      <c r="BX290" s="108">
        <v>0</v>
      </c>
      <c r="BY290" s="108">
        <v>0</v>
      </c>
      <c r="BZ290" s="108">
        <v>0</v>
      </c>
      <c r="CA290" s="108">
        <v>0</v>
      </c>
      <c r="CB290" s="108">
        <v>0</v>
      </c>
      <c r="CC290" s="108">
        <v>0</v>
      </c>
      <c r="CD290" s="108">
        <v>0</v>
      </c>
      <c r="CE290" s="108">
        <v>0</v>
      </c>
      <c r="CF290" s="108">
        <v>0</v>
      </c>
      <c r="CG290" s="108">
        <v>0</v>
      </c>
      <c r="CH290" s="108">
        <v>0</v>
      </c>
      <c r="CI290" s="108">
        <v>0</v>
      </c>
      <c r="CJ290" s="108">
        <v>0</v>
      </c>
      <c r="CK290" s="108">
        <v>0</v>
      </c>
      <c r="CL290" s="108">
        <v>0</v>
      </c>
      <c r="CM290" s="108">
        <v>0</v>
      </c>
      <c r="CN290" s="108">
        <v>0</v>
      </c>
      <c r="CO290" s="108">
        <v>0</v>
      </c>
      <c r="CP290" s="108">
        <v>0</v>
      </c>
      <c r="CQ290" s="108">
        <v>0</v>
      </c>
      <c r="CR290" s="108">
        <v>8220000000</v>
      </c>
      <c r="CS290" s="101"/>
      <c r="CT290" s="101" t="s">
        <v>3249</v>
      </c>
    </row>
    <row r="291" spans="1:98" ht="70.349999999999994" customHeight="1" x14ac:dyDescent="0.3">
      <c r="A291" s="100" t="s">
        <v>3250</v>
      </c>
      <c r="B291" s="101"/>
      <c r="C291" s="101" t="s">
        <v>419</v>
      </c>
      <c r="D291" s="101" t="s">
        <v>2659</v>
      </c>
      <c r="E291" s="101" t="s">
        <v>3184</v>
      </c>
      <c r="F291" s="102" t="s">
        <v>3185</v>
      </c>
      <c r="G291" s="101" t="s">
        <v>521</v>
      </c>
      <c r="H291" s="101" t="s">
        <v>522</v>
      </c>
      <c r="I291" s="101" t="s">
        <v>3186</v>
      </c>
      <c r="J291" s="101" t="s">
        <v>3187</v>
      </c>
      <c r="K291" s="101" t="s">
        <v>3149</v>
      </c>
      <c r="L291" s="101" t="s">
        <v>3150</v>
      </c>
      <c r="M291" s="101">
        <v>44</v>
      </c>
      <c r="N291" s="101" t="s">
        <v>3188</v>
      </c>
      <c r="O291" s="101" t="s">
        <v>3150</v>
      </c>
      <c r="P291" s="101" t="s">
        <v>760</v>
      </c>
      <c r="Q291" s="101" t="s">
        <v>3189</v>
      </c>
      <c r="R291" s="101" t="s">
        <v>3190</v>
      </c>
      <c r="S291" s="101" t="s">
        <v>3251</v>
      </c>
      <c r="T291" s="101" t="s">
        <v>3252</v>
      </c>
      <c r="U291" s="101" t="s">
        <v>3242</v>
      </c>
      <c r="V291" s="101" t="s">
        <v>3253</v>
      </c>
      <c r="W291" s="101" t="s">
        <v>3254</v>
      </c>
      <c r="X291" s="101" t="s">
        <v>3245</v>
      </c>
      <c r="Y291" s="101" t="s">
        <v>123</v>
      </c>
      <c r="Z291" s="101" t="s">
        <v>124</v>
      </c>
      <c r="AA291" s="103">
        <v>300</v>
      </c>
      <c r="AB291" s="101" t="s">
        <v>125</v>
      </c>
      <c r="AC291" s="101" t="s">
        <v>3152</v>
      </c>
      <c r="AD291" s="103">
        <v>0</v>
      </c>
      <c r="AE291" s="103">
        <v>300</v>
      </c>
      <c r="AF291" s="103">
        <v>0</v>
      </c>
      <c r="AG291" s="103">
        <v>0</v>
      </c>
      <c r="AH291" s="104"/>
      <c r="AI291" s="104" t="s">
        <v>3255</v>
      </c>
      <c r="AJ291" s="104" t="s">
        <v>3256</v>
      </c>
      <c r="AK291" s="101"/>
      <c r="AL291" s="101"/>
      <c r="AM291" s="101"/>
      <c r="AN291" s="102"/>
      <c r="AO291" s="105"/>
      <c r="AP291" s="106"/>
      <c r="AQ291" s="102">
        <v>2000</v>
      </c>
      <c r="AR291" s="105">
        <v>1</v>
      </c>
      <c r="AS291" s="106" t="s">
        <v>132</v>
      </c>
      <c r="AT291" s="102"/>
      <c r="AU291" s="107"/>
      <c r="AV291" s="106"/>
      <c r="AW291" s="103">
        <v>2000</v>
      </c>
      <c r="AX291" s="107">
        <v>1</v>
      </c>
      <c r="AY291" s="106" t="s">
        <v>132</v>
      </c>
      <c r="AZ291" s="108"/>
      <c r="BA291" s="108"/>
      <c r="BB291" s="108"/>
      <c r="BC291" s="108"/>
      <c r="BD291" s="108"/>
      <c r="BE291" s="108"/>
      <c r="BF291" s="108"/>
      <c r="BG291" s="108"/>
      <c r="BH291" s="108"/>
      <c r="BI291" s="108"/>
      <c r="BJ291" s="108">
        <v>0</v>
      </c>
      <c r="BK291" s="108">
        <v>0</v>
      </c>
      <c r="BL291" s="108">
        <v>0</v>
      </c>
      <c r="BM291" s="108">
        <v>0</v>
      </c>
      <c r="BN291" s="108">
        <v>0</v>
      </c>
      <c r="BO291" s="108">
        <v>0</v>
      </c>
      <c r="BP291" s="108">
        <v>0</v>
      </c>
      <c r="BQ291" s="108">
        <v>0</v>
      </c>
      <c r="BR291" s="108">
        <v>0</v>
      </c>
      <c r="BS291" s="108">
        <v>0</v>
      </c>
      <c r="BT291" s="108">
        <v>0</v>
      </c>
      <c r="BU291" s="108">
        <v>0</v>
      </c>
      <c r="BV291" s="108">
        <v>0</v>
      </c>
      <c r="BW291" s="108">
        <v>270000000</v>
      </c>
      <c r="BX291" s="108">
        <v>0</v>
      </c>
      <c r="BY291" s="108">
        <v>0</v>
      </c>
      <c r="BZ291" s="108">
        <v>0</v>
      </c>
      <c r="CA291" s="108">
        <v>0</v>
      </c>
      <c r="CB291" s="108">
        <v>1080000000</v>
      </c>
      <c r="CC291" s="108">
        <v>0</v>
      </c>
      <c r="CD291" s="108">
        <v>0</v>
      </c>
      <c r="CE291" s="108">
        <v>0</v>
      </c>
      <c r="CF291" s="108">
        <v>1350000000</v>
      </c>
      <c r="CG291" s="108">
        <v>0</v>
      </c>
      <c r="CH291" s="108">
        <v>0</v>
      </c>
      <c r="CI291" s="108">
        <v>0</v>
      </c>
      <c r="CJ291" s="108">
        <v>0</v>
      </c>
      <c r="CK291" s="108">
        <v>0</v>
      </c>
      <c r="CL291" s="108">
        <v>0</v>
      </c>
      <c r="CM291" s="108">
        <v>0</v>
      </c>
      <c r="CN291" s="108">
        <v>0</v>
      </c>
      <c r="CO291" s="108">
        <v>0</v>
      </c>
      <c r="CP291" s="108">
        <v>0</v>
      </c>
      <c r="CQ291" s="108">
        <v>0</v>
      </c>
      <c r="CR291" s="108">
        <v>1350000000</v>
      </c>
      <c r="CS291" s="101"/>
      <c r="CT291" s="101" t="s">
        <v>3257</v>
      </c>
    </row>
    <row r="292" spans="1:98" ht="70.349999999999994" customHeight="1" x14ac:dyDescent="0.3">
      <c r="A292" s="100" t="s">
        <v>3258</v>
      </c>
      <c r="B292" s="101"/>
      <c r="C292" s="101" t="s">
        <v>436</v>
      </c>
      <c r="D292" s="101" t="s">
        <v>2659</v>
      </c>
      <c r="E292" s="101" t="s">
        <v>3184</v>
      </c>
      <c r="F292" s="102" t="s">
        <v>3185</v>
      </c>
      <c r="G292" s="101" t="s">
        <v>521</v>
      </c>
      <c r="H292" s="101" t="s">
        <v>522</v>
      </c>
      <c r="I292" s="101" t="s">
        <v>3186</v>
      </c>
      <c r="J292" s="101" t="s">
        <v>3187</v>
      </c>
      <c r="K292" s="101" t="s">
        <v>3149</v>
      </c>
      <c r="L292" s="101" t="s">
        <v>3150</v>
      </c>
      <c r="M292" s="101">
        <v>44</v>
      </c>
      <c r="N292" s="101" t="s">
        <v>3188</v>
      </c>
      <c r="O292" s="101" t="s">
        <v>3150</v>
      </c>
      <c r="P292" s="101" t="s">
        <v>760</v>
      </c>
      <c r="Q292" s="101" t="s">
        <v>3189</v>
      </c>
      <c r="R292" s="101" t="s">
        <v>3190</v>
      </c>
      <c r="S292" s="101" t="s">
        <v>3259</v>
      </c>
      <c r="T292" s="101" t="s">
        <v>3260</v>
      </c>
      <c r="U292" s="101" t="s">
        <v>3261</v>
      </c>
      <c r="V292" s="101" t="s">
        <v>3262</v>
      </c>
      <c r="W292" s="101" t="s">
        <v>3263</v>
      </c>
      <c r="X292" s="101" t="s">
        <v>3245</v>
      </c>
      <c r="Y292" s="101" t="s">
        <v>123</v>
      </c>
      <c r="Z292" s="101" t="s">
        <v>124</v>
      </c>
      <c r="AA292" s="103">
        <v>300</v>
      </c>
      <c r="AB292" s="101" t="s">
        <v>125</v>
      </c>
      <c r="AC292" s="101" t="s">
        <v>3152</v>
      </c>
      <c r="AD292" s="103">
        <v>0</v>
      </c>
      <c r="AE292" s="103">
        <v>300</v>
      </c>
      <c r="AF292" s="103">
        <v>0</v>
      </c>
      <c r="AG292" s="103">
        <v>0</v>
      </c>
      <c r="AH292" s="104"/>
      <c r="AI292" s="104" t="s">
        <v>3264</v>
      </c>
      <c r="AJ292" s="104" t="s">
        <v>3265</v>
      </c>
      <c r="AK292" s="101" t="s">
        <v>3266</v>
      </c>
      <c r="AL292" s="101"/>
      <c r="AM292" s="101"/>
      <c r="AN292" s="102"/>
      <c r="AO292" s="105"/>
      <c r="AP292" s="106"/>
      <c r="AQ292" s="102">
        <v>4000</v>
      </c>
      <c r="AR292" s="105">
        <v>1</v>
      </c>
      <c r="AS292" s="106" t="s">
        <v>132</v>
      </c>
      <c r="AT292" s="102"/>
      <c r="AU292" s="107"/>
      <c r="AV292" s="106"/>
      <c r="AW292" s="103">
        <v>4000</v>
      </c>
      <c r="AX292" s="107">
        <v>1</v>
      </c>
      <c r="AY292" s="106" t="s">
        <v>132</v>
      </c>
      <c r="AZ292" s="108"/>
      <c r="BA292" s="108"/>
      <c r="BB292" s="108"/>
      <c r="BC292" s="108"/>
      <c r="BD292" s="108"/>
      <c r="BE292" s="108"/>
      <c r="BF292" s="108"/>
      <c r="BG292" s="108"/>
      <c r="BH292" s="108"/>
      <c r="BI292" s="108"/>
      <c r="BJ292" s="108">
        <v>0</v>
      </c>
      <c r="BK292" s="108">
        <v>0</v>
      </c>
      <c r="BL292" s="108">
        <v>0</v>
      </c>
      <c r="BM292" s="108">
        <v>0</v>
      </c>
      <c r="BN292" s="108">
        <v>0</v>
      </c>
      <c r="BO292" s="108">
        <v>0</v>
      </c>
      <c r="BP292" s="108">
        <v>0</v>
      </c>
      <c r="BQ292" s="108">
        <v>0</v>
      </c>
      <c r="BR292" s="108">
        <v>0</v>
      </c>
      <c r="BS292" s="108">
        <v>0</v>
      </c>
      <c r="BT292" s="108">
        <v>0</v>
      </c>
      <c r="BU292" s="108">
        <v>0</v>
      </c>
      <c r="BV292" s="108">
        <v>0</v>
      </c>
      <c r="BW292" s="108">
        <v>0</v>
      </c>
      <c r="BX292" s="108">
        <v>0</v>
      </c>
      <c r="BY292" s="108">
        <v>0</v>
      </c>
      <c r="BZ292" s="108">
        <v>0</v>
      </c>
      <c r="CA292" s="108">
        <v>0</v>
      </c>
      <c r="CB292" s="108">
        <v>0</v>
      </c>
      <c r="CC292" s="108">
        <v>0</v>
      </c>
      <c r="CD292" s="108">
        <v>0</v>
      </c>
      <c r="CE292" s="108">
        <v>0</v>
      </c>
      <c r="CF292" s="108">
        <v>0</v>
      </c>
      <c r="CG292" s="108">
        <v>0</v>
      </c>
      <c r="CH292" s="108">
        <v>1000000000</v>
      </c>
      <c r="CI292" s="108">
        <v>0</v>
      </c>
      <c r="CJ292" s="108">
        <v>0</v>
      </c>
      <c r="CK292" s="108">
        <v>0</v>
      </c>
      <c r="CL292" s="108">
        <v>0</v>
      </c>
      <c r="CM292" s="108">
        <v>6720000000</v>
      </c>
      <c r="CN292" s="108">
        <v>0</v>
      </c>
      <c r="CO292" s="108">
        <v>0</v>
      </c>
      <c r="CP292" s="108">
        <v>0</v>
      </c>
      <c r="CQ292" s="108">
        <v>7720000000</v>
      </c>
      <c r="CR292" s="108">
        <v>7720000000</v>
      </c>
      <c r="CS292" s="101"/>
      <c r="CT292" s="101" t="s">
        <v>3267</v>
      </c>
    </row>
    <row r="293" spans="1:98" ht="70.349999999999994" customHeight="1" x14ac:dyDescent="0.3">
      <c r="A293" s="100" t="s">
        <v>3268</v>
      </c>
      <c r="B293" s="101"/>
      <c r="C293" s="101" t="s">
        <v>450</v>
      </c>
      <c r="D293" s="101" t="s">
        <v>2659</v>
      </c>
      <c r="E293" s="101" t="s">
        <v>3184</v>
      </c>
      <c r="F293" s="102" t="s">
        <v>3185</v>
      </c>
      <c r="G293" s="101" t="s">
        <v>521</v>
      </c>
      <c r="H293" s="101" t="s">
        <v>522</v>
      </c>
      <c r="I293" s="101" t="s">
        <v>3186</v>
      </c>
      <c r="J293" s="101" t="s">
        <v>3187</v>
      </c>
      <c r="K293" s="101" t="s">
        <v>3149</v>
      </c>
      <c r="L293" s="101" t="s">
        <v>3150</v>
      </c>
      <c r="M293" s="101">
        <v>44</v>
      </c>
      <c r="N293" s="101" t="s">
        <v>3188</v>
      </c>
      <c r="O293" s="101" t="s">
        <v>3150</v>
      </c>
      <c r="P293" s="101" t="s">
        <v>760</v>
      </c>
      <c r="Q293" s="101" t="s">
        <v>3189</v>
      </c>
      <c r="R293" s="101" t="s">
        <v>3190</v>
      </c>
      <c r="S293" s="101" t="s">
        <v>3269</v>
      </c>
      <c r="T293" s="101" t="s">
        <v>3270</v>
      </c>
      <c r="U293" s="101" t="s">
        <v>3261</v>
      </c>
      <c r="V293" s="101" t="s">
        <v>3271</v>
      </c>
      <c r="W293" s="101" t="s">
        <v>3272</v>
      </c>
      <c r="X293" s="101" t="s">
        <v>3245</v>
      </c>
      <c r="Y293" s="101" t="s">
        <v>123</v>
      </c>
      <c r="Z293" s="101" t="s">
        <v>124</v>
      </c>
      <c r="AA293" s="103">
        <v>300</v>
      </c>
      <c r="AB293" s="101" t="s">
        <v>125</v>
      </c>
      <c r="AC293" s="101" t="s">
        <v>3152</v>
      </c>
      <c r="AD293" s="103">
        <v>0</v>
      </c>
      <c r="AE293" s="103">
        <v>150</v>
      </c>
      <c r="AF293" s="103">
        <v>150</v>
      </c>
      <c r="AG293" s="103">
        <v>0</v>
      </c>
      <c r="AH293" s="104"/>
      <c r="AI293" s="104" t="s">
        <v>3273</v>
      </c>
      <c r="AJ293" s="104" t="s">
        <v>3274</v>
      </c>
      <c r="AK293" s="101"/>
      <c r="AL293" s="101"/>
      <c r="AM293" s="101"/>
      <c r="AN293" s="102"/>
      <c r="AO293" s="105"/>
      <c r="AP293" s="106"/>
      <c r="AQ293" s="102">
        <v>6141</v>
      </c>
      <c r="AR293" s="105">
        <v>1</v>
      </c>
      <c r="AS293" s="106" t="s">
        <v>132</v>
      </c>
      <c r="AT293" s="102"/>
      <c r="AU293" s="107">
        <v>1</v>
      </c>
      <c r="AV293" s="106" t="s">
        <v>132</v>
      </c>
      <c r="AW293" s="103">
        <v>6141</v>
      </c>
      <c r="AX293" s="107">
        <v>1</v>
      </c>
      <c r="AY293" s="106" t="s">
        <v>132</v>
      </c>
      <c r="AZ293" s="108"/>
      <c r="BA293" s="108"/>
      <c r="BB293" s="108"/>
      <c r="BC293" s="108"/>
      <c r="BD293" s="108"/>
      <c r="BE293" s="108"/>
      <c r="BF293" s="108"/>
      <c r="BG293" s="108"/>
      <c r="BH293" s="108"/>
      <c r="BI293" s="108"/>
      <c r="BJ293" s="108">
        <v>0</v>
      </c>
      <c r="BK293" s="108">
        <v>0</v>
      </c>
      <c r="BL293" s="108">
        <v>300000000</v>
      </c>
      <c r="BM293" s="108">
        <v>0</v>
      </c>
      <c r="BN293" s="108">
        <v>0</v>
      </c>
      <c r="BO293" s="108">
        <v>0</v>
      </c>
      <c r="BP293" s="108">
        <v>0</v>
      </c>
      <c r="BQ293" s="108">
        <v>1200000000</v>
      </c>
      <c r="BR293" s="108">
        <v>0</v>
      </c>
      <c r="BS293" s="108">
        <v>0</v>
      </c>
      <c r="BT293" s="108">
        <v>0</v>
      </c>
      <c r="BU293" s="108">
        <v>1500000000</v>
      </c>
      <c r="BV293" s="108">
        <v>0</v>
      </c>
      <c r="BW293" s="108">
        <v>0</v>
      </c>
      <c r="BX293" s="108">
        <v>0</v>
      </c>
      <c r="BY293" s="108">
        <v>0</v>
      </c>
      <c r="BZ293" s="108">
        <v>0</v>
      </c>
      <c r="CA293" s="108">
        <v>0</v>
      </c>
      <c r="CB293" s="108">
        <v>0</v>
      </c>
      <c r="CC293" s="108">
        <v>0</v>
      </c>
      <c r="CD293" s="108">
        <v>0</v>
      </c>
      <c r="CE293" s="108">
        <v>0</v>
      </c>
      <c r="CF293" s="108">
        <v>0</v>
      </c>
      <c r="CG293" s="108">
        <v>0</v>
      </c>
      <c r="CH293" s="108">
        <v>0</v>
      </c>
      <c r="CI293" s="108">
        <v>0</v>
      </c>
      <c r="CJ293" s="108">
        <v>0</v>
      </c>
      <c r="CK293" s="108">
        <v>0</v>
      </c>
      <c r="CL293" s="108">
        <v>0</v>
      </c>
      <c r="CM293" s="108">
        <v>0</v>
      </c>
      <c r="CN293" s="108">
        <v>0</v>
      </c>
      <c r="CO293" s="108">
        <v>0</v>
      </c>
      <c r="CP293" s="108">
        <v>0</v>
      </c>
      <c r="CQ293" s="108">
        <v>0</v>
      </c>
      <c r="CR293" s="108">
        <v>1500000000</v>
      </c>
      <c r="CS293" s="101"/>
      <c r="CT293" s="101" t="s">
        <v>3275</v>
      </c>
    </row>
    <row r="294" spans="1:98" ht="70.349999999999994" customHeight="1" x14ac:dyDescent="0.3">
      <c r="A294" s="100" t="s">
        <v>3276</v>
      </c>
      <c r="B294" s="101"/>
      <c r="C294" s="101" t="s">
        <v>111</v>
      </c>
      <c r="D294" s="101" t="s">
        <v>2659</v>
      </c>
      <c r="E294" s="101" t="s">
        <v>3277</v>
      </c>
      <c r="F294" s="102" t="s">
        <v>893</v>
      </c>
      <c r="G294" s="101"/>
      <c r="H294" s="101" t="s">
        <v>1443</v>
      </c>
      <c r="I294" s="101" t="s">
        <v>3278</v>
      </c>
      <c r="J294" s="101" t="s">
        <v>946</v>
      </c>
      <c r="K294" s="101" t="s">
        <v>3149</v>
      </c>
      <c r="L294" s="101" t="s">
        <v>3150</v>
      </c>
      <c r="M294" s="101">
        <v>45</v>
      </c>
      <c r="N294" s="101" t="s">
        <v>3279</v>
      </c>
      <c r="O294" s="101" t="s">
        <v>3150</v>
      </c>
      <c r="P294" s="101" t="s">
        <v>760</v>
      </c>
      <c r="Q294" s="101" t="s">
        <v>3280</v>
      </c>
      <c r="R294" s="101" t="s">
        <v>3281</v>
      </c>
      <c r="S294" s="101" t="s">
        <v>3282</v>
      </c>
      <c r="T294" s="101" t="s">
        <v>3283</v>
      </c>
      <c r="U294" s="101" t="s">
        <v>6511</v>
      </c>
      <c r="V294" s="101" t="s">
        <v>3285</v>
      </c>
      <c r="W294" s="101" t="s">
        <v>3286</v>
      </c>
      <c r="X294" s="101" t="s">
        <v>146</v>
      </c>
      <c r="Y294" s="101" t="s">
        <v>123</v>
      </c>
      <c r="Z294" s="101" t="s">
        <v>124</v>
      </c>
      <c r="AA294" s="103">
        <v>100</v>
      </c>
      <c r="AB294" s="101" t="s">
        <v>125</v>
      </c>
      <c r="AC294" s="101" t="s">
        <v>3152</v>
      </c>
      <c r="AD294" s="103">
        <v>0</v>
      </c>
      <c r="AE294" s="103">
        <v>100</v>
      </c>
      <c r="AF294" s="103">
        <v>0</v>
      </c>
      <c r="AG294" s="103">
        <v>0</v>
      </c>
      <c r="AH294" s="104"/>
      <c r="AI294" s="104" t="s">
        <v>3287</v>
      </c>
      <c r="AJ294" s="104" t="s">
        <v>3288</v>
      </c>
      <c r="AK294" s="101"/>
      <c r="AL294" s="101"/>
      <c r="AM294" s="101"/>
      <c r="AN294" s="102"/>
      <c r="AO294" s="105"/>
      <c r="AP294" s="106"/>
      <c r="AQ294" s="102">
        <v>100</v>
      </c>
      <c r="AR294" s="105">
        <v>1</v>
      </c>
      <c r="AS294" s="106" t="s">
        <v>132</v>
      </c>
      <c r="AT294" s="102"/>
      <c r="AU294" s="107"/>
      <c r="AV294" s="106"/>
      <c r="AW294" s="103">
        <v>100</v>
      </c>
      <c r="AX294" s="107">
        <v>1</v>
      </c>
      <c r="AY294" s="106" t="s">
        <v>132</v>
      </c>
      <c r="AZ294" s="108">
        <v>0</v>
      </c>
      <c r="BA294" s="108">
        <v>0</v>
      </c>
      <c r="BB294" s="108">
        <v>0</v>
      </c>
      <c r="BC294" s="108">
        <v>0</v>
      </c>
      <c r="BD294" s="108">
        <v>0</v>
      </c>
      <c r="BE294" s="108">
        <v>0</v>
      </c>
      <c r="BF294" s="108">
        <v>0</v>
      </c>
      <c r="BG294" s="108">
        <v>0</v>
      </c>
      <c r="BH294" s="108">
        <v>0</v>
      </c>
      <c r="BI294" s="108">
        <v>0</v>
      </c>
      <c r="BJ294" s="108">
        <v>0</v>
      </c>
      <c r="BK294" s="108">
        <v>79000000</v>
      </c>
      <c r="BL294" s="108">
        <v>0</v>
      </c>
      <c r="BM294" s="108">
        <v>0</v>
      </c>
      <c r="BN294" s="108">
        <v>0</v>
      </c>
      <c r="BO294" s="108">
        <v>0</v>
      </c>
      <c r="BP294" s="108">
        <v>0</v>
      </c>
      <c r="BQ294" s="108">
        <v>0</v>
      </c>
      <c r="BR294" s="108">
        <v>0</v>
      </c>
      <c r="BS294" s="108">
        <v>0</v>
      </c>
      <c r="BT294" s="108">
        <v>0</v>
      </c>
      <c r="BU294" s="108">
        <v>79000000</v>
      </c>
      <c r="BV294" s="108">
        <v>79000000</v>
      </c>
      <c r="BW294" s="108">
        <v>0</v>
      </c>
      <c r="BX294" s="108">
        <v>0</v>
      </c>
      <c r="BY294" s="108">
        <v>0</v>
      </c>
      <c r="BZ294" s="108">
        <v>0</v>
      </c>
      <c r="CA294" s="108">
        <v>0</v>
      </c>
      <c r="CB294" s="108">
        <v>0</v>
      </c>
      <c r="CC294" s="108">
        <v>0</v>
      </c>
      <c r="CD294" s="108">
        <v>0</v>
      </c>
      <c r="CE294" s="108">
        <v>0</v>
      </c>
      <c r="CF294" s="108">
        <v>79000000</v>
      </c>
      <c r="CG294" s="108">
        <v>0</v>
      </c>
      <c r="CH294" s="108">
        <v>0</v>
      </c>
      <c r="CI294" s="108">
        <v>0</v>
      </c>
      <c r="CJ294" s="108">
        <v>0</v>
      </c>
      <c r="CK294" s="108">
        <v>0</v>
      </c>
      <c r="CL294" s="108">
        <v>0</v>
      </c>
      <c r="CM294" s="108">
        <v>0</v>
      </c>
      <c r="CN294" s="108">
        <v>0</v>
      </c>
      <c r="CO294" s="108">
        <v>0</v>
      </c>
      <c r="CP294" s="108">
        <v>0</v>
      </c>
      <c r="CQ294" s="108">
        <v>0</v>
      </c>
      <c r="CR294" s="108">
        <v>158000000</v>
      </c>
      <c r="CS294" s="101" t="s">
        <v>3289</v>
      </c>
      <c r="CT294" s="101" t="s">
        <v>3290</v>
      </c>
    </row>
    <row r="295" spans="1:98" ht="70.349999999999994" customHeight="1" x14ac:dyDescent="0.3">
      <c r="A295" s="100" t="s">
        <v>3291</v>
      </c>
      <c r="B295" s="101"/>
      <c r="C295" s="101" t="s">
        <v>101</v>
      </c>
      <c r="D295" s="101" t="s">
        <v>2659</v>
      </c>
      <c r="E295" s="101" t="s">
        <v>3277</v>
      </c>
      <c r="F295" s="102" t="s">
        <v>893</v>
      </c>
      <c r="G295" s="101"/>
      <c r="H295" s="101" t="s">
        <v>1443</v>
      </c>
      <c r="I295" s="101" t="s">
        <v>3278</v>
      </c>
      <c r="J295" s="101" t="s">
        <v>946</v>
      </c>
      <c r="K295" s="101" t="s">
        <v>3149</v>
      </c>
      <c r="L295" s="101" t="s">
        <v>3150</v>
      </c>
      <c r="M295" s="101">
        <v>45</v>
      </c>
      <c r="N295" s="101" t="s">
        <v>3279</v>
      </c>
      <c r="O295" s="101" t="s">
        <v>3150</v>
      </c>
      <c r="P295" s="101" t="s">
        <v>760</v>
      </c>
      <c r="Q295" s="101" t="s">
        <v>3280</v>
      </c>
      <c r="R295" s="101" t="s">
        <v>3281</v>
      </c>
      <c r="S295" s="101" t="s">
        <v>3155</v>
      </c>
      <c r="T295" s="101" t="s">
        <v>3292</v>
      </c>
      <c r="U295" s="101" t="s">
        <v>3157</v>
      </c>
      <c r="V295" s="101" t="s">
        <v>3293</v>
      </c>
      <c r="W295" s="101" t="s">
        <v>3294</v>
      </c>
      <c r="X295" s="101" t="s">
        <v>3194</v>
      </c>
      <c r="Y295" s="101" t="s">
        <v>123</v>
      </c>
      <c r="Z295" s="101" t="s">
        <v>124</v>
      </c>
      <c r="AA295" s="103">
        <v>2</v>
      </c>
      <c r="AB295" s="101" t="s">
        <v>125</v>
      </c>
      <c r="AC295" s="101" t="s">
        <v>3152</v>
      </c>
      <c r="AD295" s="103">
        <v>0</v>
      </c>
      <c r="AE295" s="103">
        <v>0</v>
      </c>
      <c r="AF295" s="103">
        <v>1</v>
      </c>
      <c r="AG295" s="103">
        <v>1</v>
      </c>
      <c r="AH295" s="104"/>
      <c r="AI295" s="104" t="s">
        <v>3295</v>
      </c>
      <c r="AJ295" s="104"/>
      <c r="AK295" s="101" t="s">
        <v>3296</v>
      </c>
      <c r="AL295" s="101" t="s">
        <v>3297</v>
      </c>
      <c r="AM295" s="101" t="s">
        <v>6512</v>
      </c>
      <c r="AN295" s="102"/>
      <c r="AO295" s="105"/>
      <c r="AP295" s="106"/>
      <c r="AQ295" s="102"/>
      <c r="AR295" s="105"/>
      <c r="AS295" s="106"/>
      <c r="AT295" s="102">
        <v>2</v>
      </c>
      <c r="AU295" s="107">
        <v>1</v>
      </c>
      <c r="AV295" s="106" t="s">
        <v>132</v>
      </c>
      <c r="AW295" s="103">
        <v>2</v>
      </c>
      <c r="AX295" s="107">
        <v>1</v>
      </c>
      <c r="AY295" s="106" t="s">
        <v>132</v>
      </c>
      <c r="AZ295" s="108">
        <v>0</v>
      </c>
      <c r="BA295" s="108">
        <v>100000000</v>
      </c>
      <c r="BB295" s="108">
        <v>0</v>
      </c>
      <c r="BC295" s="108">
        <v>0</v>
      </c>
      <c r="BD295" s="108">
        <v>0</v>
      </c>
      <c r="BE295" s="108">
        <v>0</v>
      </c>
      <c r="BF295" s="108">
        <v>0</v>
      </c>
      <c r="BG295" s="108">
        <v>0</v>
      </c>
      <c r="BH295" s="108">
        <v>0</v>
      </c>
      <c r="BI295" s="108">
        <v>0</v>
      </c>
      <c r="BJ295" s="108">
        <v>100000000</v>
      </c>
      <c r="BK295" s="108">
        <v>0</v>
      </c>
      <c r="BL295" s="108">
        <v>0</v>
      </c>
      <c r="BM295" s="108">
        <v>0</v>
      </c>
      <c r="BN295" s="108">
        <v>0</v>
      </c>
      <c r="BO295" s="108">
        <v>0</v>
      </c>
      <c r="BP295" s="108">
        <v>0</v>
      </c>
      <c r="BQ295" s="108">
        <v>0</v>
      </c>
      <c r="BR295" s="108">
        <v>0</v>
      </c>
      <c r="BS295" s="108">
        <v>0</v>
      </c>
      <c r="BT295" s="108">
        <v>0</v>
      </c>
      <c r="BU295" s="108">
        <v>0</v>
      </c>
      <c r="BV295" s="108">
        <v>0</v>
      </c>
      <c r="BW295" s="108">
        <v>0</v>
      </c>
      <c r="BX295" s="108">
        <v>0</v>
      </c>
      <c r="BY295" s="108">
        <v>0</v>
      </c>
      <c r="BZ295" s="108">
        <v>0</v>
      </c>
      <c r="CA295" s="108">
        <v>0</v>
      </c>
      <c r="CB295" s="108">
        <v>0</v>
      </c>
      <c r="CC295" s="108">
        <v>0</v>
      </c>
      <c r="CD295" s="108">
        <v>0</v>
      </c>
      <c r="CE295" s="108">
        <v>0</v>
      </c>
      <c r="CF295" s="108">
        <v>0</v>
      </c>
      <c r="CG295" s="108">
        <v>100000000</v>
      </c>
      <c r="CH295" s="108">
        <v>0</v>
      </c>
      <c r="CI295" s="108">
        <v>0</v>
      </c>
      <c r="CJ295" s="108">
        <v>0</v>
      </c>
      <c r="CK295" s="108">
        <v>0</v>
      </c>
      <c r="CL295" s="108">
        <v>0</v>
      </c>
      <c r="CM295" s="108">
        <v>0</v>
      </c>
      <c r="CN295" s="108">
        <v>0</v>
      </c>
      <c r="CO295" s="108">
        <v>0</v>
      </c>
      <c r="CP295" s="108">
        <v>0</v>
      </c>
      <c r="CQ295" s="108">
        <v>100000000</v>
      </c>
      <c r="CR295" s="108">
        <v>200000000</v>
      </c>
      <c r="CS295" s="101"/>
      <c r="CT295" s="101" t="s">
        <v>3298</v>
      </c>
    </row>
    <row r="296" spans="1:98" ht="70.349999999999994" customHeight="1" x14ac:dyDescent="0.3">
      <c r="A296" s="100" t="s">
        <v>3299</v>
      </c>
      <c r="B296" s="101"/>
      <c r="C296" s="101" t="s">
        <v>111</v>
      </c>
      <c r="D296" s="101" t="s">
        <v>2659</v>
      </c>
      <c r="E296" s="101" t="s">
        <v>3300</v>
      </c>
      <c r="F296" s="102" t="s">
        <v>3301</v>
      </c>
      <c r="G296" s="101" t="s">
        <v>105</v>
      </c>
      <c r="H296" s="101" t="s">
        <v>522</v>
      </c>
      <c r="I296" s="101" t="s">
        <v>3302</v>
      </c>
      <c r="J296" s="101" t="s">
        <v>3303</v>
      </c>
      <c r="K296" s="101" t="s">
        <v>3304</v>
      </c>
      <c r="L296" s="101" t="s">
        <v>3305</v>
      </c>
      <c r="M296" s="101">
        <v>46</v>
      </c>
      <c r="N296" s="101" t="s">
        <v>3307</v>
      </c>
      <c r="O296" s="101" t="s">
        <v>3305</v>
      </c>
      <c r="P296" s="101" t="s">
        <v>795</v>
      </c>
      <c r="Q296" s="101" t="s">
        <v>3308</v>
      </c>
      <c r="R296" s="101" t="s">
        <v>3309</v>
      </c>
      <c r="S296" s="101" t="s">
        <v>3310</v>
      </c>
      <c r="T296" s="101" t="s">
        <v>3311</v>
      </c>
      <c r="U296" s="101" t="s">
        <v>3310</v>
      </c>
      <c r="V296" s="101" t="s">
        <v>3312</v>
      </c>
      <c r="W296" s="101" t="s">
        <v>3313</v>
      </c>
      <c r="X296" s="101" t="s">
        <v>3314</v>
      </c>
      <c r="Y296" s="101" t="s">
        <v>123</v>
      </c>
      <c r="Z296" s="101" t="s">
        <v>3315</v>
      </c>
      <c r="AA296" s="103">
        <v>20</v>
      </c>
      <c r="AB296" s="101" t="s">
        <v>125</v>
      </c>
      <c r="AC296" s="101" t="s">
        <v>2675</v>
      </c>
      <c r="AD296" s="103">
        <v>0</v>
      </c>
      <c r="AE296" s="103">
        <v>0</v>
      </c>
      <c r="AF296" s="103">
        <v>0</v>
      </c>
      <c r="AG296" s="103">
        <v>20</v>
      </c>
      <c r="AH296" s="104"/>
      <c r="AI296" s="104"/>
      <c r="AJ296" s="104"/>
      <c r="AK296" s="101"/>
      <c r="AL296" s="101"/>
      <c r="AM296" s="101" t="s">
        <v>6513</v>
      </c>
      <c r="AN296" s="102"/>
      <c r="AO296" s="105"/>
      <c r="AP296" s="106"/>
      <c r="AQ296" s="102"/>
      <c r="AR296" s="105"/>
      <c r="AS296" s="106"/>
      <c r="AT296" s="102"/>
      <c r="AU296" s="107"/>
      <c r="AV296" s="106"/>
      <c r="AW296" s="103">
        <v>0</v>
      </c>
      <c r="AX296" s="107">
        <v>0</v>
      </c>
      <c r="AY296" s="106" t="s">
        <v>171</v>
      </c>
      <c r="AZ296" s="108">
        <v>0</v>
      </c>
      <c r="BA296" s="108">
        <v>0</v>
      </c>
      <c r="BB296" s="108">
        <v>0</v>
      </c>
      <c r="BC296" s="108">
        <v>0</v>
      </c>
      <c r="BD296" s="108">
        <v>0</v>
      </c>
      <c r="BE296" s="108">
        <v>0</v>
      </c>
      <c r="BF296" s="108">
        <v>0</v>
      </c>
      <c r="BG296" s="108">
        <v>0</v>
      </c>
      <c r="BH296" s="108">
        <v>0</v>
      </c>
      <c r="BI296" s="108">
        <v>0</v>
      </c>
      <c r="BJ296" s="108">
        <v>0</v>
      </c>
      <c r="BK296" s="108">
        <v>0</v>
      </c>
      <c r="BL296" s="108">
        <v>0</v>
      </c>
      <c r="BM296" s="108">
        <v>0</v>
      </c>
      <c r="BN296" s="108">
        <v>0</v>
      </c>
      <c r="BO296" s="108">
        <v>0</v>
      </c>
      <c r="BP296" s="108">
        <v>0</v>
      </c>
      <c r="BQ296" s="108">
        <v>0</v>
      </c>
      <c r="BR296" s="108">
        <v>0</v>
      </c>
      <c r="BS296" s="108">
        <v>0</v>
      </c>
      <c r="BT296" s="108">
        <v>0</v>
      </c>
      <c r="BU296" s="108">
        <v>0</v>
      </c>
      <c r="BV296" s="108">
        <v>0</v>
      </c>
      <c r="BW296" s="108">
        <v>0</v>
      </c>
      <c r="BX296" s="108">
        <v>0</v>
      </c>
      <c r="BY296" s="108">
        <v>0</v>
      </c>
      <c r="BZ296" s="108">
        <v>0</v>
      </c>
      <c r="CA296" s="108">
        <v>0</v>
      </c>
      <c r="CB296" s="108">
        <v>0</v>
      </c>
      <c r="CC296" s="108">
        <v>0</v>
      </c>
      <c r="CD296" s="108">
        <v>0</v>
      </c>
      <c r="CE296" s="108">
        <v>0</v>
      </c>
      <c r="CF296" s="108">
        <v>0</v>
      </c>
      <c r="CG296" s="108">
        <v>0</v>
      </c>
      <c r="CH296" s="108">
        <v>0</v>
      </c>
      <c r="CI296" s="108">
        <v>0</v>
      </c>
      <c r="CJ296" s="108">
        <v>0</v>
      </c>
      <c r="CK296" s="108">
        <v>0</v>
      </c>
      <c r="CL296" s="108">
        <v>0</v>
      </c>
      <c r="CM296" s="108">
        <v>0</v>
      </c>
      <c r="CN296" s="108">
        <v>0</v>
      </c>
      <c r="CO296" s="108">
        <v>0</v>
      </c>
      <c r="CP296" s="108">
        <v>0</v>
      </c>
      <c r="CQ296" s="108">
        <v>0</v>
      </c>
      <c r="CR296" s="108">
        <v>0</v>
      </c>
      <c r="CS296" s="101"/>
      <c r="CT296" s="101" t="s">
        <v>3316</v>
      </c>
    </row>
    <row r="297" spans="1:98" ht="70.349999999999994" customHeight="1" x14ac:dyDescent="0.3">
      <c r="A297" s="100" t="s">
        <v>3317</v>
      </c>
      <c r="B297" s="101"/>
      <c r="C297" s="101" t="s">
        <v>111</v>
      </c>
      <c r="D297" s="101" t="s">
        <v>2659</v>
      </c>
      <c r="E297" s="101" t="s">
        <v>3318</v>
      </c>
      <c r="F297" s="102" t="s">
        <v>3319</v>
      </c>
      <c r="G297" s="101" t="s">
        <v>105</v>
      </c>
      <c r="H297" s="101" t="s">
        <v>1443</v>
      </c>
      <c r="I297" s="101" t="s">
        <v>2675</v>
      </c>
      <c r="J297" s="101" t="s">
        <v>3320</v>
      </c>
      <c r="K297" s="101" t="s">
        <v>3304</v>
      </c>
      <c r="L297" s="101" t="s">
        <v>3305</v>
      </c>
      <c r="M297" s="101">
        <v>47</v>
      </c>
      <c r="N297" s="101" t="s">
        <v>3322</v>
      </c>
      <c r="O297" s="101" t="s">
        <v>3305</v>
      </c>
      <c r="P297" s="101" t="s">
        <v>795</v>
      </c>
      <c r="Q297" s="101" t="s">
        <v>3322</v>
      </c>
      <c r="R297" s="101" t="s">
        <v>3323</v>
      </c>
      <c r="S297" s="101" t="s">
        <v>3324</v>
      </c>
      <c r="T297" s="101" t="s">
        <v>3325</v>
      </c>
      <c r="U297" s="101" t="s">
        <v>3324</v>
      </c>
      <c r="V297" s="101" t="s">
        <v>3326</v>
      </c>
      <c r="W297" s="101" t="s">
        <v>3327</v>
      </c>
      <c r="X297" s="101" t="s">
        <v>3328</v>
      </c>
      <c r="Y297" s="101" t="s">
        <v>123</v>
      </c>
      <c r="Z297" s="101" t="s">
        <v>3315</v>
      </c>
      <c r="AA297" s="103">
        <v>19</v>
      </c>
      <c r="AB297" s="101" t="s">
        <v>125</v>
      </c>
      <c r="AC297" s="101" t="s">
        <v>2675</v>
      </c>
      <c r="AD297" s="103">
        <v>3</v>
      </c>
      <c r="AE297" s="103">
        <v>11.186999999999999</v>
      </c>
      <c r="AF297" s="103">
        <v>0</v>
      </c>
      <c r="AG297" s="103">
        <v>4.8129999999999997</v>
      </c>
      <c r="AH297" s="104" t="s">
        <v>3329</v>
      </c>
      <c r="AI297" s="104" t="s">
        <v>3330</v>
      </c>
      <c r="AJ297" s="104" t="s">
        <v>3331</v>
      </c>
      <c r="AK297" s="101" t="s">
        <v>6514</v>
      </c>
      <c r="AL297" s="101" t="s">
        <v>3332</v>
      </c>
      <c r="AM297" s="101" t="s">
        <v>3333</v>
      </c>
      <c r="AN297" s="102">
        <v>2.0950000000000002</v>
      </c>
      <c r="AO297" s="105">
        <v>0.69833333333333325</v>
      </c>
      <c r="AP297" s="106" t="s">
        <v>170</v>
      </c>
      <c r="AQ297" s="102">
        <v>12.32</v>
      </c>
      <c r="AR297" s="105">
        <v>1</v>
      </c>
      <c r="AS297" s="106" t="s">
        <v>132</v>
      </c>
      <c r="AT297" s="102">
        <v>0.32503000000000004</v>
      </c>
      <c r="AU297" s="107"/>
      <c r="AV297" s="106"/>
      <c r="AW297" s="103">
        <v>14.740030000000001</v>
      </c>
      <c r="AX297" s="107">
        <v>0.77579105263157899</v>
      </c>
      <c r="AY297" s="106" t="s">
        <v>170</v>
      </c>
      <c r="AZ297" s="108">
        <v>0</v>
      </c>
      <c r="BA297" s="108">
        <v>1024000000</v>
      </c>
      <c r="BB297" s="108">
        <v>0</v>
      </c>
      <c r="BC297" s="108">
        <v>0</v>
      </c>
      <c r="BD297" s="108">
        <v>0</v>
      </c>
      <c r="BE297" s="108">
        <v>0</v>
      </c>
      <c r="BF297" s="108">
        <v>0</v>
      </c>
      <c r="BG297" s="108">
        <v>19653000000</v>
      </c>
      <c r="BH297" s="108">
        <v>11640170000</v>
      </c>
      <c r="BI297" s="108">
        <v>0</v>
      </c>
      <c r="BJ297" s="108">
        <v>32317170000</v>
      </c>
      <c r="BK297" s="108">
        <v>0</v>
      </c>
      <c r="BL297" s="108">
        <v>0</v>
      </c>
      <c r="BM297" s="108">
        <v>0</v>
      </c>
      <c r="BN297" s="108">
        <v>0</v>
      </c>
      <c r="BO297" s="108">
        <v>0</v>
      </c>
      <c r="BP297" s="108">
        <v>0</v>
      </c>
      <c r="BQ297" s="108">
        <v>0</v>
      </c>
      <c r="BR297" s="108">
        <v>0</v>
      </c>
      <c r="BS297" s="108">
        <v>20452060000</v>
      </c>
      <c r="BT297" s="108">
        <v>0</v>
      </c>
      <c r="BU297" s="108">
        <v>20452060000</v>
      </c>
      <c r="BV297" s="108">
        <v>0</v>
      </c>
      <c r="BW297" s="108">
        <v>0</v>
      </c>
      <c r="BX297" s="108">
        <v>0</v>
      </c>
      <c r="BY297" s="108">
        <v>0</v>
      </c>
      <c r="BZ297" s="108">
        <v>0</v>
      </c>
      <c r="CA297" s="108">
        <v>0</v>
      </c>
      <c r="CB297" s="108">
        <v>0</v>
      </c>
      <c r="CC297" s="108">
        <v>0</v>
      </c>
      <c r="CD297" s="108">
        <v>9000000000</v>
      </c>
      <c r="CE297" s="108">
        <v>0</v>
      </c>
      <c r="CF297" s="108">
        <v>9000000000</v>
      </c>
      <c r="CG297" s="108">
        <v>0</v>
      </c>
      <c r="CH297" s="108">
        <v>0</v>
      </c>
      <c r="CI297" s="108">
        <v>0</v>
      </c>
      <c r="CJ297" s="108">
        <v>0</v>
      </c>
      <c r="CK297" s="108">
        <v>0</v>
      </c>
      <c r="CL297" s="108">
        <v>0</v>
      </c>
      <c r="CM297" s="108">
        <v>0</v>
      </c>
      <c r="CN297" s="108">
        <v>0</v>
      </c>
      <c r="CO297" s="108">
        <v>0</v>
      </c>
      <c r="CP297" s="108">
        <v>0</v>
      </c>
      <c r="CQ297" s="108">
        <v>0</v>
      </c>
      <c r="CR297" s="108">
        <v>61769230000</v>
      </c>
      <c r="CS297" s="101" t="s">
        <v>3334</v>
      </c>
      <c r="CT297" s="101" t="s">
        <v>3335</v>
      </c>
    </row>
    <row r="298" spans="1:98" ht="70.349999999999994" customHeight="1" x14ac:dyDescent="0.3">
      <c r="A298" s="100" t="s">
        <v>3336</v>
      </c>
      <c r="B298" s="101"/>
      <c r="C298" s="101" t="s">
        <v>101</v>
      </c>
      <c r="D298" s="101" t="s">
        <v>2659</v>
      </c>
      <c r="E298" s="101" t="s">
        <v>3318</v>
      </c>
      <c r="F298" s="102" t="s">
        <v>3319</v>
      </c>
      <c r="G298" s="101" t="s">
        <v>105</v>
      </c>
      <c r="H298" s="101" t="s">
        <v>1443</v>
      </c>
      <c r="I298" s="101" t="s">
        <v>2675</v>
      </c>
      <c r="J298" s="101" t="s">
        <v>3320</v>
      </c>
      <c r="K298" s="101" t="s">
        <v>3304</v>
      </c>
      <c r="L298" s="101" t="s">
        <v>3305</v>
      </c>
      <c r="M298" s="101">
        <v>47</v>
      </c>
      <c r="N298" s="101" t="s">
        <v>3322</v>
      </c>
      <c r="O298" s="101" t="s">
        <v>3305</v>
      </c>
      <c r="P298" s="101" t="s">
        <v>795</v>
      </c>
      <c r="Q298" s="101" t="s">
        <v>3322</v>
      </c>
      <c r="R298" s="101" t="s">
        <v>3323</v>
      </c>
      <c r="S298" s="101" t="s">
        <v>3337</v>
      </c>
      <c r="T298" s="101" t="s">
        <v>3338</v>
      </c>
      <c r="U298" s="101" t="s">
        <v>3337</v>
      </c>
      <c r="V298" s="101" t="s">
        <v>3339</v>
      </c>
      <c r="W298" s="101" t="s">
        <v>3340</v>
      </c>
      <c r="X298" s="101" t="s">
        <v>3328</v>
      </c>
      <c r="Y298" s="101" t="s">
        <v>123</v>
      </c>
      <c r="Z298" s="101" t="s">
        <v>3315</v>
      </c>
      <c r="AA298" s="103">
        <v>0.2</v>
      </c>
      <c r="AB298" s="101" t="s">
        <v>125</v>
      </c>
      <c r="AC298" s="101" t="s">
        <v>2675</v>
      </c>
      <c r="AD298" s="103">
        <v>0</v>
      </c>
      <c r="AE298" s="103">
        <v>0</v>
      </c>
      <c r="AF298" s="103">
        <v>0.1</v>
      </c>
      <c r="AG298" s="103">
        <v>0.1</v>
      </c>
      <c r="AH298" s="104"/>
      <c r="AI298" s="104"/>
      <c r="AJ298" s="104"/>
      <c r="AK298" s="101" t="s">
        <v>3341</v>
      </c>
      <c r="AL298" s="101"/>
      <c r="AM298" s="101" t="s">
        <v>6515</v>
      </c>
      <c r="AN298" s="102"/>
      <c r="AO298" s="105"/>
      <c r="AP298" s="106"/>
      <c r="AQ298" s="102"/>
      <c r="AR298" s="105"/>
      <c r="AS298" s="106"/>
      <c r="AT298" s="102"/>
      <c r="AU298" s="107">
        <v>0</v>
      </c>
      <c r="AV298" s="106" t="s">
        <v>171</v>
      </c>
      <c r="AW298" s="103">
        <v>0</v>
      </c>
      <c r="AX298" s="107">
        <v>0</v>
      </c>
      <c r="AY298" s="106" t="s">
        <v>171</v>
      </c>
      <c r="AZ298" s="108">
        <v>0</v>
      </c>
      <c r="BA298" s="108">
        <v>0</v>
      </c>
      <c r="BB298" s="108">
        <v>0</v>
      </c>
      <c r="BC298" s="108">
        <v>0</v>
      </c>
      <c r="BD298" s="108">
        <v>0</v>
      </c>
      <c r="BE298" s="108">
        <v>0</v>
      </c>
      <c r="BF298" s="108">
        <v>0</v>
      </c>
      <c r="BG298" s="108">
        <v>0</v>
      </c>
      <c r="BH298" s="108">
        <v>1000000000</v>
      </c>
      <c r="BI298" s="108">
        <v>0</v>
      </c>
      <c r="BJ298" s="108">
        <v>1000000000</v>
      </c>
      <c r="BK298" s="108">
        <v>0</v>
      </c>
      <c r="BL298" s="108">
        <v>0</v>
      </c>
      <c r="BM298" s="108">
        <v>0</v>
      </c>
      <c r="BN298" s="108">
        <v>0</v>
      </c>
      <c r="BO298" s="108">
        <v>0</v>
      </c>
      <c r="BP298" s="108">
        <v>0</v>
      </c>
      <c r="BQ298" s="108">
        <v>0</v>
      </c>
      <c r="BR298" s="108">
        <v>0</v>
      </c>
      <c r="BS298" s="108">
        <v>0</v>
      </c>
      <c r="BT298" s="108">
        <v>0</v>
      </c>
      <c r="BU298" s="108">
        <v>0</v>
      </c>
      <c r="BV298" s="108">
        <v>0</v>
      </c>
      <c r="BW298" s="108">
        <v>0</v>
      </c>
      <c r="BX298" s="108">
        <v>0</v>
      </c>
      <c r="BY298" s="108">
        <v>0</v>
      </c>
      <c r="BZ298" s="108">
        <v>0</v>
      </c>
      <c r="CA298" s="108">
        <v>0</v>
      </c>
      <c r="CB298" s="108">
        <v>0</v>
      </c>
      <c r="CC298" s="108">
        <v>0</v>
      </c>
      <c r="CD298" s="108">
        <v>0</v>
      </c>
      <c r="CE298" s="108">
        <v>0</v>
      </c>
      <c r="CF298" s="108">
        <v>0</v>
      </c>
      <c r="CG298" s="108">
        <v>0</v>
      </c>
      <c r="CH298" s="108">
        <v>0</v>
      </c>
      <c r="CI298" s="108">
        <v>0</v>
      </c>
      <c r="CJ298" s="108">
        <v>0</v>
      </c>
      <c r="CK298" s="108">
        <v>0</v>
      </c>
      <c r="CL298" s="108">
        <v>0</v>
      </c>
      <c r="CM298" s="108">
        <v>0</v>
      </c>
      <c r="CN298" s="108">
        <v>0</v>
      </c>
      <c r="CO298" s="108">
        <v>0</v>
      </c>
      <c r="CP298" s="108">
        <v>0</v>
      </c>
      <c r="CQ298" s="108">
        <v>0</v>
      </c>
      <c r="CR298" s="108">
        <v>1000000000</v>
      </c>
      <c r="CS298" s="101" t="s">
        <v>3342</v>
      </c>
      <c r="CT298" s="101" t="s">
        <v>3343</v>
      </c>
    </row>
    <row r="299" spans="1:98" ht="70.349999999999994" customHeight="1" x14ac:dyDescent="0.3">
      <c r="A299" s="100" t="s">
        <v>3344</v>
      </c>
      <c r="B299" s="101"/>
      <c r="C299" s="101" t="s">
        <v>136</v>
      </c>
      <c r="D299" s="101" t="s">
        <v>2659</v>
      </c>
      <c r="E299" s="101" t="s">
        <v>3318</v>
      </c>
      <c r="F299" s="102" t="s">
        <v>3319</v>
      </c>
      <c r="G299" s="101" t="s">
        <v>105</v>
      </c>
      <c r="H299" s="101" t="s">
        <v>1443</v>
      </c>
      <c r="I299" s="101" t="s">
        <v>2675</v>
      </c>
      <c r="J299" s="101" t="s">
        <v>3320</v>
      </c>
      <c r="K299" s="101" t="s">
        <v>3304</v>
      </c>
      <c r="L299" s="101" t="s">
        <v>3305</v>
      </c>
      <c r="M299" s="101">
        <v>47</v>
      </c>
      <c r="N299" s="101" t="s">
        <v>3322</v>
      </c>
      <c r="O299" s="101" t="s">
        <v>3305</v>
      </c>
      <c r="P299" s="101" t="s">
        <v>795</v>
      </c>
      <c r="Q299" s="101" t="s">
        <v>3322</v>
      </c>
      <c r="R299" s="101" t="s">
        <v>3323</v>
      </c>
      <c r="S299" s="101" t="s">
        <v>3345</v>
      </c>
      <c r="T299" s="101" t="s">
        <v>3346</v>
      </c>
      <c r="U299" s="101" t="s">
        <v>1183</v>
      </c>
      <c r="V299" s="101" t="s">
        <v>3347</v>
      </c>
      <c r="W299" s="101" t="s">
        <v>2616</v>
      </c>
      <c r="X299" s="101" t="s">
        <v>1186</v>
      </c>
      <c r="Y299" s="101" t="s">
        <v>123</v>
      </c>
      <c r="Z299" s="101" t="s">
        <v>124</v>
      </c>
      <c r="AA299" s="103">
        <v>2</v>
      </c>
      <c r="AB299" s="101" t="s">
        <v>125</v>
      </c>
      <c r="AC299" s="101" t="s">
        <v>2675</v>
      </c>
      <c r="AD299" s="103">
        <v>1</v>
      </c>
      <c r="AE299" s="103">
        <v>1</v>
      </c>
      <c r="AF299" s="103">
        <v>0</v>
      </c>
      <c r="AG299" s="103">
        <v>0</v>
      </c>
      <c r="AH299" s="104" t="s">
        <v>3348</v>
      </c>
      <c r="AI299" s="104" t="s">
        <v>3349</v>
      </c>
      <c r="AJ299" s="104" t="s">
        <v>3350</v>
      </c>
      <c r="AK299" s="101" t="s">
        <v>3351</v>
      </c>
      <c r="AL299" s="101"/>
      <c r="AM299" s="101" t="s">
        <v>6623</v>
      </c>
      <c r="AN299" s="102">
        <v>1</v>
      </c>
      <c r="AO299" s="105">
        <v>1</v>
      </c>
      <c r="AP299" s="106" t="s">
        <v>132</v>
      </c>
      <c r="AQ299" s="102">
        <v>2</v>
      </c>
      <c r="AR299" s="105">
        <v>1</v>
      </c>
      <c r="AS299" s="106" t="s">
        <v>132</v>
      </c>
      <c r="AT299" s="102"/>
      <c r="AU299" s="107"/>
      <c r="AV299" s="106"/>
      <c r="AW299" s="103">
        <v>3</v>
      </c>
      <c r="AX299" s="107">
        <v>1</v>
      </c>
      <c r="AY299" s="106" t="s">
        <v>132</v>
      </c>
      <c r="AZ299" s="108"/>
      <c r="BA299" s="108"/>
      <c r="BB299" s="108"/>
      <c r="BC299" s="108"/>
      <c r="BD299" s="108"/>
      <c r="BE299" s="108"/>
      <c r="BF299" s="108"/>
      <c r="BG299" s="108"/>
      <c r="BH299" s="108"/>
      <c r="BI299" s="108"/>
      <c r="BJ299" s="108">
        <v>0</v>
      </c>
      <c r="BK299" s="108">
        <v>0</v>
      </c>
      <c r="BL299" s="108">
        <v>0</v>
      </c>
      <c r="BM299" s="108">
        <v>0</v>
      </c>
      <c r="BN299" s="108">
        <v>0</v>
      </c>
      <c r="BO299" s="108">
        <v>0</v>
      </c>
      <c r="BP299" s="108">
        <v>0</v>
      </c>
      <c r="BQ299" s="108">
        <v>0</v>
      </c>
      <c r="BR299" s="108">
        <v>0</v>
      </c>
      <c r="BS299" s="108">
        <v>1600000000</v>
      </c>
      <c r="BT299" s="108">
        <v>0</v>
      </c>
      <c r="BU299" s="108">
        <v>1600000000</v>
      </c>
      <c r="BV299" s="108">
        <v>0</v>
      </c>
      <c r="BW299" s="108">
        <v>0</v>
      </c>
      <c r="BX299" s="108">
        <v>0</v>
      </c>
      <c r="BY299" s="108">
        <v>0</v>
      </c>
      <c r="BZ299" s="108">
        <v>0</v>
      </c>
      <c r="CA299" s="108">
        <v>0</v>
      </c>
      <c r="CB299" s="108">
        <v>0</v>
      </c>
      <c r="CC299" s="108">
        <v>0</v>
      </c>
      <c r="CD299" s="108">
        <v>0</v>
      </c>
      <c r="CE299" s="108">
        <v>0</v>
      </c>
      <c r="CF299" s="108">
        <v>0</v>
      </c>
      <c r="CG299" s="108">
        <v>0</v>
      </c>
      <c r="CH299" s="108">
        <v>0</v>
      </c>
      <c r="CI299" s="108">
        <v>0</v>
      </c>
      <c r="CJ299" s="108">
        <v>0</v>
      </c>
      <c r="CK299" s="108">
        <v>0</v>
      </c>
      <c r="CL299" s="108">
        <v>0</v>
      </c>
      <c r="CM299" s="108">
        <v>0</v>
      </c>
      <c r="CN299" s="108">
        <v>0</v>
      </c>
      <c r="CO299" s="108">
        <v>0</v>
      </c>
      <c r="CP299" s="108">
        <v>0</v>
      </c>
      <c r="CQ299" s="108">
        <v>0</v>
      </c>
      <c r="CR299" s="108">
        <v>1600000000</v>
      </c>
      <c r="CS299" s="101"/>
      <c r="CT299" s="101" t="s">
        <v>3352</v>
      </c>
    </row>
    <row r="300" spans="1:98" ht="70.349999999999994" customHeight="1" x14ac:dyDescent="0.3">
      <c r="A300" s="100" t="s">
        <v>3353</v>
      </c>
      <c r="B300" s="101"/>
      <c r="C300" s="101" t="s">
        <v>175</v>
      </c>
      <c r="D300" s="101" t="s">
        <v>2659</v>
      </c>
      <c r="E300" s="101" t="s">
        <v>3318</v>
      </c>
      <c r="F300" s="102" t="s">
        <v>3319</v>
      </c>
      <c r="G300" s="101" t="s">
        <v>105</v>
      </c>
      <c r="H300" s="101" t="s">
        <v>1443</v>
      </c>
      <c r="I300" s="101" t="s">
        <v>2675</v>
      </c>
      <c r="J300" s="101" t="s">
        <v>3320</v>
      </c>
      <c r="K300" s="101" t="s">
        <v>3304</v>
      </c>
      <c r="L300" s="101" t="s">
        <v>3305</v>
      </c>
      <c r="M300" s="101">
        <v>47</v>
      </c>
      <c r="N300" s="101" t="s">
        <v>3322</v>
      </c>
      <c r="O300" s="101" t="s">
        <v>3305</v>
      </c>
      <c r="P300" s="101" t="s">
        <v>795</v>
      </c>
      <c r="Q300" s="101" t="s">
        <v>3322</v>
      </c>
      <c r="R300" s="101" t="s">
        <v>3323</v>
      </c>
      <c r="S300" s="101" t="s">
        <v>3354</v>
      </c>
      <c r="T300" s="101" t="s">
        <v>3355</v>
      </c>
      <c r="U300" s="101" t="s">
        <v>3354</v>
      </c>
      <c r="V300" s="101" t="s">
        <v>3356</v>
      </c>
      <c r="W300" s="101" t="s">
        <v>3357</v>
      </c>
      <c r="X300" s="101" t="s">
        <v>3358</v>
      </c>
      <c r="Y300" s="101" t="s">
        <v>123</v>
      </c>
      <c r="Z300" s="101" t="s">
        <v>3315</v>
      </c>
      <c r="AA300" s="103">
        <v>52.8</v>
      </c>
      <c r="AB300" s="101" t="s">
        <v>125</v>
      </c>
      <c r="AC300" s="101" t="s">
        <v>2675</v>
      </c>
      <c r="AD300" s="103">
        <v>12.5</v>
      </c>
      <c r="AE300" s="103">
        <v>14</v>
      </c>
      <c r="AF300" s="103">
        <v>13</v>
      </c>
      <c r="AG300" s="103">
        <v>13.3</v>
      </c>
      <c r="AH300" s="104" t="s">
        <v>3359</v>
      </c>
      <c r="AI300" s="104" t="s">
        <v>3360</v>
      </c>
      <c r="AJ300" s="104" t="s">
        <v>3361</v>
      </c>
      <c r="AK300" s="101" t="s">
        <v>3362</v>
      </c>
      <c r="AL300" s="101" t="s">
        <v>3363</v>
      </c>
      <c r="AM300" s="101" t="s">
        <v>6624</v>
      </c>
      <c r="AN300" s="102">
        <v>12.225</v>
      </c>
      <c r="AO300" s="105">
        <v>0.97799999999999998</v>
      </c>
      <c r="AP300" s="106" t="s">
        <v>170</v>
      </c>
      <c r="AQ300" s="102">
        <v>12.496</v>
      </c>
      <c r="AR300" s="105">
        <v>0.89257142857142846</v>
      </c>
      <c r="AS300" s="106" t="s">
        <v>170</v>
      </c>
      <c r="AT300" s="102">
        <v>3.2199999999999998</v>
      </c>
      <c r="AU300" s="107">
        <v>0.24769230769230768</v>
      </c>
      <c r="AV300" s="106" t="s">
        <v>171</v>
      </c>
      <c r="AW300" s="103">
        <v>27.940999999999999</v>
      </c>
      <c r="AX300" s="107">
        <v>0.52918560606060605</v>
      </c>
      <c r="AY300" s="106" t="s">
        <v>227</v>
      </c>
      <c r="AZ300" s="108">
        <v>0</v>
      </c>
      <c r="BA300" s="108">
        <v>0</v>
      </c>
      <c r="BB300" s="108">
        <v>0</v>
      </c>
      <c r="BC300" s="108">
        <v>0</v>
      </c>
      <c r="BD300" s="108">
        <v>0</v>
      </c>
      <c r="BE300" s="108">
        <v>0</v>
      </c>
      <c r="BF300" s="108">
        <v>3000000000</v>
      </c>
      <c r="BG300" s="108">
        <v>0</v>
      </c>
      <c r="BH300" s="108">
        <v>13440000000</v>
      </c>
      <c r="BI300" s="108">
        <v>0</v>
      </c>
      <c r="BJ300" s="108">
        <v>16440000000</v>
      </c>
      <c r="BK300" s="108">
        <v>0</v>
      </c>
      <c r="BL300" s="108">
        <v>0</v>
      </c>
      <c r="BM300" s="108">
        <v>0</v>
      </c>
      <c r="BN300" s="108">
        <v>0</v>
      </c>
      <c r="BO300" s="108">
        <v>0</v>
      </c>
      <c r="BP300" s="108">
        <v>0</v>
      </c>
      <c r="BQ300" s="108">
        <v>10000000000</v>
      </c>
      <c r="BR300" s="108">
        <v>0</v>
      </c>
      <c r="BS300" s="108">
        <v>37832000000</v>
      </c>
      <c r="BT300" s="108">
        <v>0</v>
      </c>
      <c r="BU300" s="108">
        <v>47832000000</v>
      </c>
      <c r="BV300" s="108">
        <v>0</v>
      </c>
      <c r="BW300" s="108">
        <v>0</v>
      </c>
      <c r="BX300" s="108">
        <v>0</v>
      </c>
      <c r="BY300" s="108">
        <v>0</v>
      </c>
      <c r="BZ300" s="108">
        <v>0</v>
      </c>
      <c r="CA300" s="108">
        <v>0</v>
      </c>
      <c r="CB300" s="108">
        <v>0</v>
      </c>
      <c r="CC300" s="108">
        <v>0</v>
      </c>
      <c r="CD300" s="108">
        <v>0</v>
      </c>
      <c r="CE300" s="108">
        <v>0</v>
      </c>
      <c r="CF300" s="108">
        <v>0</v>
      </c>
      <c r="CG300" s="108">
        <v>0</v>
      </c>
      <c r="CH300" s="108">
        <v>0</v>
      </c>
      <c r="CI300" s="108">
        <v>0</v>
      </c>
      <c r="CJ300" s="108">
        <v>0</v>
      </c>
      <c r="CK300" s="108">
        <v>0</v>
      </c>
      <c r="CL300" s="108">
        <v>0</v>
      </c>
      <c r="CM300" s="108">
        <v>0</v>
      </c>
      <c r="CN300" s="108">
        <v>0</v>
      </c>
      <c r="CO300" s="108">
        <v>0</v>
      </c>
      <c r="CP300" s="108">
        <v>0</v>
      </c>
      <c r="CQ300" s="108">
        <v>0</v>
      </c>
      <c r="CR300" s="108">
        <v>64272000000</v>
      </c>
      <c r="CS300" s="101" t="s">
        <v>3364</v>
      </c>
      <c r="CT300" s="101" t="s">
        <v>3365</v>
      </c>
    </row>
    <row r="301" spans="1:98" ht="70.349999999999994" customHeight="1" x14ac:dyDescent="0.3">
      <c r="A301" s="100" t="s">
        <v>3366</v>
      </c>
      <c r="B301" s="101"/>
      <c r="C301" s="101" t="s">
        <v>246</v>
      </c>
      <c r="D301" s="101" t="s">
        <v>2659</v>
      </c>
      <c r="E301" s="101" t="s">
        <v>3318</v>
      </c>
      <c r="F301" s="102" t="s">
        <v>3319</v>
      </c>
      <c r="G301" s="101" t="s">
        <v>105</v>
      </c>
      <c r="H301" s="101" t="s">
        <v>1443</v>
      </c>
      <c r="I301" s="101" t="s">
        <v>2675</v>
      </c>
      <c r="J301" s="101" t="s">
        <v>3320</v>
      </c>
      <c r="K301" s="101" t="s">
        <v>3304</v>
      </c>
      <c r="L301" s="101" t="s">
        <v>3305</v>
      </c>
      <c r="M301" s="101">
        <v>47</v>
      </c>
      <c r="N301" s="101" t="s">
        <v>3322</v>
      </c>
      <c r="O301" s="101" t="s">
        <v>3305</v>
      </c>
      <c r="P301" s="101" t="s">
        <v>795</v>
      </c>
      <c r="Q301" s="101" t="s">
        <v>3322</v>
      </c>
      <c r="R301" s="101" t="s">
        <v>3323</v>
      </c>
      <c r="S301" s="101" t="s">
        <v>3367</v>
      </c>
      <c r="T301" s="101" t="s">
        <v>3368</v>
      </c>
      <c r="U301" s="101" t="s">
        <v>3367</v>
      </c>
      <c r="V301" s="101" t="s">
        <v>3369</v>
      </c>
      <c r="W301" s="101" t="s">
        <v>3370</v>
      </c>
      <c r="X301" s="101" t="s">
        <v>3358</v>
      </c>
      <c r="Y301" s="101" t="s">
        <v>123</v>
      </c>
      <c r="Z301" s="101" t="s">
        <v>3315</v>
      </c>
      <c r="AA301" s="103">
        <v>19.399999999999999</v>
      </c>
      <c r="AB301" s="101" t="s">
        <v>125</v>
      </c>
      <c r="AC301" s="101" t="s">
        <v>2675</v>
      </c>
      <c r="AD301" s="103">
        <v>0</v>
      </c>
      <c r="AE301" s="103">
        <v>2</v>
      </c>
      <c r="AF301" s="103">
        <v>8.6999999999999993</v>
      </c>
      <c r="AG301" s="103">
        <v>8.6999999999999993</v>
      </c>
      <c r="AH301" s="104"/>
      <c r="AI301" s="104"/>
      <c r="AJ301" s="104"/>
      <c r="AK301" s="101" t="s">
        <v>3371</v>
      </c>
      <c r="AL301" s="101"/>
      <c r="AM301" s="101" t="s">
        <v>6625</v>
      </c>
      <c r="AN301" s="102"/>
      <c r="AO301" s="105"/>
      <c r="AP301" s="106"/>
      <c r="AQ301" s="102">
        <v>0</v>
      </c>
      <c r="AR301" s="105">
        <v>0</v>
      </c>
      <c r="AS301" s="106" t="s">
        <v>171</v>
      </c>
      <c r="AT301" s="102"/>
      <c r="AU301" s="107">
        <v>0</v>
      </c>
      <c r="AV301" s="106" t="s">
        <v>171</v>
      </c>
      <c r="AW301" s="103">
        <v>0</v>
      </c>
      <c r="AX301" s="107">
        <v>0</v>
      </c>
      <c r="AY301" s="106" t="s">
        <v>171</v>
      </c>
      <c r="AZ301" s="108">
        <v>0</v>
      </c>
      <c r="BA301" s="108">
        <v>0</v>
      </c>
      <c r="BB301" s="108">
        <v>0</v>
      </c>
      <c r="BC301" s="108">
        <v>0</v>
      </c>
      <c r="BD301" s="108">
        <v>0</v>
      </c>
      <c r="BE301" s="108">
        <v>0</v>
      </c>
      <c r="BF301" s="108">
        <v>5600000000</v>
      </c>
      <c r="BG301" s="108">
        <v>0</v>
      </c>
      <c r="BH301" s="108">
        <v>3800000000</v>
      </c>
      <c r="BI301" s="108">
        <v>0</v>
      </c>
      <c r="BJ301" s="108">
        <v>9400000000</v>
      </c>
      <c r="BK301" s="108">
        <v>0</v>
      </c>
      <c r="BL301" s="108">
        <v>0</v>
      </c>
      <c r="BM301" s="108">
        <v>0</v>
      </c>
      <c r="BN301" s="108">
        <v>0</v>
      </c>
      <c r="BO301" s="108">
        <v>0</v>
      </c>
      <c r="BP301" s="108">
        <v>0</v>
      </c>
      <c r="BQ301" s="108">
        <v>12400000000</v>
      </c>
      <c r="BR301" s="108">
        <v>0</v>
      </c>
      <c r="BS301" s="108">
        <v>8200000000</v>
      </c>
      <c r="BT301" s="108">
        <v>0</v>
      </c>
      <c r="BU301" s="108">
        <v>20600000000</v>
      </c>
      <c r="BV301" s="108">
        <v>0</v>
      </c>
      <c r="BW301" s="108">
        <v>0</v>
      </c>
      <c r="BX301" s="108">
        <v>0</v>
      </c>
      <c r="BY301" s="108">
        <v>0</v>
      </c>
      <c r="BZ301" s="108">
        <v>0</v>
      </c>
      <c r="CA301" s="108">
        <v>0</v>
      </c>
      <c r="CB301" s="108">
        <v>12000000000</v>
      </c>
      <c r="CC301" s="108">
        <v>0</v>
      </c>
      <c r="CD301" s="108">
        <v>8000000000</v>
      </c>
      <c r="CE301" s="108">
        <v>0</v>
      </c>
      <c r="CF301" s="108">
        <v>20000000000</v>
      </c>
      <c r="CG301" s="108">
        <v>0</v>
      </c>
      <c r="CH301" s="108">
        <v>0</v>
      </c>
      <c r="CI301" s="108">
        <v>0</v>
      </c>
      <c r="CJ301" s="108">
        <v>0</v>
      </c>
      <c r="CK301" s="108">
        <v>0</v>
      </c>
      <c r="CL301" s="108">
        <v>0</v>
      </c>
      <c r="CM301" s="108">
        <v>0</v>
      </c>
      <c r="CN301" s="108">
        <v>0</v>
      </c>
      <c r="CO301" s="108">
        <v>0</v>
      </c>
      <c r="CP301" s="108">
        <v>0</v>
      </c>
      <c r="CQ301" s="108">
        <v>0</v>
      </c>
      <c r="CR301" s="108">
        <v>50000000000</v>
      </c>
      <c r="CS301" s="101"/>
      <c r="CT301" s="101" t="s">
        <v>3372</v>
      </c>
    </row>
    <row r="302" spans="1:98" ht="70.349999999999994" customHeight="1" x14ac:dyDescent="0.3">
      <c r="A302" s="100" t="s">
        <v>3373</v>
      </c>
      <c r="B302" s="101"/>
      <c r="C302" s="101" t="s">
        <v>357</v>
      </c>
      <c r="D302" s="101" t="s">
        <v>2659</v>
      </c>
      <c r="E302" s="101" t="s">
        <v>3318</v>
      </c>
      <c r="F302" s="102" t="s">
        <v>3319</v>
      </c>
      <c r="G302" s="101" t="s">
        <v>105</v>
      </c>
      <c r="H302" s="101" t="s">
        <v>1443</v>
      </c>
      <c r="I302" s="101" t="s">
        <v>2675</v>
      </c>
      <c r="J302" s="101" t="s">
        <v>3320</v>
      </c>
      <c r="K302" s="101" t="s">
        <v>3304</v>
      </c>
      <c r="L302" s="101" t="s">
        <v>3305</v>
      </c>
      <c r="M302" s="101">
        <v>47</v>
      </c>
      <c r="N302" s="101" t="s">
        <v>3322</v>
      </c>
      <c r="O302" s="101" t="s">
        <v>3305</v>
      </c>
      <c r="P302" s="101" t="s">
        <v>795</v>
      </c>
      <c r="Q302" s="101" t="s">
        <v>3322</v>
      </c>
      <c r="R302" s="101" t="s">
        <v>3323</v>
      </c>
      <c r="S302" s="101" t="s">
        <v>3374</v>
      </c>
      <c r="T302" s="101" t="s">
        <v>3375</v>
      </c>
      <c r="U302" s="101" t="s">
        <v>3376</v>
      </c>
      <c r="V302" s="101" t="s">
        <v>3377</v>
      </c>
      <c r="W302" s="101" t="s">
        <v>3378</v>
      </c>
      <c r="X302" s="101" t="s">
        <v>3358</v>
      </c>
      <c r="Y302" s="101" t="s">
        <v>123</v>
      </c>
      <c r="Z302" s="101" t="s">
        <v>3315</v>
      </c>
      <c r="AA302" s="103">
        <v>11.1</v>
      </c>
      <c r="AB302" s="101" t="s">
        <v>125</v>
      </c>
      <c r="AC302" s="101" t="s">
        <v>2675</v>
      </c>
      <c r="AD302" s="103">
        <v>0</v>
      </c>
      <c r="AE302" s="103">
        <v>11.1</v>
      </c>
      <c r="AF302" s="103">
        <v>0</v>
      </c>
      <c r="AG302" s="103">
        <v>0</v>
      </c>
      <c r="AH302" s="104"/>
      <c r="AI302" s="104" t="s">
        <v>3379</v>
      </c>
      <c r="AJ302" s="104" t="s">
        <v>3380</v>
      </c>
      <c r="AK302" s="101" t="s">
        <v>6727</v>
      </c>
      <c r="AL302" s="101"/>
      <c r="AM302" s="101"/>
      <c r="AN302" s="102"/>
      <c r="AO302" s="105"/>
      <c r="AP302" s="106"/>
      <c r="AQ302" s="102">
        <v>82.56</v>
      </c>
      <c r="AR302" s="105">
        <v>1</v>
      </c>
      <c r="AS302" s="106" t="s">
        <v>132</v>
      </c>
      <c r="AT302" s="102"/>
      <c r="AU302" s="107"/>
      <c r="AV302" s="106"/>
      <c r="AW302" s="103">
        <v>82.56</v>
      </c>
      <c r="AX302" s="107">
        <v>1</v>
      </c>
      <c r="AY302" s="106" t="s">
        <v>132</v>
      </c>
      <c r="AZ302" s="108"/>
      <c r="BA302" s="108"/>
      <c r="BB302" s="108"/>
      <c r="BC302" s="108"/>
      <c r="BD302" s="108"/>
      <c r="BE302" s="108"/>
      <c r="BF302" s="108"/>
      <c r="BG302" s="108"/>
      <c r="BH302" s="108"/>
      <c r="BI302" s="108"/>
      <c r="BJ302" s="108">
        <v>0</v>
      </c>
      <c r="BK302" s="108">
        <v>0</v>
      </c>
      <c r="BL302" s="108">
        <v>0</v>
      </c>
      <c r="BM302" s="108">
        <v>0</v>
      </c>
      <c r="BN302" s="108">
        <v>0</v>
      </c>
      <c r="BO302" s="108">
        <v>0</v>
      </c>
      <c r="BP302" s="108">
        <v>0</v>
      </c>
      <c r="BQ302" s="108">
        <v>0</v>
      </c>
      <c r="BR302" s="108">
        <v>0</v>
      </c>
      <c r="BS302" s="108">
        <v>12000000000</v>
      </c>
      <c r="BT302" s="108">
        <v>0</v>
      </c>
      <c r="BU302" s="108">
        <v>12000000000</v>
      </c>
      <c r="BV302" s="108">
        <v>0</v>
      </c>
      <c r="BW302" s="108">
        <v>0</v>
      </c>
      <c r="BX302" s="108">
        <v>0</v>
      </c>
      <c r="BY302" s="108">
        <v>0</v>
      </c>
      <c r="BZ302" s="108">
        <v>0</v>
      </c>
      <c r="CA302" s="108">
        <v>0</v>
      </c>
      <c r="CB302" s="108">
        <v>0</v>
      </c>
      <c r="CC302" s="108">
        <v>0</v>
      </c>
      <c r="CD302" s="108">
        <v>0</v>
      </c>
      <c r="CE302" s="108">
        <v>0</v>
      </c>
      <c r="CF302" s="108">
        <v>0</v>
      </c>
      <c r="CG302" s="108">
        <v>0</v>
      </c>
      <c r="CH302" s="108">
        <v>0</v>
      </c>
      <c r="CI302" s="108">
        <v>0</v>
      </c>
      <c r="CJ302" s="108">
        <v>0</v>
      </c>
      <c r="CK302" s="108">
        <v>0</v>
      </c>
      <c r="CL302" s="108">
        <v>0</v>
      </c>
      <c r="CM302" s="108">
        <v>0</v>
      </c>
      <c r="CN302" s="108">
        <v>0</v>
      </c>
      <c r="CO302" s="108">
        <v>0</v>
      </c>
      <c r="CP302" s="108">
        <v>0</v>
      </c>
      <c r="CQ302" s="108">
        <v>0</v>
      </c>
      <c r="CR302" s="108">
        <v>12000000000</v>
      </c>
      <c r="CS302" s="101"/>
      <c r="CT302" s="101" t="s">
        <v>3381</v>
      </c>
    </row>
    <row r="303" spans="1:98" ht="70.349999999999994" customHeight="1" x14ac:dyDescent="0.3">
      <c r="A303" s="100" t="s">
        <v>3382</v>
      </c>
      <c r="B303" s="101"/>
      <c r="C303" s="101" t="s">
        <v>419</v>
      </c>
      <c r="D303" s="101" t="s">
        <v>2659</v>
      </c>
      <c r="E303" s="101" t="s">
        <v>3383</v>
      </c>
      <c r="F303" s="102" t="s">
        <v>3384</v>
      </c>
      <c r="G303" s="101" t="s">
        <v>105</v>
      </c>
      <c r="H303" s="101" t="s">
        <v>1443</v>
      </c>
      <c r="I303" s="101" t="s">
        <v>2675</v>
      </c>
      <c r="J303" s="101" t="s">
        <v>3385</v>
      </c>
      <c r="K303" s="101" t="s">
        <v>3304</v>
      </c>
      <c r="L303" s="101" t="s">
        <v>3305</v>
      </c>
      <c r="M303" s="101">
        <v>47</v>
      </c>
      <c r="N303" s="101" t="s">
        <v>3322</v>
      </c>
      <c r="O303" s="101" t="s">
        <v>3305</v>
      </c>
      <c r="P303" s="101" t="s">
        <v>795</v>
      </c>
      <c r="Q303" s="101" t="s">
        <v>3322</v>
      </c>
      <c r="R303" s="101" t="s">
        <v>3323</v>
      </c>
      <c r="S303" s="101" t="s">
        <v>3386</v>
      </c>
      <c r="T303" s="101" t="s">
        <v>3387</v>
      </c>
      <c r="U303" s="101" t="s">
        <v>3386</v>
      </c>
      <c r="V303" s="101" t="s">
        <v>3388</v>
      </c>
      <c r="W303" s="101" t="s">
        <v>3389</v>
      </c>
      <c r="X303" s="101" t="s">
        <v>3390</v>
      </c>
      <c r="Y303" s="101" t="s">
        <v>123</v>
      </c>
      <c r="Z303" s="101" t="s">
        <v>3315</v>
      </c>
      <c r="AA303" s="103">
        <v>168.58</v>
      </c>
      <c r="AB303" s="101" t="s">
        <v>125</v>
      </c>
      <c r="AC303" s="101" t="s">
        <v>2675</v>
      </c>
      <c r="AD303" s="103">
        <v>12.38</v>
      </c>
      <c r="AE303" s="103">
        <v>52.027000000000001</v>
      </c>
      <c r="AF303" s="103">
        <v>35.25</v>
      </c>
      <c r="AG303" s="103">
        <v>68.923000000000002</v>
      </c>
      <c r="AH303" s="104" t="s">
        <v>3391</v>
      </c>
      <c r="AI303" s="104" t="s">
        <v>3392</v>
      </c>
      <c r="AJ303" s="104" t="s">
        <v>3393</v>
      </c>
      <c r="AK303" s="101" t="s">
        <v>6728</v>
      </c>
      <c r="AL303" s="101" t="s">
        <v>6683</v>
      </c>
      <c r="AM303" s="101" t="s">
        <v>6626</v>
      </c>
      <c r="AN303" s="102">
        <v>16.578499999999998</v>
      </c>
      <c r="AO303" s="105">
        <v>1</v>
      </c>
      <c r="AP303" s="106" t="s">
        <v>132</v>
      </c>
      <c r="AQ303" s="102">
        <v>32.484886000000003</v>
      </c>
      <c r="AR303" s="105">
        <v>0.70508362965383353</v>
      </c>
      <c r="AS303" s="106" t="s">
        <v>170</v>
      </c>
      <c r="AT303" s="102">
        <v>1.7604500000000001</v>
      </c>
      <c r="AU303" s="107">
        <v>4.9941843971631206E-2</v>
      </c>
      <c r="AV303" s="106" t="s">
        <v>171</v>
      </c>
      <c r="AW303" s="103">
        <v>50.823836</v>
      </c>
      <c r="AX303" s="107">
        <v>0.30148200261003677</v>
      </c>
      <c r="AY303" s="106" t="s">
        <v>227</v>
      </c>
      <c r="AZ303" s="108">
        <v>0</v>
      </c>
      <c r="BA303" s="108">
        <v>0</v>
      </c>
      <c r="BB303" s="108">
        <v>0</v>
      </c>
      <c r="BC303" s="108">
        <v>0</v>
      </c>
      <c r="BD303" s="108">
        <v>0</v>
      </c>
      <c r="BE303" s="108">
        <v>0</v>
      </c>
      <c r="BF303" s="108">
        <v>7400000000</v>
      </c>
      <c r="BG303" s="108">
        <v>0</v>
      </c>
      <c r="BH303" s="108">
        <v>24682200000</v>
      </c>
      <c r="BI303" s="108">
        <v>0</v>
      </c>
      <c r="BJ303" s="108">
        <v>32082200000</v>
      </c>
      <c r="BK303" s="108">
        <v>0</v>
      </c>
      <c r="BL303" s="108">
        <v>0</v>
      </c>
      <c r="BM303" s="108">
        <v>0</v>
      </c>
      <c r="BN303" s="108">
        <v>0</v>
      </c>
      <c r="BO303" s="108">
        <v>0</v>
      </c>
      <c r="BP303" s="108">
        <v>0</v>
      </c>
      <c r="BQ303" s="108">
        <v>35840000000</v>
      </c>
      <c r="BR303" s="108">
        <v>0</v>
      </c>
      <c r="BS303" s="108">
        <v>37724560000</v>
      </c>
      <c r="BT303" s="108">
        <v>0</v>
      </c>
      <c r="BU303" s="108">
        <v>73564560000</v>
      </c>
      <c r="BV303" s="108">
        <v>0</v>
      </c>
      <c r="BW303" s="108">
        <v>0</v>
      </c>
      <c r="BX303" s="108">
        <v>0</v>
      </c>
      <c r="BY303" s="108">
        <v>0</v>
      </c>
      <c r="BZ303" s="108">
        <v>0</v>
      </c>
      <c r="CA303" s="108">
        <v>0</v>
      </c>
      <c r="CB303" s="108">
        <v>10640000000</v>
      </c>
      <c r="CC303" s="108">
        <v>0</v>
      </c>
      <c r="CD303" s="108">
        <v>0</v>
      </c>
      <c r="CE303" s="108">
        <v>0</v>
      </c>
      <c r="CF303" s="108">
        <v>10640000000</v>
      </c>
      <c r="CG303" s="108">
        <v>0</v>
      </c>
      <c r="CH303" s="108">
        <v>0</v>
      </c>
      <c r="CI303" s="108">
        <v>0</v>
      </c>
      <c r="CJ303" s="108">
        <v>0</v>
      </c>
      <c r="CK303" s="108">
        <v>0</v>
      </c>
      <c r="CL303" s="108">
        <v>0</v>
      </c>
      <c r="CM303" s="108">
        <v>47795000000</v>
      </c>
      <c r="CN303" s="108">
        <v>0</v>
      </c>
      <c r="CO303" s="108">
        <v>0</v>
      </c>
      <c r="CP303" s="108">
        <v>0</v>
      </c>
      <c r="CQ303" s="108">
        <v>47795000000</v>
      </c>
      <c r="CR303" s="108">
        <v>164081760000</v>
      </c>
      <c r="CS303" s="101"/>
      <c r="CT303" s="101" t="s">
        <v>3394</v>
      </c>
    </row>
    <row r="304" spans="1:98" ht="209.4" customHeight="1" x14ac:dyDescent="0.3">
      <c r="A304" s="100" t="s">
        <v>3395</v>
      </c>
      <c r="B304" s="101"/>
      <c r="C304" s="101" t="s">
        <v>436</v>
      </c>
      <c r="D304" s="101" t="s">
        <v>2659</v>
      </c>
      <c r="E304" s="101" t="s">
        <v>3383</v>
      </c>
      <c r="F304" s="102" t="s">
        <v>3384</v>
      </c>
      <c r="G304" s="101" t="s">
        <v>105</v>
      </c>
      <c r="H304" s="101" t="s">
        <v>1443</v>
      </c>
      <c r="I304" s="101" t="s">
        <v>2675</v>
      </c>
      <c r="J304" s="101" t="s">
        <v>3385</v>
      </c>
      <c r="K304" s="101" t="s">
        <v>3304</v>
      </c>
      <c r="L304" s="101" t="s">
        <v>3305</v>
      </c>
      <c r="M304" s="101">
        <v>47</v>
      </c>
      <c r="N304" s="101" t="s">
        <v>3322</v>
      </c>
      <c r="O304" s="101" t="s">
        <v>3305</v>
      </c>
      <c r="P304" s="101" t="s">
        <v>795</v>
      </c>
      <c r="Q304" s="101" t="s">
        <v>3322</v>
      </c>
      <c r="R304" s="101" t="s">
        <v>3323</v>
      </c>
      <c r="S304" s="101" t="s">
        <v>3396</v>
      </c>
      <c r="T304" s="101" t="s">
        <v>3397</v>
      </c>
      <c r="U304" s="101" t="s">
        <v>3396</v>
      </c>
      <c r="V304" s="101" t="s">
        <v>3398</v>
      </c>
      <c r="W304" s="101" t="s">
        <v>3399</v>
      </c>
      <c r="X304" s="101" t="s">
        <v>3390</v>
      </c>
      <c r="Y304" s="101" t="s">
        <v>123</v>
      </c>
      <c r="Z304" s="101" t="s">
        <v>3315</v>
      </c>
      <c r="AA304" s="103">
        <v>150</v>
      </c>
      <c r="AB304" s="101" t="s">
        <v>125</v>
      </c>
      <c r="AC304" s="101" t="s">
        <v>2675</v>
      </c>
      <c r="AD304" s="103">
        <v>40</v>
      </c>
      <c r="AE304" s="103">
        <v>70</v>
      </c>
      <c r="AF304" s="103">
        <v>40</v>
      </c>
      <c r="AG304" s="103">
        <v>0</v>
      </c>
      <c r="AH304" s="104" t="s">
        <v>3400</v>
      </c>
      <c r="AI304" s="104" t="s">
        <v>3401</v>
      </c>
      <c r="AJ304" s="104" t="s">
        <v>3402</v>
      </c>
      <c r="AK304" s="101" t="s">
        <v>3403</v>
      </c>
      <c r="AL304" s="101"/>
      <c r="AM304" s="101"/>
      <c r="AN304" s="102">
        <v>44.82</v>
      </c>
      <c r="AO304" s="105">
        <v>1</v>
      </c>
      <c r="AP304" s="106" t="s">
        <v>132</v>
      </c>
      <c r="AQ304" s="102">
        <v>7.02</v>
      </c>
      <c r="AR304" s="105">
        <v>0.16914285714285721</v>
      </c>
      <c r="AS304" s="106" t="s">
        <v>171</v>
      </c>
      <c r="AT304" s="102"/>
      <c r="AU304" s="107">
        <v>0</v>
      </c>
      <c r="AV304" s="106" t="s">
        <v>171</v>
      </c>
      <c r="AW304" s="103">
        <v>51.84</v>
      </c>
      <c r="AX304" s="107">
        <v>0.34560000000000002</v>
      </c>
      <c r="AY304" s="106" t="s">
        <v>227</v>
      </c>
      <c r="AZ304" s="108">
        <v>0</v>
      </c>
      <c r="BA304" s="108">
        <v>0</v>
      </c>
      <c r="BB304" s="108">
        <v>0</v>
      </c>
      <c r="BC304" s="108">
        <v>0</v>
      </c>
      <c r="BD304" s="108">
        <v>0</v>
      </c>
      <c r="BE304" s="108">
        <v>0</v>
      </c>
      <c r="BF304" s="108">
        <v>0</v>
      </c>
      <c r="BG304" s="108">
        <v>32000000000</v>
      </c>
      <c r="BH304" s="108">
        <v>0</v>
      </c>
      <c r="BI304" s="108">
        <v>0</v>
      </c>
      <c r="BJ304" s="108">
        <v>32000000000</v>
      </c>
      <c r="BK304" s="108">
        <v>0</v>
      </c>
      <c r="BL304" s="108">
        <v>0</v>
      </c>
      <c r="BM304" s="108">
        <v>0</v>
      </c>
      <c r="BN304" s="108">
        <v>0</v>
      </c>
      <c r="BO304" s="108">
        <v>0</v>
      </c>
      <c r="BP304" s="108">
        <v>0</v>
      </c>
      <c r="BQ304" s="108">
        <v>0</v>
      </c>
      <c r="BR304" s="108">
        <v>0</v>
      </c>
      <c r="BS304" s="108">
        <v>0</v>
      </c>
      <c r="BT304" s="108">
        <v>0</v>
      </c>
      <c r="BU304" s="108">
        <v>0</v>
      </c>
      <c r="BV304" s="108">
        <v>0</v>
      </c>
      <c r="BW304" s="108">
        <v>0</v>
      </c>
      <c r="BX304" s="108">
        <v>0</v>
      </c>
      <c r="BY304" s="108">
        <v>0</v>
      </c>
      <c r="BZ304" s="108">
        <v>0</v>
      </c>
      <c r="CA304" s="108">
        <v>0</v>
      </c>
      <c r="CB304" s="108">
        <v>0</v>
      </c>
      <c r="CC304" s="108">
        <v>0</v>
      </c>
      <c r="CD304" s="108">
        <v>0</v>
      </c>
      <c r="CE304" s="108">
        <v>0</v>
      </c>
      <c r="CF304" s="108">
        <v>0</v>
      </c>
      <c r="CG304" s="108">
        <v>0</v>
      </c>
      <c r="CH304" s="108">
        <v>0</v>
      </c>
      <c r="CI304" s="108">
        <v>0</v>
      </c>
      <c r="CJ304" s="108">
        <v>0</v>
      </c>
      <c r="CK304" s="108">
        <v>0</v>
      </c>
      <c r="CL304" s="108">
        <v>0</v>
      </c>
      <c r="CM304" s="108">
        <v>0</v>
      </c>
      <c r="CN304" s="108">
        <v>0</v>
      </c>
      <c r="CO304" s="108">
        <v>0</v>
      </c>
      <c r="CP304" s="108">
        <v>0</v>
      </c>
      <c r="CQ304" s="108">
        <v>0</v>
      </c>
      <c r="CR304" s="108">
        <v>32000000000</v>
      </c>
      <c r="CS304" s="101"/>
      <c r="CT304" s="101" t="s">
        <v>3404</v>
      </c>
    </row>
    <row r="305" spans="1:98" ht="70.349999999999994" customHeight="1" x14ac:dyDescent="0.3">
      <c r="A305" s="100" t="s">
        <v>3405</v>
      </c>
      <c r="B305" s="101"/>
      <c r="C305" s="101" t="s">
        <v>450</v>
      </c>
      <c r="D305" s="101" t="s">
        <v>2659</v>
      </c>
      <c r="E305" s="101" t="s">
        <v>3383</v>
      </c>
      <c r="F305" s="102" t="s">
        <v>3384</v>
      </c>
      <c r="G305" s="101" t="s">
        <v>105</v>
      </c>
      <c r="H305" s="101" t="s">
        <v>1443</v>
      </c>
      <c r="I305" s="101" t="s">
        <v>2675</v>
      </c>
      <c r="J305" s="101" t="s">
        <v>3385</v>
      </c>
      <c r="K305" s="101" t="s">
        <v>3304</v>
      </c>
      <c r="L305" s="101" t="s">
        <v>3305</v>
      </c>
      <c r="M305" s="101">
        <v>47</v>
      </c>
      <c r="N305" s="101" t="s">
        <v>3322</v>
      </c>
      <c r="O305" s="101" t="s">
        <v>3305</v>
      </c>
      <c r="P305" s="101" t="s">
        <v>795</v>
      </c>
      <c r="Q305" s="101" t="s">
        <v>3322</v>
      </c>
      <c r="R305" s="101" t="s">
        <v>3323</v>
      </c>
      <c r="S305" s="101" t="s">
        <v>3406</v>
      </c>
      <c r="T305" s="101" t="s">
        <v>3407</v>
      </c>
      <c r="U305" s="101" t="s">
        <v>3408</v>
      </c>
      <c r="V305" s="101" t="s">
        <v>3409</v>
      </c>
      <c r="W305" s="101" t="s">
        <v>3410</v>
      </c>
      <c r="X305" s="101" t="s">
        <v>3390</v>
      </c>
      <c r="Y305" s="101" t="s">
        <v>123</v>
      </c>
      <c r="Z305" s="101" t="s">
        <v>3315</v>
      </c>
      <c r="AA305" s="103">
        <v>1000</v>
      </c>
      <c r="AB305" s="101" t="s">
        <v>125</v>
      </c>
      <c r="AC305" s="101" t="s">
        <v>2675</v>
      </c>
      <c r="AD305" s="103">
        <v>500</v>
      </c>
      <c r="AE305" s="103">
        <v>500</v>
      </c>
      <c r="AF305" s="103">
        <v>0</v>
      </c>
      <c r="AG305" s="103">
        <v>0</v>
      </c>
      <c r="AH305" s="104" t="s">
        <v>3411</v>
      </c>
      <c r="AI305" s="104" t="s">
        <v>3412</v>
      </c>
      <c r="AJ305" s="104" t="s">
        <v>3413</v>
      </c>
      <c r="AK305" s="101" t="s">
        <v>3414</v>
      </c>
      <c r="AL305" s="101" t="s">
        <v>3415</v>
      </c>
      <c r="AM305" s="101"/>
      <c r="AN305" s="102">
        <v>500</v>
      </c>
      <c r="AO305" s="105">
        <v>1</v>
      </c>
      <c r="AP305" s="106" t="s">
        <v>132</v>
      </c>
      <c r="AQ305" s="102">
        <v>416.77</v>
      </c>
      <c r="AR305" s="105">
        <v>0.83353999999999995</v>
      </c>
      <c r="AS305" s="106" t="s">
        <v>170</v>
      </c>
      <c r="AT305" s="102">
        <v>96.9</v>
      </c>
      <c r="AU305" s="107"/>
      <c r="AV305" s="106"/>
      <c r="AW305" s="103">
        <v>1013.67</v>
      </c>
      <c r="AX305" s="107">
        <v>1</v>
      </c>
      <c r="AY305" s="106" t="s">
        <v>132</v>
      </c>
      <c r="AZ305" s="108">
        <v>0</v>
      </c>
      <c r="BA305" s="108">
        <v>0</v>
      </c>
      <c r="BB305" s="108">
        <v>0</v>
      </c>
      <c r="BC305" s="108">
        <v>0</v>
      </c>
      <c r="BD305" s="108">
        <v>0</v>
      </c>
      <c r="BE305" s="108">
        <v>0</v>
      </c>
      <c r="BF305" s="108">
        <v>0</v>
      </c>
      <c r="BG305" s="108">
        <v>5000000000</v>
      </c>
      <c r="BH305" s="108">
        <v>0</v>
      </c>
      <c r="BI305" s="108">
        <v>0</v>
      </c>
      <c r="BJ305" s="108">
        <v>5000000000</v>
      </c>
      <c r="BK305" s="108">
        <v>0</v>
      </c>
      <c r="BL305" s="108">
        <v>300000000</v>
      </c>
      <c r="BM305" s="108">
        <v>0</v>
      </c>
      <c r="BN305" s="108">
        <v>0</v>
      </c>
      <c r="BO305" s="108">
        <v>0</v>
      </c>
      <c r="BP305" s="108">
        <v>0</v>
      </c>
      <c r="BQ305" s="108">
        <v>0</v>
      </c>
      <c r="BR305" s="108">
        <v>0</v>
      </c>
      <c r="BS305" s="108">
        <v>0</v>
      </c>
      <c r="BT305" s="108">
        <v>0</v>
      </c>
      <c r="BU305" s="108">
        <v>300000000</v>
      </c>
      <c r="BV305" s="108">
        <v>0</v>
      </c>
      <c r="BW305" s="108">
        <v>1300000000</v>
      </c>
      <c r="BX305" s="108">
        <v>0</v>
      </c>
      <c r="BY305" s="108">
        <v>0</v>
      </c>
      <c r="BZ305" s="108">
        <v>0</v>
      </c>
      <c r="CA305" s="108">
        <v>0</v>
      </c>
      <c r="CB305" s="108">
        <v>0</v>
      </c>
      <c r="CC305" s="108">
        <v>0</v>
      </c>
      <c r="CD305" s="108">
        <v>0</v>
      </c>
      <c r="CE305" s="108">
        <v>0</v>
      </c>
      <c r="CF305" s="108">
        <v>1300000000</v>
      </c>
      <c r="CG305" s="108">
        <v>0</v>
      </c>
      <c r="CH305" s="108">
        <v>1300000000</v>
      </c>
      <c r="CI305" s="108">
        <v>0</v>
      </c>
      <c r="CJ305" s="108">
        <v>0</v>
      </c>
      <c r="CK305" s="108">
        <v>0</v>
      </c>
      <c r="CL305" s="108">
        <v>0</v>
      </c>
      <c r="CM305" s="108">
        <v>0</v>
      </c>
      <c r="CN305" s="108">
        <v>0</v>
      </c>
      <c r="CO305" s="108">
        <v>0</v>
      </c>
      <c r="CP305" s="108">
        <v>0</v>
      </c>
      <c r="CQ305" s="108">
        <v>1300000000</v>
      </c>
      <c r="CR305" s="108">
        <v>7900000000</v>
      </c>
      <c r="CS305" s="101"/>
      <c r="CT305" s="101" t="s">
        <v>3416</v>
      </c>
    </row>
    <row r="306" spans="1:98" ht="70.349999999999994" customHeight="1" x14ac:dyDescent="0.3">
      <c r="A306" s="100" t="s">
        <v>3417</v>
      </c>
      <c r="B306" s="101"/>
      <c r="C306" s="101" t="s">
        <v>632</v>
      </c>
      <c r="D306" s="101" t="s">
        <v>2659</v>
      </c>
      <c r="E306" s="101" t="s">
        <v>3383</v>
      </c>
      <c r="F306" s="102" t="s">
        <v>3384</v>
      </c>
      <c r="G306" s="101" t="s">
        <v>105</v>
      </c>
      <c r="H306" s="101" t="s">
        <v>1443</v>
      </c>
      <c r="I306" s="101" t="s">
        <v>2675</v>
      </c>
      <c r="J306" s="101" t="s">
        <v>3385</v>
      </c>
      <c r="K306" s="101" t="s">
        <v>3304</v>
      </c>
      <c r="L306" s="101" t="s">
        <v>3305</v>
      </c>
      <c r="M306" s="101">
        <v>47</v>
      </c>
      <c r="N306" s="101" t="s">
        <v>3322</v>
      </c>
      <c r="O306" s="101" t="s">
        <v>3305</v>
      </c>
      <c r="P306" s="101" t="s">
        <v>795</v>
      </c>
      <c r="Q306" s="101" t="s">
        <v>3322</v>
      </c>
      <c r="R306" s="101" t="s">
        <v>3323</v>
      </c>
      <c r="S306" s="101" t="s">
        <v>3418</v>
      </c>
      <c r="T306" s="101" t="s">
        <v>3419</v>
      </c>
      <c r="U306" s="101" t="s">
        <v>3420</v>
      </c>
      <c r="V306" s="101" t="s">
        <v>3421</v>
      </c>
      <c r="W306" s="101" t="s">
        <v>3422</v>
      </c>
      <c r="X306" s="101" t="s">
        <v>3423</v>
      </c>
      <c r="Y306" s="101" t="s">
        <v>123</v>
      </c>
      <c r="Z306" s="101" t="s">
        <v>124</v>
      </c>
      <c r="AA306" s="103">
        <v>3</v>
      </c>
      <c r="AB306" s="101" t="s">
        <v>125</v>
      </c>
      <c r="AC306" s="101" t="s">
        <v>2675</v>
      </c>
      <c r="AD306" s="103">
        <v>0</v>
      </c>
      <c r="AE306" s="103">
        <v>0</v>
      </c>
      <c r="AF306" s="103">
        <v>0</v>
      </c>
      <c r="AG306" s="103">
        <v>3</v>
      </c>
      <c r="AH306" s="104"/>
      <c r="AI306" s="104"/>
      <c r="AJ306" s="104"/>
      <c r="AK306" s="101"/>
      <c r="AL306" s="101"/>
      <c r="AM306" s="101" t="s">
        <v>6516</v>
      </c>
      <c r="AN306" s="102"/>
      <c r="AO306" s="105"/>
      <c r="AP306" s="106"/>
      <c r="AQ306" s="102"/>
      <c r="AR306" s="105"/>
      <c r="AS306" s="106"/>
      <c r="AT306" s="102"/>
      <c r="AU306" s="107"/>
      <c r="AV306" s="106"/>
      <c r="AW306" s="103">
        <v>0</v>
      </c>
      <c r="AX306" s="107">
        <v>0</v>
      </c>
      <c r="AY306" s="106" t="s">
        <v>171</v>
      </c>
      <c r="AZ306" s="108"/>
      <c r="BA306" s="108"/>
      <c r="BB306" s="108"/>
      <c r="BC306" s="108"/>
      <c r="BD306" s="108"/>
      <c r="BE306" s="108"/>
      <c r="BF306" s="108"/>
      <c r="BG306" s="108"/>
      <c r="BH306" s="108"/>
      <c r="BI306" s="108"/>
      <c r="BJ306" s="108">
        <v>0</v>
      </c>
      <c r="BK306" s="108">
        <v>0</v>
      </c>
      <c r="BL306" s="108">
        <v>0</v>
      </c>
      <c r="BM306" s="108">
        <v>0</v>
      </c>
      <c r="BN306" s="108">
        <v>0</v>
      </c>
      <c r="BO306" s="108">
        <v>0</v>
      </c>
      <c r="BP306" s="108">
        <v>0</v>
      </c>
      <c r="BQ306" s="108">
        <v>0</v>
      </c>
      <c r="BR306" s="108">
        <v>0</v>
      </c>
      <c r="BS306" s="108">
        <v>1500000000</v>
      </c>
      <c r="BT306" s="108">
        <v>0</v>
      </c>
      <c r="BU306" s="108">
        <v>1500000000</v>
      </c>
      <c r="BV306" s="108">
        <v>0</v>
      </c>
      <c r="BW306" s="108">
        <v>0</v>
      </c>
      <c r="BX306" s="108">
        <v>0</v>
      </c>
      <c r="BY306" s="108">
        <v>0</v>
      </c>
      <c r="BZ306" s="108">
        <v>0</v>
      </c>
      <c r="CA306" s="108">
        <v>0</v>
      </c>
      <c r="CB306" s="108">
        <v>0</v>
      </c>
      <c r="CC306" s="108">
        <v>0</v>
      </c>
      <c r="CD306" s="108">
        <v>0</v>
      </c>
      <c r="CE306" s="108">
        <v>0</v>
      </c>
      <c r="CF306" s="108">
        <v>0</v>
      </c>
      <c r="CG306" s="108">
        <v>0</v>
      </c>
      <c r="CH306" s="108">
        <v>0</v>
      </c>
      <c r="CI306" s="108">
        <v>0</v>
      </c>
      <c r="CJ306" s="108">
        <v>0</v>
      </c>
      <c r="CK306" s="108">
        <v>0</v>
      </c>
      <c r="CL306" s="108">
        <v>0</v>
      </c>
      <c r="CM306" s="108">
        <v>0</v>
      </c>
      <c r="CN306" s="108">
        <v>0</v>
      </c>
      <c r="CO306" s="108">
        <v>0</v>
      </c>
      <c r="CP306" s="108">
        <v>0</v>
      </c>
      <c r="CQ306" s="108">
        <v>0</v>
      </c>
      <c r="CR306" s="108">
        <v>1500000000</v>
      </c>
      <c r="CS306" s="101"/>
      <c r="CT306" s="101" t="s">
        <v>3424</v>
      </c>
    </row>
    <row r="307" spans="1:98" ht="70.349999999999994" customHeight="1" x14ac:dyDescent="0.3">
      <c r="A307" s="100" t="s">
        <v>3425</v>
      </c>
      <c r="B307" s="101"/>
      <c r="C307" s="101" t="s">
        <v>645</v>
      </c>
      <c r="D307" s="101" t="s">
        <v>2659</v>
      </c>
      <c r="E307" s="101" t="s">
        <v>3318</v>
      </c>
      <c r="F307" s="102" t="s">
        <v>3319</v>
      </c>
      <c r="G307" s="101" t="s">
        <v>105</v>
      </c>
      <c r="H307" s="101" t="s">
        <v>1443</v>
      </c>
      <c r="I307" s="101" t="s">
        <v>2675</v>
      </c>
      <c r="J307" s="101" t="s">
        <v>3320</v>
      </c>
      <c r="K307" s="101" t="s">
        <v>3304</v>
      </c>
      <c r="L307" s="101" t="s">
        <v>3305</v>
      </c>
      <c r="M307" s="101">
        <v>47</v>
      </c>
      <c r="N307" s="101" t="s">
        <v>3322</v>
      </c>
      <c r="O307" s="101" t="s">
        <v>3305</v>
      </c>
      <c r="P307" s="101" t="s">
        <v>795</v>
      </c>
      <c r="Q307" s="101" t="s">
        <v>3322</v>
      </c>
      <c r="R307" s="101" t="s">
        <v>3323</v>
      </c>
      <c r="S307" s="101" t="s">
        <v>3426</v>
      </c>
      <c r="T307" s="101" t="s">
        <v>3427</v>
      </c>
      <c r="U307" s="101" t="s">
        <v>3426</v>
      </c>
      <c r="V307" s="101" t="s">
        <v>3428</v>
      </c>
      <c r="W307" s="101" t="s">
        <v>3429</v>
      </c>
      <c r="X307" s="101" t="s">
        <v>3423</v>
      </c>
      <c r="Y307" s="101" t="s">
        <v>123</v>
      </c>
      <c r="Z307" s="101" t="s">
        <v>124</v>
      </c>
      <c r="AA307" s="103">
        <v>1</v>
      </c>
      <c r="AB307" s="101" t="s">
        <v>125</v>
      </c>
      <c r="AC307" s="101" t="s">
        <v>2675</v>
      </c>
      <c r="AD307" s="103">
        <v>1</v>
      </c>
      <c r="AE307" s="103">
        <v>0</v>
      </c>
      <c r="AF307" s="103">
        <v>0</v>
      </c>
      <c r="AG307" s="103">
        <v>0</v>
      </c>
      <c r="AH307" s="104" t="s">
        <v>3430</v>
      </c>
      <c r="AI307" s="104"/>
      <c r="AJ307" s="104"/>
      <c r="AK307" s="101"/>
      <c r="AL307" s="101"/>
      <c r="AM307" s="101"/>
      <c r="AN307" s="102">
        <v>1</v>
      </c>
      <c r="AO307" s="105">
        <v>1</v>
      </c>
      <c r="AP307" s="106" t="s">
        <v>132</v>
      </c>
      <c r="AQ307" s="102"/>
      <c r="AR307" s="105"/>
      <c r="AS307" s="106"/>
      <c r="AT307" s="102"/>
      <c r="AU307" s="107"/>
      <c r="AV307" s="106"/>
      <c r="AW307" s="103">
        <v>1</v>
      </c>
      <c r="AX307" s="107">
        <v>1</v>
      </c>
      <c r="AY307" s="106" t="s">
        <v>132</v>
      </c>
      <c r="AZ307" s="108"/>
      <c r="BA307" s="108"/>
      <c r="BB307" s="108"/>
      <c r="BC307" s="108"/>
      <c r="BD307" s="108"/>
      <c r="BE307" s="108"/>
      <c r="BF307" s="108"/>
      <c r="BG307" s="108"/>
      <c r="BH307" s="108"/>
      <c r="BI307" s="108"/>
      <c r="BJ307" s="108">
        <v>0</v>
      </c>
      <c r="BK307" s="108">
        <v>0</v>
      </c>
      <c r="BL307" s="108">
        <v>0</v>
      </c>
      <c r="BM307" s="108">
        <v>0</v>
      </c>
      <c r="BN307" s="108">
        <v>0</v>
      </c>
      <c r="BO307" s="108">
        <v>0</v>
      </c>
      <c r="BP307" s="108">
        <v>0</v>
      </c>
      <c r="BQ307" s="108">
        <v>0</v>
      </c>
      <c r="BR307" s="108">
        <v>0</v>
      </c>
      <c r="BS307" s="108">
        <v>0</v>
      </c>
      <c r="BT307" s="108">
        <v>0</v>
      </c>
      <c r="BU307" s="108">
        <v>0</v>
      </c>
      <c r="BV307" s="108">
        <v>0</v>
      </c>
      <c r="BW307" s="108">
        <v>0</v>
      </c>
      <c r="BX307" s="108">
        <v>0</v>
      </c>
      <c r="BY307" s="108">
        <v>0</v>
      </c>
      <c r="BZ307" s="108">
        <v>0</v>
      </c>
      <c r="CA307" s="108">
        <v>0</v>
      </c>
      <c r="CB307" s="108">
        <v>0</v>
      </c>
      <c r="CC307" s="108">
        <v>0</v>
      </c>
      <c r="CD307" s="108">
        <v>1000000000</v>
      </c>
      <c r="CE307" s="108">
        <v>0</v>
      </c>
      <c r="CF307" s="108">
        <v>1000000000</v>
      </c>
      <c r="CG307" s="108">
        <v>0</v>
      </c>
      <c r="CH307" s="108">
        <v>0</v>
      </c>
      <c r="CI307" s="108">
        <v>0</v>
      </c>
      <c r="CJ307" s="108">
        <v>0</v>
      </c>
      <c r="CK307" s="108">
        <v>0</v>
      </c>
      <c r="CL307" s="108">
        <v>0</v>
      </c>
      <c r="CM307" s="108">
        <v>0</v>
      </c>
      <c r="CN307" s="108">
        <v>0</v>
      </c>
      <c r="CO307" s="108">
        <v>0</v>
      </c>
      <c r="CP307" s="108">
        <v>0</v>
      </c>
      <c r="CQ307" s="108">
        <v>0</v>
      </c>
      <c r="CR307" s="108">
        <v>1000000000</v>
      </c>
      <c r="CS307" s="101" t="s">
        <v>3431</v>
      </c>
      <c r="CT307" s="101" t="s">
        <v>3432</v>
      </c>
    </row>
    <row r="308" spans="1:98" ht="70.349999999999994" customHeight="1" x14ac:dyDescent="0.3">
      <c r="A308" s="100" t="s">
        <v>3433</v>
      </c>
      <c r="B308" s="101"/>
      <c r="C308" s="101" t="s">
        <v>659</v>
      </c>
      <c r="D308" s="101" t="s">
        <v>2659</v>
      </c>
      <c r="E308" s="101" t="s">
        <v>3318</v>
      </c>
      <c r="F308" s="102" t="s">
        <v>3319</v>
      </c>
      <c r="G308" s="101" t="s">
        <v>105</v>
      </c>
      <c r="H308" s="101" t="s">
        <v>1443</v>
      </c>
      <c r="I308" s="101" t="s">
        <v>2675</v>
      </c>
      <c r="J308" s="101" t="s">
        <v>3320</v>
      </c>
      <c r="K308" s="101" t="s">
        <v>3304</v>
      </c>
      <c r="L308" s="101" t="s">
        <v>3305</v>
      </c>
      <c r="M308" s="101">
        <v>47</v>
      </c>
      <c r="N308" s="101" t="s">
        <v>3322</v>
      </c>
      <c r="O308" s="101" t="s">
        <v>3305</v>
      </c>
      <c r="P308" s="101" t="s">
        <v>795</v>
      </c>
      <c r="Q308" s="101" t="s">
        <v>3322</v>
      </c>
      <c r="R308" s="101" t="s">
        <v>3323</v>
      </c>
      <c r="S308" s="101" t="s">
        <v>3434</v>
      </c>
      <c r="T308" s="101" t="s">
        <v>3435</v>
      </c>
      <c r="U308" s="101" t="s">
        <v>3436</v>
      </c>
      <c r="V308" s="101" t="s">
        <v>3437</v>
      </c>
      <c r="W308" s="101" t="s">
        <v>3438</v>
      </c>
      <c r="X308" s="101" t="s">
        <v>3439</v>
      </c>
      <c r="Y308" s="101" t="s">
        <v>123</v>
      </c>
      <c r="Z308" s="101" t="s">
        <v>124</v>
      </c>
      <c r="AA308" s="103">
        <v>2</v>
      </c>
      <c r="AB308" s="101" t="s">
        <v>125</v>
      </c>
      <c r="AC308" s="101" t="s">
        <v>2675</v>
      </c>
      <c r="AD308" s="103">
        <v>0</v>
      </c>
      <c r="AE308" s="103">
        <v>0</v>
      </c>
      <c r="AF308" s="103">
        <v>0</v>
      </c>
      <c r="AG308" s="103">
        <v>2</v>
      </c>
      <c r="AH308" s="104"/>
      <c r="AI308" s="104"/>
      <c r="AJ308" s="104"/>
      <c r="AK308" s="101"/>
      <c r="AL308" s="101"/>
      <c r="AM308" s="101" t="s">
        <v>6517</v>
      </c>
      <c r="AN308" s="102"/>
      <c r="AO308" s="105"/>
      <c r="AP308" s="106"/>
      <c r="AQ308" s="102"/>
      <c r="AR308" s="105"/>
      <c r="AS308" s="106"/>
      <c r="AT308" s="102"/>
      <c r="AU308" s="107"/>
      <c r="AV308" s="106"/>
      <c r="AW308" s="103">
        <v>0</v>
      </c>
      <c r="AX308" s="107">
        <v>0</v>
      </c>
      <c r="AY308" s="106" t="s">
        <v>171</v>
      </c>
      <c r="AZ308" s="108"/>
      <c r="BA308" s="108"/>
      <c r="BB308" s="108"/>
      <c r="BC308" s="108"/>
      <c r="BD308" s="108"/>
      <c r="BE308" s="108"/>
      <c r="BF308" s="108"/>
      <c r="BG308" s="108"/>
      <c r="BH308" s="108"/>
      <c r="BI308" s="108"/>
      <c r="BJ308" s="108">
        <v>0</v>
      </c>
      <c r="BK308" s="108">
        <v>0</v>
      </c>
      <c r="BL308" s="108">
        <v>0</v>
      </c>
      <c r="BM308" s="108">
        <v>0</v>
      </c>
      <c r="BN308" s="108">
        <v>0</v>
      </c>
      <c r="BO308" s="108">
        <v>0</v>
      </c>
      <c r="BP308" s="108">
        <v>0</v>
      </c>
      <c r="BQ308" s="108">
        <v>0</v>
      </c>
      <c r="BR308" s="108">
        <v>0</v>
      </c>
      <c r="BS308" s="108">
        <v>0</v>
      </c>
      <c r="BT308" s="108">
        <v>0</v>
      </c>
      <c r="BU308" s="108">
        <v>0</v>
      </c>
      <c r="BV308" s="108">
        <v>0</v>
      </c>
      <c r="BW308" s="108">
        <v>0</v>
      </c>
      <c r="BX308" s="108">
        <v>0</v>
      </c>
      <c r="BY308" s="108">
        <v>0</v>
      </c>
      <c r="BZ308" s="108">
        <v>0</v>
      </c>
      <c r="CA308" s="108">
        <v>0</v>
      </c>
      <c r="CB308" s="108">
        <v>0</v>
      </c>
      <c r="CC308" s="108">
        <v>0</v>
      </c>
      <c r="CD308" s="108">
        <v>0</v>
      </c>
      <c r="CE308" s="108">
        <v>0</v>
      </c>
      <c r="CF308" s="108">
        <v>0</v>
      </c>
      <c r="CG308" s="108">
        <v>0</v>
      </c>
      <c r="CH308" s="108">
        <v>0</v>
      </c>
      <c r="CI308" s="108">
        <v>0</v>
      </c>
      <c r="CJ308" s="108">
        <v>0</v>
      </c>
      <c r="CK308" s="108">
        <v>0</v>
      </c>
      <c r="CL308" s="108">
        <v>0</v>
      </c>
      <c r="CM308" s="108">
        <v>0</v>
      </c>
      <c r="CN308" s="108">
        <v>0</v>
      </c>
      <c r="CO308" s="108">
        <v>0</v>
      </c>
      <c r="CP308" s="108">
        <v>0</v>
      </c>
      <c r="CQ308" s="108">
        <v>0</v>
      </c>
      <c r="CR308" s="108">
        <v>0</v>
      </c>
      <c r="CS308" s="101"/>
      <c r="CT308" s="101" t="s">
        <v>3440</v>
      </c>
    </row>
    <row r="309" spans="1:98" ht="70.349999999999994" customHeight="1" x14ac:dyDescent="0.3">
      <c r="A309" s="100" t="s">
        <v>3441</v>
      </c>
      <c r="B309" s="101"/>
      <c r="C309" s="101" t="s">
        <v>111</v>
      </c>
      <c r="D309" s="101" t="s">
        <v>2659</v>
      </c>
      <c r="E309" s="101" t="s">
        <v>3442</v>
      </c>
      <c r="F309" s="102" t="s">
        <v>191</v>
      </c>
      <c r="G309" s="101" t="s">
        <v>105</v>
      </c>
      <c r="H309" s="101" t="s">
        <v>1443</v>
      </c>
      <c r="I309" s="101" t="s">
        <v>2675</v>
      </c>
      <c r="J309" s="101" t="s">
        <v>3443</v>
      </c>
      <c r="K309" s="101" t="s">
        <v>1864</v>
      </c>
      <c r="L309" s="101" t="s">
        <v>3305</v>
      </c>
      <c r="M309" s="101">
        <v>48</v>
      </c>
      <c r="N309" s="101" t="s">
        <v>3445</v>
      </c>
      <c r="O309" s="101" t="s">
        <v>3305</v>
      </c>
      <c r="P309" s="101" t="s">
        <v>795</v>
      </c>
      <c r="Q309" s="101" t="s">
        <v>3445</v>
      </c>
      <c r="R309" s="101" t="s">
        <v>3446</v>
      </c>
      <c r="S309" s="101" t="s">
        <v>3447</v>
      </c>
      <c r="T309" s="101" t="s">
        <v>3448</v>
      </c>
      <c r="U309" s="101" t="s">
        <v>3447</v>
      </c>
      <c r="V309" s="101" t="s">
        <v>3449</v>
      </c>
      <c r="W309" s="101" t="s">
        <v>3450</v>
      </c>
      <c r="X309" s="101" t="s">
        <v>3451</v>
      </c>
      <c r="Y309" s="101" t="s">
        <v>123</v>
      </c>
      <c r="Z309" s="101" t="s">
        <v>124</v>
      </c>
      <c r="AA309" s="103">
        <v>1</v>
      </c>
      <c r="AB309" s="101" t="s">
        <v>125</v>
      </c>
      <c r="AC309" s="101" t="s">
        <v>2675</v>
      </c>
      <c r="AD309" s="103">
        <v>0</v>
      </c>
      <c r="AE309" s="103">
        <v>0</v>
      </c>
      <c r="AF309" s="103">
        <v>1</v>
      </c>
      <c r="AG309" s="103">
        <v>0</v>
      </c>
      <c r="AH309" s="104"/>
      <c r="AI309" s="104"/>
      <c r="AJ309" s="104"/>
      <c r="AK309" s="101" t="s">
        <v>3452</v>
      </c>
      <c r="AL309" s="101"/>
      <c r="AM309" s="101"/>
      <c r="AN309" s="102"/>
      <c r="AO309" s="105"/>
      <c r="AP309" s="106"/>
      <c r="AQ309" s="102"/>
      <c r="AR309" s="105"/>
      <c r="AS309" s="106"/>
      <c r="AT309" s="102"/>
      <c r="AU309" s="107">
        <v>0</v>
      </c>
      <c r="AV309" s="106" t="s">
        <v>171</v>
      </c>
      <c r="AW309" s="103">
        <v>0</v>
      </c>
      <c r="AX309" s="107">
        <v>0</v>
      </c>
      <c r="AY309" s="106" t="s">
        <v>171</v>
      </c>
      <c r="AZ309" s="108">
        <v>0</v>
      </c>
      <c r="BA309" s="108">
        <v>0</v>
      </c>
      <c r="BB309" s="108">
        <v>0</v>
      </c>
      <c r="BC309" s="108">
        <v>0</v>
      </c>
      <c r="BD309" s="108">
        <v>0</v>
      </c>
      <c r="BE309" s="108">
        <v>0</v>
      </c>
      <c r="BF309" s="108">
        <v>0</v>
      </c>
      <c r="BG309" s="108">
        <v>0</v>
      </c>
      <c r="BH309" s="108">
        <v>0</v>
      </c>
      <c r="BI309" s="108">
        <v>0</v>
      </c>
      <c r="BJ309" s="108">
        <v>0</v>
      </c>
      <c r="BK309" s="108">
        <v>0</v>
      </c>
      <c r="BL309" s="108">
        <v>0</v>
      </c>
      <c r="BM309" s="108">
        <v>0</v>
      </c>
      <c r="BN309" s="108">
        <v>0</v>
      </c>
      <c r="BO309" s="108">
        <v>0</v>
      </c>
      <c r="BP309" s="108">
        <v>0</v>
      </c>
      <c r="BQ309" s="108">
        <v>0</v>
      </c>
      <c r="BR309" s="108">
        <v>0</v>
      </c>
      <c r="BS309" s="108">
        <v>0</v>
      </c>
      <c r="BT309" s="108">
        <v>0</v>
      </c>
      <c r="BU309" s="108">
        <v>0</v>
      </c>
      <c r="BV309" s="108">
        <v>0</v>
      </c>
      <c r="BW309" s="108">
        <v>0</v>
      </c>
      <c r="BX309" s="108">
        <v>0</v>
      </c>
      <c r="BY309" s="108">
        <v>0</v>
      </c>
      <c r="BZ309" s="108">
        <v>0</v>
      </c>
      <c r="CA309" s="108">
        <v>0</v>
      </c>
      <c r="CB309" s="108">
        <v>0</v>
      </c>
      <c r="CC309" s="108">
        <v>0</v>
      </c>
      <c r="CD309" s="108">
        <v>0</v>
      </c>
      <c r="CE309" s="108">
        <v>0</v>
      </c>
      <c r="CF309" s="108">
        <v>0</v>
      </c>
      <c r="CG309" s="108">
        <v>0</v>
      </c>
      <c r="CH309" s="108">
        <v>0</v>
      </c>
      <c r="CI309" s="108">
        <v>0</v>
      </c>
      <c r="CJ309" s="108">
        <v>0</v>
      </c>
      <c r="CK309" s="108">
        <v>0</v>
      </c>
      <c r="CL309" s="108">
        <v>0</v>
      </c>
      <c r="CM309" s="108">
        <v>0</v>
      </c>
      <c r="CN309" s="108">
        <v>0</v>
      </c>
      <c r="CO309" s="108">
        <v>0</v>
      </c>
      <c r="CP309" s="108">
        <v>0</v>
      </c>
      <c r="CQ309" s="108">
        <v>0</v>
      </c>
      <c r="CR309" s="108">
        <v>0</v>
      </c>
      <c r="CS309" s="101"/>
      <c r="CT309" s="101" t="s">
        <v>3453</v>
      </c>
    </row>
    <row r="310" spans="1:98" ht="70.349999999999994" customHeight="1" x14ac:dyDescent="0.3">
      <c r="A310" s="100" t="s">
        <v>3454</v>
      </c>
      <c r="B310" s="101"/>
      <c r="C310" s="101" t="s">
        <v>111</v>
      </c>
      <c r="D310" s="101" t="s">
        <v>2659</v>
      </c>
      <c r="E310" s="101" t="s">
        <v>2070</v>
      </c>
      <c r="F310" s="102" t="s">
        <v>2071</v>
      </c>
      <c r="G310" s="101" t="s">
        <v>1992</v>
      </c>
      <c r="H310" s="101" t="s">
        <v>106</v>
      </c>
      <c r="I310" s="101" t="s">
        <v>2072</v>
      </c>
      <c r="J310" s="101" t="s">
        <v>1191</v>
      </c>
      <c r="K310" s="101" t="s">
        <v>3455</v>
      </c>
      <c r="L310" s="101" t="s">
        <v>3305</v>
      </c>
      <c r="M310" s="101">
        <v>49</v>
      </c>
      <c r="N310" s="101" t="s">
        <v>3457</v>
      </c>
      <c r="O310" s="101" t="s">
        <v>3305</v>
      </c>
      <c r="P310" s="101" t="s">
        <v>795</v>
      </c>
      <c r="Q310" s="101" t="s">
        <v>3457</v>
      </c>
      <c r="R310" s="101" t="s">
        <v>3458</v>
      </c>
      <c r="S310" s="101" t="s">
        <v>3459</v>
      </c>
      <c r="T310" s="101" t="s">
        <v>3460</v>
      </c>
      <c r="U310" s="101" t="s">
        <v>3459</v>
      </c>
      <c r="V310" s="101" t="s">
        <v>3461</v>
      </c>
      <c r="W310" s="101"/>
      <c r="X310" s="101" t="s">
        <v>3462</v>
      </c>
      <c r="Y310" s="101" t="s">
        <v>123</v>
      </c>
      <c r="Z310" s="101" t="s">
        <v>124</v>
      </c>
      <c r="AA310" s="103">
        <v>1</v>
      </c>
      <c r="AB310" s="101" t="s">
        <v>125</v>
      </c>
      <c r="AC310" s="101" t="s">
        <v>2675</v>
      </c>
      <c r="AD310" s="103">
        <v>0</v>
      </c>
      <c r="AE310" s="103">
        <v>0</v>
      </c>
      <c r="AF310" s="103">
        <v>0</v>
      </c>
      <c r="AG310" s="103">
        <v>1</v>
      </c>
      <c r="AH310" s="104"/>
      <c r="AI310" s="104"/>
      <c r="AJ310" s="104"/>
      <c r="AK310" s="101"/>
      <c r="AL310" s="101"/>
      <c r="AM310" s="101" t="s">
        <v>6518</v>
      </c>
      <c r="AN310" s="102"/>
      <c r="AO310" s="105"/>
      <c r="AP310" s="106"/>
      <c r="AQ310" s="102"/>
      <c r="AR310" s="105"/>
      <c r="AS310" s="106"/>
      <c r="AT310" s="102"/>
      <c r="AU310" s="107"/>
      <c r="AV310" s="106"/>
      <c r="AW310" s="103">
        <v>0</v>
      </c>
      <c r="AX310" s="107">
        <v>0</v>
      </c>
      <c r="AY310" s="106" t="s">
        <v>171</v>
      </c>
      <c r="AZ310" s="108">
        <v>0</v>
      </c>
      <c r="BA310" s="108">
        <v>0</v>
      </c>
      <c r="BB310" s="108">
        <v>0</v>
      </c>
      <c r="BC310" s="108">
        <v>0</v>
      </c>
      <c r="BD310" s="108">
        <v>0</v>
      </c>
      <c r="BE310" s="108">
        <v>0</v>
      </c>
      <c r="BF310" s="108">
        <v>0</v>
      </c>
      <c r="BG310" s="108">
        <v>0</v>
      </c>
      <c r="BH310" s="108">
        <v>0</v>
      </c>
      <c r="BI310" s="108">
        <v>0</v>
      </c>
      <c r="BJ310" s="108">
        <v>0</v>
      </c>
      <c r="BK310" s="108">
        <v>0</v>
      </c>
      <c r="BL310" s="108">
        <v>0</v>
      </c>
      <c r="BM310" s="108">
        <v>0</v>
      </c>
      <c r="BN310" s="108">
        <v>0</v>
      </c>
      <c r="BO310" s="108">
        <v>0</v>
      </c>
      <c r="BP310" s="108">
        <v>0</v>
      </c>
      <c r="BQ310" s="108">
        <v>0</v>
      </c>
      <c r="BR310" s="108">
        <v>0</v>
      </c>
      <c r="BS310" s="108">
        <v>3000000000</v>
      </c>
      <c r="BT310" s="108">
        <v>0</v>
      </c>
      <c r="BU310" s="108">
        <v>3000000000</v>
      </c>
      <c r="BV310" s="108">
        <v>0</v>
      </c>
      <c r="BW310" s="108">
        <v>0</v>
      </c>
      <c r="BX310" s="108">
        <v>0</v>
      </c>
      <c r="BY310" s="108">
        <v>0</v>
      </c>
      <c r="BZ310" s="108">
        <v>0</v>
      </c>
      <c r="CA310" s="108">
        <v>0</v>
      </c>
      <c r="CB310" s="108">
        <v>0</v>
      </c>
      <c r="CC310" s="108">
        <v>0</v>
      </c>
      <c r="CD310" s="108">
        <v>2000000000</v>
      </c>
      <c r="CE310" s="108">
        <v>0</v>
      </c>
      <c r="CF310" s="108">
        <v>2000000000</v>
      </c>
      <c r="CG310" s="108">
        <v>0</v>
      </c>
      <c r="CH310" s="108">
        <v>0</v>
      </c>
      <c r="CI310" s="108">
        <v>0</v>
      </c>
      <c r="CJ310" s="108">
        <v>0</v>
      </c>
      <c r="CK310" s="108">
        <v>0</v>
      </c>
      <c r="CL310" s="108">
        <v>0</v>
      </c>
      <c r="CM310" s="108">
        <v>0</v>
      </c>
      <c r="CN310" s="108">
        <v>0</v>
      </c>
      <c r="CO310" s="108">
        <v>0</v>
      </c>
      <c r="CP310" s="108">
        <v>0</v>
      </c>
      <c r="CQ310" s="108">
        <v>0</v>
      </c>
      <c r="CR310" s="108">
        <v>5000000000</v>
      </c>
      <c r="CS310" s="101"/>
      <c r="CT310" s="101" t="s">
        <v>3463</v>
      </c>
    </row>
    <row r="311" spans="1:98" ht="70.349999999999994" customHeight="1" x14ac:dyDescent="0.3">
      <c r="A311" s="100" t="s">
        <v>3464</v>
      </c>
      <c r="B311" s="101"/>
      <c r="C311" s="101" t="s">
        <v>101</v>
      </c>
      <c r="D311" s="101" t="s">
        <v>2659</v>
      </c>
      <c r="E311" s="101" t="s">
        <v>2070</v>
      </c>
      <c r="F311" s="102" t="s">
        <v>2071</v>
      </c>
      <c r="G311" s="101" t="s">
        <v>1992</v>
      </c>
      <c r="H311" s="101" t="s">
        <v>106</v>
      </c>
      <c r="I311" s="101" t="s">
        <v>2072</v>
      </c>
      <c r="J311" s="101" t="s">
        <v>1191</v>
      </c>
      <c r="K311" s="101" t="s">
        <v>3455</v>
      </c>
      <c r="L311" s="101" t="s">
        <v>3305</v>
      </c>
      <c r="M311" s="101">
        <v>49</v>
      </c>
      <c r="N311" s="101" t="s">
        <v>3457</v>
      </c>
      <c r="O311" s="101" t="s">
        <v>3305</v>
      </c>
      <c r="P311" s="101" t="s">
        <v>795</v>
      </c>
      <c r="Q311" s="101" t="s">
        <v>3457</v>
      </c>
      <c r="R311" s="101" t="s">
        <v>3458</v>
      </c>
      <c r="S311" s="101" t="s">
        <v>3465</v>
      </c>
      <c r="T311" s="101" t="s">
        <v>3466</v>
      </c>
      <c r="U311" s="101" t="s">
        <v>3467</v>
      </c>
      <c r="V311" s="101" t="s">
        <v>3468</v>
      </c>
      <c r="W311" s="101" t="s">
        <v>3469</v>
      </c>
      <c r="X311" s="101" t="s">
        <v>3470</v>
      </c>
      <c r="Y311" s="101" t="s">
        <v>123</v>
      </c>
      <c r="Z311" s="101" t="s">
        <v>3315</v>
      </c>
      <c r="AA311" s="103">
        <v>2</v>
      </c>
      <c r="AB311" s="101" t="s">
        <v>125</v>
      </c>
      <c r="AC311" s="101" t="s">
        <v>2675</v>
      </c>
      <c r="AD311" s="103">
        <v>0</v>
      </c>
      <c r="AE311" s="103">
        <v>0</v>
      </c>
      <c r="AF311" s="103">
        <v>2</v>
      </c>
      <c r="AG311" s="103">
        <v>0</v>
      </c>
      <c r="AH311" s="104"/>
      <c r="AI311" s="104"/>
      <c r="AJ311" s="104"/>
      <c r="AK311" s="101" t="s">
        <v>3471</v>
      </c>
      <c r="AL311" s="101"/>
      <c r="AM311" s="101"/>
      <c r="AN311" s="102"/>
      <c r="AO311" s="105"/>
      <c r="AP311" s="106"/>
      <c r="AQ311" s="102"/>
      <c r="AR311" s="105"/>
      <c r="AS311" s="106"/>
      <c r="AT311" s="102"/>
      <c r="AU311" s="107">
        <v>0</v>
      </c>
      <c r="AV311" s="106" t="s">
        <v>171</v>
      </c>
      <c r="AW311" s="103">
        <v>0</v>
      </c>
      <c r="AX311" s="107">
        <v>0</v>
      </c>
      <c r="AY311" s="106" t="s">
        <v>171</v>
      </c>
      <c r="AZ311" s="108">
        <v>0</v>
      </c>
      <c r="BA311" s="108">
        <v>0</v>
      </c>
      <c r="BB311" s="108">
        <v>0</v>
      </c>
      <c r="BC311" s="108">
        <v>0</v>
      </c>
      <c r="BD311" s="108">
        <v>0</v>
      </c>
      <c r="BE311" s="108">
        <v>0</v>
      </c>
      <c r="BF311" s="108">
        <v>3000000000</v>
      </c>
      <c r="BG311" s="108">
        <v>0</v>
      </c>
      <c r="BH311" s="108">
        <v>0</v>
      </c>
      <c r="BI311" s="108">
        <v>0</v>
      </c>
      <c r="BJ311" s="108">
        <v>3000000000</v>
      </c>
      <c r="BK311" s="108">
        <v>0</v>
      </c>
      <c r="BL311" s="108">
        <v>0</v>
      </c>
      <c r="BM311" s="108">
        <v>0</v>
      </c>
      <c r="BN311" s="108">
        <v>0</v>
      </c>
      <c r="BO311" s="108">
        <v>0</v>
      </c>
      <c r="BP311" s="108">
        <v>0</v>
      </c>
      <c r="BQ311" s="108">
        <v>0</v>
      </c>
      <c r="BR311" s="108">
        <v>0</v>
      </c>
      <c r="BS311" s="108">
        <v>0</v>
      </c>
      <c r="BT311" s="108">
        <v>0</v>
      </c>
      <c r="BU311" s="108">
        <v>0</v>
      </c>
      <c r="BV311" s="108">
        <v>0</v>
      </c>
      <c r="BW311" s="108">
        <v>0</v>
      </c>
      <c r="BX311" s="108">
        <v>0</v>
      </c>
      <c r="BY311" s="108">
        <v>0</v>
      </c>
      <c r="BZ311" s="108">
        <v>0</v>
      </c>
      <c r="CA311" s="108">
        <v>0</v>
      </c>
      <c r="CB311" s="108">
        <v>0</v>
      </c>
      <c r="CC311" s="108">
        <v>0</v>
      </c>
      <c r="CD311" s="108">
        <v>0</v>
      </c>
      <c r="CE311" s="108">
        <v>0</v>
      </c>
      <c r="CF311" s="108">
        <v>0</v>
      </c>
      <c r="CG311" s="108">
        <v>0</v>
      </c>
      <c r="CH311" s="108">
        <v>0</v>
      </c>
      <c r="CI311" s="108">
        <v>0</v>
      </c>
      <c r="CJ311" s="108">
        <v>0</v>
      </c>
      <c r="CK311" s="108">
        <v>0</v>
      </c>
      <c r="CL311" s="108">
        <v>0</v>
      </c>
      <c r="CM311" s="108">
        <v>0</v>
      </c>
      <c r="CN311" s="108">
        <v>0</v>
      </c>
      <c r="CO311" s="108">
        <v>0</v>
      </c>
      <c r="CP311" s="108">
        <v>0</v>
      </c>
      <c r="CQ311" s="108">
        <v>0</v>
      </c>
      <c r="CR311" s="108">
        <v>3000000000</v>
      </c>
      <c r="CS311" s="101"/>
      <c r="CT311" s="101" t="s">
        <v>3472</v>
      </c>
    </row>
    <row r="312" spans="1:98" ht="70.349999999999994" customHeight="1" x14ac:dyDescent="0.3">
      <c r="A312" s="100" t="s">
        <v>3473</v>
      </c>
      <c r="B312" s="101"/>
      <c r="C312" s="101" t="s">
        <v>136</v>
      </c>
      <c r="D312" s="101" t="s">
        <v>2659</v>
      </c>
      <c r="E312" s="101" t="s">
        <v>2070</v>
      </c>
      <c r="F312" s="102" t="s">
        <v>2071</v>
      </c>
      <c r="G312" s="101" t="s">
        <v>1992</v>
      </c>
      <c r="H312" s="101" t="s">
        <v>106</v>
      </c>
      <c r="I312" s="101" t="s">
        <v>2072</v>
      </c>
      <c r="J312" s="101" t="s">
        <v>1191</v>
      </c>
      <c r="K312" s="101" t="s">
        <v>3455</v>
      </c>
      <c r="L312" s="101" t="s">
        <v>3305</v>
      </c>
      <c r="M312" s="101">
        <v>49</v>
      </c>
      <c r="N312" s="101" t="s">
        <v>3457</v>
      </c>
      <c r="O312" s="101" t="s">
        <v>3305</v>
      </c>
      <c r="P312" s="101" t="s">
        <v>795</v>
      </c>
      <c r="Q312" s="101" t="s">
        <v>3457</v>
      </c>
      <c r="R312" s="101" t="s">
        <v>3458</v>
      </c>
      <c r="S312" s="101" t="s">
        <v>3474</v>
      </c>
      <c r="T312" s="101" t="s">
        <v>3475</v>
      </c>
      <c r="U312" s="101" t="s">
        <v>3476</v>
      </c>
      <c r="V312" s="101" t="s">
        <v>3477</v>
      </c>
      <c r="W312" s="101" t="s">
        <v>3478</v>
      </c>
      <c r="X312" s="101" t="s">
        <v>3479</v>
      </c>
      <c r="Y312" s="101" t="s">
        <v>123</v>
      </c>
      <c r="Z312" s="101" t="s">
        <v>3480</v>
      </c>
      <c r="AA312" s="103">
        <v>100</v>
      </c>
      <c r="AB312" s="101" t="s">
        <v>125</v>
      </c>
      <c r="AC312" s="101" t="s">
        <v>2675</v>
      </c>
      <c r="AD312" s="103">
        <v>0</v>
      </c>
      <c r="AE312" s="103">
        <v>0</v>
      </c>
      <c r="AF312" s="103">
        <v>50</v>
      </c>
      <c r="AG312" s="103">
        <v>50</v>
      </c>
      <c r="AH312" s="104"/>
      <c r="AI312" s="104"/>
      <c r="AJ312" s="104"/>
      <c r="AK312" s="101" t="s">
        <v>3481</v>
      </c>
      <c r="AL312" s="101" t="s">
        <v>3482</v>
      </c>
      <c r="AM312" s="101" t="s">
        <v>6519</v>
      </c>
      <c r="AN312" s="102"/>
      <c r="AO312" s="105"/>
      <c r="AP312" s="106"/>
      <c r="AQ312" s="102"/>
      <c r="AR312" s="105"/>
      <c r="AS312" s="106"/>
      <c r="AT312" s="102">
        <v>3000</v>
      </c>
      <c r="AU312" s="107">
        <v>1</v>
      </c>
      <c r="AV312" s="106" t="s">
        <v>132</v>
      </c>
      <c r="AW312" s="103">
        <v>3000</v>
      </c>
      <c r="AX312" s="107">
        <v>1</v>
      </c>
      <c r="AY312" s="106" t="s">
        <v>132</v>
      </c>
      <c r="AZ312" s="108">
        <v>0</v>
      </c>
      <c r="BA312" s="108">
        <v>0</v>
      </c>
      <c r="BB312" s="108">
        <v>0</v>
      </c>
      <c r="BC312" s="108">
        <v>0</v>
      </c>
      <c r="BD312" s="108">
        <v>0</v>
      </c>
      <c r="BE312" s="108">
        <v>0</v>
      </c>
      <c r="BF312" s="108">
        <v>0</v>
      </c>
      <c r="BG312" s="108">
        <v>0</v>
      </c>
      <c r="BH312" s="108">
        <v>0</v>
      </c>
      <c r="BI312" s="108">
        <v>0</v>
      </c>
      <c r="BJ312" s="108">
        <v>0</v>
      </c>
      <c r="BK312" s="108">
        <v>0</v>
      </c>
      <c r="BL312" s="108">
        <v>0</v>
      </c>
      <c r="BM312" s="108">
        <v>0</v>
      </c>
      <c r="BN312" s="108">
        <v>0</v>
      </c>
      <c r="BO312" s="108">
        <v>0</v>
      </c>
      <c r="BP312" s="108">
        <v>0</v>
      </c>
      <c r="BQ312" s="108">
        <v>0</v>
      </c>
      <c r="BR312" s="108">
        <v>0</v>
      </c>
      <c r="BS312" s="108">
        <v>0</v>
      </c>
      <c r="BT312" s="108">
        <v>0</v>
      </c>
      <c r="BU312" s="108">
        <v>0</v>
      </c>
      <c r="BV312" s="108">
        <v>0</v>
      </c>
      <c r="BW312" s="108">
        <v>0</v>
      </c>
      <c r="BX312" s="108">
        <v>0</v>
      </c>
      <c r="BY312" s="108">
        <v>0</v>
      </c>
      <c r="BZ312" s="108">
        <v>0</v>
      </c>
      <c r="CA312" s="108">
        <v>0</v>
      </c>
      <c r="CB312" s="108">
        <v>0</v>
      </c>
      <c r="CC312" s="108">
        <v>0</v>
      </c>
      <c r="CD312" s="108">
        <v>0</v>
      </c>
      <c r="CE312" s="108">
        <v>0</v>
      </c>
      <c r="CF312" s="108">
        <v>0</v>
      </c>
      <c r="CG312" s="108">
        <v>0</v>
      </c>
      <c r="CH312" s="108">
        <v>200000000</v>
      </c>
      <c r="CI312" s="108">
        <v>0</v>
      </c>
      <c r="CJ312" s="108">
        <v>0</v>
      </c>
      <c r="CK312" s="108">
        <v>0</v>
      </c>
      <c r="CL312" s="108">
        <v>0</v>
      </c>
      <c r="CM312" s="108">
        <v>0</v>
      </c>
      <c r="CN312" s="108">
        <v>0</v>
      </c>
      <c r="CO312" s="108">
        <v>0</v>
      </c>
      <c r="CP312" s="108">
        <v>0</v>
      </c>
      <c r="CQ312" s="108">
        <v>200000000</v>
      </c>
      <c r="CR312" s="108">
        <v>200000000</v>
      </c>
      <c r="CS312" s="101"/>
      <c r="CT312" s="101" t="s">
        <v>3483</v>
      </c>
    </row>
    <row r="313" spans="1:98" ht="287.39999999999998" customHeight="1" x14ac:dyDescent="0.3">
      <c r="A313" s="100" t="s">
        <v>3484</v>
      </c>
      <c r="B313" s="101"/>
      <c r="C313" s="101" t="s">
        <v>111</v>
      </c>
      <c r="D313" s="101" t="s">
        <v>2659</v>
      </c>
      <c r="E313" s="101" t="s">
        <v>3485</v>
      </c>
      <c r="F313" s="102" t="s">
        <v>1465</v>
      </c>
      <c r="G313" s="101"/>
      <c r="H313" s="101" t="s">
        <v>106</v>
      </c>
      <c r="I313" s="101" t="s">
        <v>3486</v>
      </c>
      <c r="J313" s="101" t="s">
        <v>3487</v>
      </c>
      <c r="K313" s="101" t="s">
        <v>1864</v>
      </c>
      <c r="L313" s="101" t="s">
        <v>3305</v>
      </c>
      <c r="M313" s="101">
        <v>50</v>
      </c>
      <c r="N313" s="101" t="s">
        <v>3488</v>
      </c>
      <c r="O313" s="101" t="s">
        <v>3305</v>
      </c>
      <c r="P313" s="101" t="s">
        <v>795</v>
      </c>
      <c r="Q313" s="101" t="s">
        <v>3488</v>
      </c>
      <c r="R313" s="101" t="s">
        <v>3489</v>
      </c>
      <c r="S313" s="101" t="s">
        <v>6520</v>
      </c>
      <c r="T313" s="101" t="s">
        <v>3491</v>
      </c>
      <c r="U313" s="101" t="s">
        <v>3492</v>
      </c>
      <c r="V313" s="101" t="s">
        <v>3493</v>
      </c>
      <c r="W313" s="101" t="s">
        <v>3494</v>
      </c>
      <c r="X313" s="101" t="s">
        <v>980</v>
      </c>
      <c r="Y313" s="101" t="s">
        <v>123</v>
      </c>
      <c r="Z313" s="101" t="s">
        <v>124</v>
      </c>
      <c r="AA313" s="103">
        <v>1</v>
      </c>
      <c r="AB313" s="101" t="s">
        <v>125</v>
      </c>
      <c r="AC313" s="101" t="s">
        <v>2675</v>
      </c>
      <c r="AD313" s="103">
        <v>0</v>
      </c>
      <c r="AE313" s="103">
        <v>0</v>
      </c>
      <c r="AF313" s="103">
        <v>1</v>
      </c>
      <c r="AG313" s="103">
        <v>0</v>
      </c>
      <c r="AH313" s="104"/>
      <c r="AI313" s="104"/>
      <c r="AJ313" s="104"/>
      <c r="AK313" s="101" t="s">
        <v>3495</v>
      </c>
      <c r="AL313" s="101"/>
      <c r="AM313" s="101"/>
      <c r="AN313" s="102"/>
      <c r="AO313" s="105"/>
      <c r="AP313" s="106"/>
      <c r="AQ313" s="102"/>
      <c r="AR313" s="105"/>
      <c r="AS313" s="106"/>
      <c r="AT313" s="102"/>
      <c r="AU313" s="107">
        <v>0</v>
      </c>
      <c r="AV313" s="106" t="s">
        <v>171</v>
      </c>
      <c r="AW313" s="103">
        <v>0</v>
      </c>
      <c r="AX313" s="107">
        <v>0</v>
      </c>
      <c r="AY313" s="106" t="s">
        <v>171</v>
      </c>
      <c r="AZ313" s="108">
        <v>0</v>
      </c>
      <c r="BA313" s="108">
        <v>0</v>
      </c>
      <c r="BB313" s="108">
        <v>0</v>
      </c>
      <c r="BC313" s="108">
        <v>0</v>
      </c>
      <c r="BD313" s="108">
        <v>0</v>
      </c>
      <c r="BE313" s="108">
        <v>0</v>
      </c>
      <c r="BF313" s="108">
        <v>0</v>
      </c>
      <c r="BG313" s="108">
        <v>0</v>
      </c>
      <c r="BH313" s="108">
        <v>0</v>
      </c>
      <c r="BI313" s="108">
        <v>0</v>
      </c>
      <c r="BJ313" s="108">
        <v>0</v>
      </c>
      <c r="BK313" s="108">
        <v>0</v>
      </c>
      <c r="BL313" s="108">
        <v>0</v>
      </c>
      <c r="BM313" s="108">
        <v>0</v>
      </c>
      <c r="BN313" s="108">
        <v>0</v>
      </c>
      <c r="BO313" s="108">
        <v>0</v>
      </c>
      <c r="BP313" s="108">
        <v>0</v>
      </c>
      <c r="BQ313" s="108">
        <v>0</v>
      </c>
      <c r="BR313" s="108">
        <v>0</v>
      </c>
      <c r="BS313" s="108">
        <v>8000000000</v>
      </c>
      <c r="BT313" s="108">
        <v>0</v>
      </c>
      <c r="BU313" s="108">
        <v>8000000000</v>
      </c>
      <c r="BV313" s="108">
        <v>0</v>
      </c>
      <c r="BW313" s="108">
        <v>0</v>
      </c>
      <c r="BX313" s="108">
        <v>0</v>
      </c>
      <c r="BY313" s="108">
        <v>0</v>
      </c>
      <c r="BZ313" s="108">
        <v>0</v>
      </c>
      <c r="CA313" s="108">
        <v>0</v>
      </c>
      <c r="CB313" s="108">
        <v>0</v>
      </c>
      <c r="CC313" s="108">
        <v>0</v>
      </c>
      <c r="CD313" s="108">
        <v>0</v>
      </c>
      <c r="CE313" s="108">
        <v>0</v>
      </c>
      <c r="CF313" s="108">
        <v>0</v>
      </c>
      <c r="CG313" s="108">
        <v>0</v>
      </c>
      <c r="CH313" s="108">
        <v>0</v>
      </c>
      <c r="CI313" s="108">
        <v>0</v>
      </c>
      <c r="CJ313" s="108">
        <v>0</v>
      </c>
      <c r="CK313" s="108">
        <v>0</v>
      </c>
      <c r="CL313" s="108">
        <v>0</v>
      </c>
      <c r="CM313" s="108">
        <v>0</v>
      </c>
      <c r="CN313" s="108">
        <v>0</v>
      </c>
      <c r="CO313" s="108">
        <v>0</v>
      </c>
      <c r="CP313" s="108">
        <v>0</v>
      </c>
      <c r="CQ313" s="108">
        <v>0</v>
      </c>
      <c r="CR313" s="108">
        <v>8000000000</v>
      </c>
      <c r="CS313" s="101"/>
      <c r="CT313" s="101" t="s">
        <v>3496</v>
      </c>
    </row>
    <row r="314" spans="1:98" ht="70.349999999999994" customHeight="1" x14ac:dyDescent="0.3">
      <c r="A314" s="100" t="s">
        <v>3497</v>
      </c>
      <c r="B314" s="101"/>
      <c r="C314" s="101" t="s">
        <v>111</v>
      </c>
      <c r="D314" s="101" t="s">
        <v>2659</v>
      </c>
      <c r="E314" s="101" t="s">
        <v>3498</v>
      </c>
      <c r="F314" s="102" t="s">
        <v>3499</v>
      </c>
      <c r="G314" s="101" t="s">
        <v>124</v>
      </c>
      <c r="H314" s="101" t="s">
        <v>106</v>
      </c>
      <c r="I314" s="101" t="s">
        <v>3500</v>
      </c>
      <c r="J314" s="101" t="s">
        <v>3501</v>
      </c>
      <c r="K314" s="101" t="s">
        <v>3502</v>
      </c>
      <c r="L314" s="101" t="s">
        <v>3305</v>
      </c>
      <c r="M314" s="101">
        <v>51</v>
      </c>
      <c r="N314" s="101" t="s">
        <v>3504</v>
      </c>
      <c r="O314" s="101" t="s">
        <v>3305</v>
      </c>
      <c r="P314" s="101" t="s">
        <v>795</v>
      </c>
      <c r="Q314" s="101" t="s">
        <v>3505</v>
      </c>
      <c r="R314" s="101" t="s">
        <v>3506</v>
      </c>
      <c r="S314" s="101" t="s">
        <v>531</v>
      </c>
      <c r="T314" s="101" t="s">
        <v>3507</v>
      </c>
      <c r="U314" s="101" t="s">
        <v>3508</v>
      </c>
      <c r="V314" s="101" t="s">
        <v>3509</v>
      </c>
      <c r="W314" s="101" t="s">
        <v>3510</v>
      </c>
      <c r="X314" s="101" t="s">
        <v>500</v>
      </c>
      <c r="Y314" s="101" t="s">
        <v>239</v>
      </c>
      <c r="Z314" s="101" t="s">
        <v>124</v>
      </c>
      <c r="AA314" s="103">
        <v>1</v>
      </c>
      <c r="AB314" s="101" t="s">
        <v>125</v>
      </c>
      <c r="AC314" s="101" t="s">
        <v>3511</v>
      </c>
      <c r="AD314" s="103">
        <v>0</v>
      </c>
      <c r="AE314" s="103">
        <v>1</v>
      </c>
      <c r="AF314" s="103">
        <v>0</v>
      </c>
      <c r="AG314" s="103">
        <v>0</v>
      </c>
      <c r="AH314" s="104" t="s">
        <v>3512</v>
      </c>
      <c r="AI314" s="104" t="s">
        <v>3513</v>
      </c>
      <c r="AJ314" s="104" t="s">
        <v>3514</v>
      </c>
      <c r="AK314" s="101"/>
      <c r="AL314" s="101"/>
      <c r="AM314" s="101"/>
      <c r="AN314" s="102">
        <v>1</v>
      </c>
      <c r="AO314" s="105">
        <v>1</v>
      </c>
      <c r="AP314" s="106" t="s">
        <v>132</v>
      </c>
      <c r="AQ314" s="102">
        <v>1</v>
      </c>
      <c r="AR314" s="105">
        <v>1</v>
      </c>
      <c r="AS314" s="106" t="s">
        <v>132</v>
      </c>
      <c r="AT314" s="102"/>
      <c r="AU314" s="107"/>
      <c r="AV314" s="106"/>
      <c r="AW314" s="103">
        <v>2</v>
      </c>
      <c r="AX314" s="107">
        <v>1</v>
      </c>
      <c r="AY314" s="106" t="s">
        <v>132</v>
      </c>
      <c r="AZ314" s="108">
        <v>0</v>
      </c>
      <c r="BA314" s="108">
        <v>0</v>
      </c>
      <c r="BB314" s="108">
        <v>0</v>
      </c>
      <c r="BC314" s="108">
        <v>0</v>
      </c>
      <c r="BD314" s="108">
        <v>0</v>
      </c>
      <c r="BE314" s="108">
        <v>0</v>
      </c>
      <c r="BF314" s="108">
        <v>0</v>
      </c>
      <c r="BG314" s="108">
        <v>0</v>
      </c>
      <c r="BH314" s="108">
        <v>0</v>
      </c>
      <c r="BI314" s="108">
        <v>0</v>
      </c>
      <c r="BJ314" s="108">
        <v>0</v>
      </c>
      <c r="BK314" s="108">
        <v>0</v>
      </c>
      <c r="BL314" s="108">
        <v>0</v>
      </c>
      <c r="BM314" s="108">
        <v>0</v>
      </c>
      <c r="BN314" s="108">
        <v>0</v>
      </c>
      <c r="BO314" s="108">
        <v>0</v>
      </c>
      <c r="BP314" s="108">
        <v>0</v>
      </c>
      <c r="BQ314" s="108">
        <v>0</v>
      </c>
      <c r="BR314" s="108">
        <v>0</v>
      </c>
      <c r="BS314" s="108">
        <v>0</v>
      </c>
      <c r="BT314" s="108">
        <v>0</v>
      </c>
      <c r="BU314" s="108">
        <v>0</v>
      </c>
      <c r="BV314" s="108">
        <v>0</v>
      </c>
      <c r="BW314" s="108">
        <v>0</v>
      </c>
      <c r="BX314" s="108">
        <v>0</v>
      </c>
      <c r="BY314" s="108">
        <v>0</v>
      </c>
      <c r="BZ314" s="108">
        <v>0</v>
      </c>
      <c r="CA314" s="108">
        <v>0</v>
      </c>
      <c r="CB314" s="108">
        <v>0</v>
      </c>
      <c r="CC314" s="108">
        <v>0</v>
      </c>
      <c r="CD314" s="108">
        <v>0</v>
      </c>
      <c r="CE314" s="108">
        <v>0</v>
      </c>
      <c r="CF314" s="108">
        <v>0</v>
      </c>
      <c r="CG314" s="108">
        <v>0</v>
      </c>
      <c r="CH314" s="108">
        <v>180000000</v>
      </c>
      <c r="CI314" s="108">
        <v>0</v>
      </c>
      <c r="CJ314" s="108">
        <v>0</v>
      </c>
      <c r="CK314" s="108">
        <v>0</v>
      </c>
      <c r="CL314" s="108">
        <v>0</v>
      </c>
      <c r="CM314" s="108">
        <v>0</v>
      </c>
      <c r="CN314" s="108">
        <v>0</v>
      </c>
      <c r="CO314" s="108">
        <v>0</v>
      </c>
      <c r="CP314" s="108">
        <v>0</v>
      </c>
      <c r="CQ314" s="108">
        <v>180000000</v>
      </c>
      <c r="CR314" s="108">
        <v>180000000</v>
      </c>
      <c r="CS314" s="101" t="s">
        <v>3515</v>
      </c>
      <c r="CT314" s="101" t="s">
        <v>3516</v>
      </c>
    </row>
    <row r="315" spans="1:98" ht="70.349999999999994" customHeight="1" x14ac:dyDescent="0.3">
      <c r="A315" s="100" t="s">
        <v>3517</v>
      </c>
      <c r="B315" s="101"/>
      <c r="C315" s="101" t="s">
        <v>101</v>
      </c>
      <c r="D315" s="101" t="s">
        <v>2659</v>
      </c>
      <c r="E315" s="101" t="s">
        <v>3498</v>
      </c>
      <c r="F315" s="102" t="s">
        <v>3499</v>
      </c>
      <c r="G315" s="101" t="s">
        <v>124</v>
      </c>
      <c r="H315" s="101" t="s">
        <v>106</v>
      </c>
      <c r="I315" s="101" t="s">
        <v>3500</v>
      </c>
      <c r="J315" s="101" t="s">
        <v>3501</v>
      </c>
      <c r="K315" s="101" t="s">
        <v>3502</v>
      </c>
      <c r="L315" s="101" t="s">
        <v>3305</v>
      </c>
      <c r="M315" s="101">
        <v>51</v>
      </c>
      <c r="N315" s="101" t="s">
        <v>3504</v>
      </c>
      <c r="O315" s="101" t="s">
        <v>3305</v>
      </c>
      <c r="P315" s="101" t="s">
        <v>795</v>
      </c>
      <c r="Q315" s="101" t="s">
        <v>3505</v>
      </c>
      <c r="R315" s="101" t="s">
        <v>3506</v>
      </c>
      <c r="S315" s="101" t="s">
        <v>3518</v>
      </c>
      <c r="T315" s="101" t="s">
        <v>3519</v>
      </c>
      <c r="U315" s="101" t="s">
        <v>249</v>
      </c>
      <c r="V315" s="101" t="s">
        <v>3520</v>
      </c>
      <c r="W315" s="101"/>
      <c r="X315" s="101" t="s">
        <v>146</v>
      </c>
      <c r="Y315" s="101" t="s">
        <v>123</v>
      </c>
      <c r="Z315" s="101" t="s">
        <v>124</v>
      </c>
      <c r="AA315" s="103">
        <v>4000</v>
      </c>
      <c r="AB315" s="101" t="s">
        <v>125</v>
      </c>
      <c r="AC315" s="101" t="s">
        <v>3511</v>
      </c>
      <c r="AD315" s="103">
        <v>600</v>
      </c>
      <c r="AE315" s="103">
        <v>1200</v>
      </c>
      <c r="AF315" s="103">
        <v>1200</v>
      </c>
      <c r="AG315" s="103">
        <v>1000</v>
      </c>
      <c r="AH315" s="104" t="s">
        <v>3521</v>
      </c>
      <c r="AI315" s="104" t="s">
        <v>3522</v>
      </c>
      <c r="AJ315" s="104" t="s">
        <v>3523</v>
      </c>
      <c r="AK315" s="101" t="s">
        <v>3524</v>
      </c>
      <c r="AL315" s="101"/>
      <c r="AM315" s="101" t="s">
        <v>6521</v>
      </c>
      <c r="AN315" s="102">
        <v>600</v>
      </c>
      <c r="AO315" s="105">
        <v>1</v>
      </c>
      <c r="AP315" s="106" t="s">
        <v>132</v>
      </c>
      <c r="AQ315" s="102">
        <v>4850</v>
      </c>
      <c r="AR315" s="105">
        <v>1</v>
      </c>
      <c r="AS315" s="106" t="s">
        <v>132</v>
      </c>
      <c r="AT315" s="102"/>
      <c r="AU315" s="107">
        <v>1</v>
      </c>
      <c r="AV315" s="106" t="s">
        <v>132</v>
      </c>
      <c r="AW315" s="103">
        <v>5450</v>
      </c>
      <c r="AX315" s="107">
        <v>1</v>
      </c>
      <c r="AY315" s="106" t="s">
        <v>132</v>
      </c>
      <c r="AZ315" s="108">
        <v>0</v>
      </c>
      <c r="BA315" s="108">
        <v>0</v>
      </c>
      <c r="BB315" s="108">
        <v>0</v>
      </c>
      <c r="BC315" s="108">
        <v>0</v>
      </c>
      <c r="BD315" s="108">
        <v>0</v>
      </c>
      <c r="BE315" s="108">
        <v>0</v>
      </c>
      <c r="BF315" s="108">
        <v>0</v>
      </c>
      <c r="BG315" s="108">
        <v>0</v>
      </c>
      <c r="BH315" s="108">
        <v>0</v>
      </c>
      <c r="BI315" s="108">
        <v>0</v>
      </c>
      <c r="BJ315" s="108">
        <v>0</v>
      </c>
      <c r="BK315" s="108">
        <v>0</v>
      </c>
      <c r="BL315" s="108">
        <v>600000000</v>
      </c>
      <c r="BM315" s="108">
        <v>0</v>
      </c>
      <c r="BN315" s="108">
        <v>0</v>
      </c>
      <c r="BO315" s="108">
        <v>0</v>
      </c>
      <c r="BP315" s="108">
        <v>0</v>
      </c>
      <c r="BQ315" s="108">
        <v>0</v>
      </c>
      <c r="BR315" s="108">
        <v>0</v>
      </c>
      <c r="BS315" s="108">
        <v>0</v>
      </c>
      <c r="BT315" s="108">
        <v>0</v>
      </c>
      <c r="BU315" s="108">
        <v>600000000</v>
      </c>
      <c r="BV315" s="108">
        <v>0</v>
      </c>
      <c r="BW315" s="108">
        <v>500000000</v>
      </c>
      <c r="BX315" s="108">
        <v>0</v>
      </c>
      <c r="BY315" s="108">
        <v>0</v>
      </c>
      <c r="BZ315" s="108">
        <v>0</v>
      </c>
      <c r="CA315" s="108">
        <v>0</v>
      </c>
      <c r="CB315" s="108">
        <v>0</v>
      </c>
      <c r="CC315" s="108">
        <v>0</v>
      </c>
      <c r="CD315" s="108">
        <v>0</v>
      </c>
      <c r="CE315" s="108">
        <v>0</v>
      </c>
      <c r="CF315" s="108">
        <v>500000000</v>
      </c>
      <c r="CG315" s="108">
        <v>0</v>
      </c>
      <c r="CH315" s="108">
        <v>500000000</v>
      </c>
      <c r="CI315" s="108">
        <v>0</v>
      </c>
      <c r="CJ315" s="108">
        <v>0</v>
      </c>
      <c r="CK315" s="108">
        <v>0</v>
      </c>
      <c r="CL315" s="108">
        <v>0</v>
      </c>
      <c r="CM315" s="108">
        <v>0</v>
      </c>
      <c r="CN315" s="108">
        <v>0</v>
      </c>
      <c r="CO315" s="108">
        <v>0</v>
      </c>
      <c r="CP315" s="108">
        <v>0</v>
      </c>
      <c r="CQ315" s="108">
        <v>500000000</v>
      </c>
      <c r="CR315" s="108">
        <v>1600000000</v>
      </c>
      <c r="CS315" s="101" t="s">
        <v>3525</v>
      </c>
      <c r="CT315" s="101" t="s">
        <v>3526</v>
      </c>
    </row>
    <row r="316" spans="1:98" ht="70.349999999999994" customHeight="1" x14ac:dyDescent="0.3">
      <c r="A316" s="100" t="s">
        <v>3527</v>
      </c>
      <c r="B316" s="101"/>
      <c r="C316" s="101" t="s">
        <v>136</v>
      </c>
      <c r="D316" s="101" t="s">
        <v>2659</v>
      </c>
      <c r="E316" s="101" t="s">
        <v>3498</v>
      </c>
      <c r="F316" s="102" t="s">
        <v>3499</v>
      </c>
      <c r="G316" s="101" t="s">
        <v>124</v>
      </c>
      <c r="H316" s="101" t="s">
        <v>106</v>
      </c>
      <c r="I316" s="101" t="s">
        <v>3500</v>
      </c>
      <c r="J316" s="101" t="s">
        <v>3501</v>
      </c>
      <c r="K316" s="101" t="s">
        <v>3502</v>
      </c>
      <c r="L316" s="101" t="s">
        <v>3305</v>
      </c>
      <c r="M316" s="101">
        <v>51</v>
      </c>
      <c r="N316" s="101" t="s">
        <v>3504</v>
      </c>
      <c r="O316" s="101" t="s">
        <v>3305</v>
      </c>
      <c r="P316" s="101" t="s">
        <v>795</v>
      </c>
      <c r="Q316" s="101" t="s">
        <v>3505</v>
      </c>
      <c r="R316" s="101" t="s">
        <v>3506</v>
      </c>
      <c r="S316" s="101" t="s">
        <v>3528</v>
      </c>
      <c r="T316" s="101" t="s">
        <v>3529</v>
      </c>
      <c r="U316" s="101" t="s">
        <v>3530</v>
      </c>
      <c r="V316" s="146" t="s">
        <v>3531</v>
      </c>
      <c r="W316" s="101" t="s">
        <v>3532</v>
      </c>
      <c r="X316" s="146" t="s">
        <v>500</v>
      </c>
      <c r="Y316" s="101" t="s">
        <v>239</v>
      </c>
      <c r="Z316" s="146" t="s">
        <v>124</v>
      </c>
      <c r="AA316" s="156">
        <v>6</v>
      </c>
      <c r="AB316" s="101" t="s">
        <v>125</v>
      </c>
      <c r="AC316" s="101" t="s">
        <v>3511</v>
      </c>
      <c r="AD316" s="103">
        <v>0</v>
      </c>
      <c r="AE316" s="103">
        <v>6</v>
      </c>
      <c r="AF316" s="103">
        <v>0</v>
      </c>
      <c r="AG316" s="103">
        <v>0</v>
      </c>
      <c r="AH316" s="104"/>
      <c r="AI316" s="104" t="s">
        <v>3533</v>
      </c>
      <c r="AJ316" s="104"/>
      <c r="AK316" s="101" t="s">
        <v>3534</v>
      </c>
      <c r="AL316" s="101"/>
      <c r="AM316" s="101"/>
      <c r="AN316" s="102"/>
      <c r="AO316" s="105"/>
      <c r="AP316" s="106"/>
      <c r="AQ316" s="102">
        <v>0</v>
      </c>
      <c r="AR316" s="105">
        <v>0</v>
      </c>
      <c r="AS316" s="106" t="s">
        <v>171</v>
      </c>
      <c r="AT316" s="102"/>
      <c r="AU316" s="107"/>
      <c r="AV316" s="106"/>
      <c r="AW316" s="103">
        <v>0</v>
      </c>
      <c r="AX316" s="107">
        <v>0</v>
      </c>
      <c r="AY316" s="106" t="s">
        <v>171</v>
      </c>
      <c r="AZ316" s="108">
        <v>0</v>
      </c>
      <c r="BA316" s="108">
        <v>0</v>
      </c>
      <c r="BB316" s="108">
        <v>0</v>
      </c>
      <c r="BC316" s="108">
        <v>0</v>
      </c>
      <c r="BD316" s="108">
        <v>0</v>
      </c>
      <c r="BE316" s="108">
        <v>0</v>
      </c>
      <c r="BF316" s="108">
        <v>0</v>
      </c>
      <c r="BG316" s="108">
        <v>0</v>
      </c>
      <c r="BH316" s="108">
        <v>0</v>
      </c>
      <c r="BI316" s="108">
        <v>0</v>
      </c>
      <c r="BJ316" s="108">
        <v>0</v>
      </c>
      <c r="BK316" s="108">
        <v>0</v>
      </c>
      <c r="BL316" s="108">
        <v>0</v>
      </c>
      <c r="BM316" s="108">
        <v>0</v>
      </c>
      <c r="BN316" s="108">
        <v>0</v>
      </c>
      <c r="BO316" s="108">
        <v>0</v>
      </c>
      <c r="BP316" s="108">
        <v>0</v>
      </c>
      <c r="BQ316" s="108">
        <v>0</v>
      </c>
      <c r="BR316" s="108">
        <v>0</v>
      </c>
      <c r="BS316" s="108">
        <v>0</v>
      </c>
      <c r="BT316" s="108">
        <v>0</v>
      </c>
      <c r="BU316" s="108">
        <v>0</v>
      </c>
      <c r="BV316" s="108">
        <v>0</v>
      </c>
      <c r="BW316" s="108">
        <v>150000000</v>
      </c>
      <c r="BX316" s="108">
        <v>0</v>
      </c>
      <c r="BY316" s="108">
        <v>0</v>
      </c>
      <c r="BZ316" s="108">
        <v>0</v>
      </c>
      <c r="CA316" s="108">
        <v>0</v>
      </c>
      <c r="CB316" s="108">
        <v>0</v>
      </c>
      <c r="CC316" s="108">
        <v>0</v>
      </c>
      <c r="CD316" s="108">
        <v>0</v>
      </c>
      <c r="CE316" s="108">
        <v>0</v>
      </c>
      <c r="CF316" s="108">
        <v>150000000</v>
      </c>
      <c r="CG316" s="108">
        <v>0</v>
      </c>
      <c r="CH316" s="108">
        <v>50000000</v>
      </c>
      <c r="CI316" s="108">
        <v>0</v>
      </c>
      <c r="CJ316" s="108">
        <v>0</v>
      </c>
      <c r="CK316" s="108">
        <v>0</v>
      </c>
      <c r="CL316" s="108">
        <v>0</v>
      </c>
      <c r="CM316" s="108">
        <v>0</v>
      </c>
      <c r="CN316" s="108">
        <v>0</v>
      </c>
      <c r="CO316" s="108">
        <v>0</v>
      </c>
      <c r="CP316" s="108">
        <v>0</v>
      </c>
      <c r="CQ316" s="108">
        <v>50000000</v>
      </c>
      <c r="CR316" s="108">
        <v>200000000</v>
      </c>
      <c r="CS316" s="101"/>
      <c r="CT316" s="101" t="s">
        <v>3535</v>
      </c>
    </row>
    <row r="317" spans="1:98" ht="70.349999999999994" customHeight="1" x14ac:dyDescent="0.3">
      <c r="A317" s="100" t="s">
        <v>3536</v>
      </c>
      <c r="B317" s="101"/>
      <c r="C317" s="101" t="s">
        <v>175</v>
      </c>
      <c r="D317" s="101" t="s">
        <v>2659</v>
      </c>
      <c r="E317" s="101" t="s">
        <v>3498</v>
      </c>
      <c r="F317" s="102" t="s">
        <v>3499</v>
      </c>
      <c r="G317" s="101" t="s">
        <v>124</v>
      </c>
      <c r="H317" s="101" t="s">
        <v>106</v>
      </c>
      <c r="I317" s="101" t="s">
        <v>3500</v>
      </c>
      <c r="J317" s="101" t="s">
        <v>3501</v>
      </c>
      <c r="K317" s="101" t="s">
        <v>3502</v>
      </c>
      <c r="L317" s="101" t="s">
        <v>3305</v>
      </c>
      <c r="M317" s="101">
        <v>51</v>
      </c>
      <c r="N317" s="101" t="s">
        <v>3504</v>
      </c>
      <c r="O317" s="101" t="s">
        <v>3305</v>
      </c>
      <c r="P317" s="101" t="s">
        <v>795</v>
      </c>
      <c r="Q317" s="101" t="s">
        <v>3505</v>
      </c>
      <c r="R317" s="101" t="s">
        <v>3506</v>
      </c>
      <c r="S317" s="101" t="s">
        <v>3537</v>
      </c>
      <c r="T317" s="101" t="s">
        <v>3538</v>
      </c>
      <c r="U317" s="101" t="s">
        <v>3539</v>
      </c>
      <c r="V317" s="101" t="s">
        <v>3540</v>
      </c>
      <c r="W317" s="101" t="s">
        <v>3541</v>
      </c>
      <c r="X317" s="101" t="s">
        <v>350</v>
      </c>
      <c r="Y317" s="101" t="s">
        <v>123</v>
      </c>
      <c r="Z317" s="101" t="s">
        <v>124</v>
      </c>
      <c r="AA317" s="103">
        <v>1</v>
      </c>
      <c r="AB317" s="101" t="s">
        <v>125</v>
      </c>
      <c r="AC317" s="101" t="s">
        <v>3511</v>
      </c>
      <c r="AD317" s="103">
        <v>1</v>
      </c>
      <c r="AE317" s="103">
        <v>0</v>
      </c>
      <c r="AF317" s="103">
        <v>0</v>
      </c>
      <c r="AG317" s="103">
        <v>0</v>
      </c>
      <c r="AH317" s="104" t="s">
        <v>3542</v>
      </c>
      <c r="AI317" s="104"/>
      <c r="AJ317" s="104"/>
      <c r="AK317" s="101"/>
      <c r="AL317" s="101"/>
      <c r="AM317" s="101"/>
      <c r="AN317" s="102">
        <v>2</v>
      </c>
      <c r="AO317" s="105">
        <v>1</v>
      </c>
      <c r="AP317" s="106" t="s">
        <v>132</v>
      </c>
      <c r="AQ317" s="102"/>
      <c r="AR317" s="105"/>
      <c r="AS317" s="106"/>
      <c r="AT317" s="102"/>
      <c r="AU317" s="107"/>
      <c r="AV317" s="106"/>
      <c r="AW317" s="103">
        <v>2</v>
      </c>
      <c r="AX317" s="107">
        <v>1</v>
      </c>
      <c r="AY317" s="106" t="s">
        <v>132</v>
      </c>
      <c r="AZ317" s="108">
        <v>0</v>
      </c>
      <c r="BA317" s="108">
        <v>1100000000</v>
      </c>
      <c r="BB317" s="108">
        <v>0</v>
      </c>
      <c r="BC317" s="108">
        <v>0</v>
      </c>
      <c r="BD317" s="108">
        <v>0</v>
      </c>
      <c r="BE317" s="108">
        <v>0</v>
      </c>
      <c r="BF317" s="108">
        <v>0</v>
      </c>
      <c r="BG317" s="108">
        <v>0</v>
      </c>
      <c r="BH317" s="108">
        <v>0</v>
      </c>
      <c r="BI317" s="108">
        <v>0</v>
      </c>
      <c r="BJ317" s="108">
        <v>1100000000</v>
      </c>
      <c r="BK317" s="108">
        <v>0</v>
      </c>
      <c r="BL317" s="108">
        <v>140000000</v>
      </c>
      <c r="BM317" s="108">
        <v>0</v>
      </c>
      <c r="BN317" s="108">
        <v>0</v>
      </c>
      <c r="BO317" s="108">
        <v>0</v>
      </c>
      <c r="BP317" s="108">
        <v>0</v>
      </c>
      <c r="BQ317" s="108">
        <v>0</v>
      </c>
      <c r="BR317" s="108">
        <v>0</v>
      </c>
      <c r="BS317" s="108">
        <v>0</v>
      </c>
      <c r="BT317" s="108">
        <v>0</v>
      </c>
      <c r="BU317" s="108">
        <v>140000000</v>
      </c>
      <c r="BV317" s="108">
        <v>0</v>
      </c>
      <c r="BW317" s="108">
        <v>140000000</v>
      </c>
      <c r="BX317" s="108">
        <v>0</v>
      </c>
      <c r="BY317" s="108">
        <v>0</v>
      </c>
      <c r="BZ317" s="108">
        <v>0</v>
      </c>
      <c r="CA317" s="108">
        <v>0</v>
      </c>
      <c r="CB317" s="108">
        <v>0</v>
      </c>
      <c r="CC317" s="108">
        <v>0</v>
      </c>
      <c r="CD317" s="108">
        <v>0</v>
      </c>
      <c r="CE317" s="108">
        <v>0</v>
      </c>
      <c r="CF317" s="108">
        <v>140000000</v>
      </c>
      <c r="CG317" s="108">
        <v>0</v>
      </c>
      <c r="CH317" s="108">
        <v>120000000</v>
      </c>
      <c r="CI317" s="108">
        <v>0</v>
      </c>
      <c r="CJ317" s="108">
        <v>0</v>
      </c>
      <c r="CK317" s="108">
        <v>0</v>
      </c>
      <c r="CL317" s="108">
        <v>0</v>
      </c>
      <c r="CM317" s="108">
        <v>0</v>
      </c>
      <c r="CN317" s="108">
        <v>0</v>
      </c>
      <c r="CO317" s="108">
        <v>0</v>
      </c>
      <c r="CP317" s="108">
        <v>0</v>
      </c>
      <c r="CQ317" s="108">
        <v>120000000</v>
      </c>
      <c r="CR317" s="108">
        <v>1500000000</v>
      </c>
      <c r="CS317" s="101"/>
      <c r="CT317" s="101" t="s">
        <v>3543</v>
      </c>
    </row>
    <row r="318" spans="1:98" ht="70.349999999999994" customHeight="1" x14ac:dyDescent="0.3">
      <c r="A318" s="100" t="s">
        <v>3544</v>
      </c>
      <c r="B318" s="101"/>
      <c r="C318" s="101" t="s">
        <v>246</v>
      </c>
      <c r="D318" s="101" t="s">
        <v>2659</v>
      </c>
      <c r="E318" s="101" t="s">
        <v>3498</v>
      </c>
      <c r="F318" s="102" t="s">
        <v>3499</v>
      </c>
      <c r="G318" s="101" t="s">
        <v>124</v>
      </c>
      <c r="H318" s="101" t="s">
        <v>106</v>
      </c>
      <c r="I318" s="101" t="s">
        <v>3500</v>
      </c>
      <c r="J318" s="101" t="s">
        <v>3501</v>
      </c>
      <c r="K318" s="101" t="s">
        <v>3502</v>
      </c>
      <c r="L318" s="101" t="s">
        <v>3305</v>
      </c>
      <c r="M318" s="101">
        <v>51</v>
      </c>
      <c r="N318" s="101" t="s">
        <v>3504</v>
      </c>
      <c r="O318" s="101" t="s">
        <v>3305</v>
      </c>
      <c r="P318" s="101" t="s">
        <v>795</v>
      </c>
      <c r="Q318" s="101" t="s">
        <v>3505</v>
      </c>
      <c r="R318" s="101" t="s">
        <v>3506</v>
      </c>
      <c r="S318" s="101" t="s">
        <v>3545</v>
      </c>
      <c r="T318" s="101" t="s">
        <v>3546</v>
      </c>
      <c r="U318" s="101" t="s">
        <v>3547</v>
      </c>
      <c r="V318" s="101" t="s">
        <v>3548</v>
      </c>
      <c r="W318" s="101"/>
      <c r="X318" s="101" t="s">
        <v>638</v>
      </c>
      <c r="Y318" s="101" t="s">
        <v>123</v>
      </c>
      <c r="Z318" s="101" t="s">
        <v>124</v>
      </c>
      <c r="AA318" s="103">
        <v>21</v>
      </c>
      <c r="AB318" s="101" t="s">
        <v>125</v>
      </c>
      <c r="AC318" s="101" t="s">
        <v>3511</v>
      </c>
      <c r="AD318" s="103">
        <v>21</v>
      </c>
      <c r="AE318" s="103">
        <v>0</v>
      </c>
      <c r="AF318" s="103">
        <v>0</v>
      </c>
      <c r="AG318" s="103">
        <v>0</v>
      </c>
      <c r="AH318" s="104" t="s">
        <v>3549</v>
      </c>
      <c r="AI318" s="104"/>
      <c r="AJ318" s="104"/>
      <c r="AK318" s="101" t="s">
        <v>3550</v>
      </c>
      <c r="AL318" s="101"/>
      <c r="AM318" s="101"/>
      <c r="AN318" s="102">
        <v>21</v>
      </c>
      <c r="AO318" s="105">
        <v>1</v>
      </c>
      <c r="AP318" s="106" t="s">
        <v>132</v>
      </c>
      <c r="AQ318" s="102"/>
      <c r="AR318" s="105"/>
      <c r="AS318" s="106"/>
      <c r="AT318" s="102"/>
      <c r="AU318" s="107"/>
      <c r="AV318" s="106"/>
      <c r="AW318" s="103">
        <v>21</v>
      </c>
      <c r="AX318" s="107">
        <v>1</v>
      </c>
      <c r="AY318" s="106" t="s">
        <v>132</v>
      </c>
      <c r="AZ318" s="108">
        <v>0</v>
      </c>
      <c r="BA318" s="108">
        <v>300000000</v>
      </c>
      <c r="BB318" s="108">
        <v>0</v>
      </c>
      <c r="BC318" s="108">
        <v>0</v>
      </c>
      <c r="BD318" s="108">
        <v>0</v>
      </c>
      <c r="BE318" s="108">
        <v>0</v>
      </c>
      <c r="BF318" s="108">
        <v>0</v>
      </c>
      <c r="BG318" s="108">
        <v>0</v>
      </c>
      <c r="BH318" s="108">
        <v>0</v>
      </c>
      <c r="BI318" s="108">
        <v>0</v>
      </c>
      <c r="BJ318" s="108">
        <v>300000000</v>
      </c>
      <c r="BK318" s="108">
        <v>0</v>
      </c>
      <c r="BL318" s="108">
        <v>300000000</v>
      </c>
      <c r="BM318" s="108">
        <v>0</v>
      </c>
      <c r="BN318" s="108">
        <v>0</v>
      </c>
      <c r="BO318" s="108">
        <v>0</v>
      </c>
      <c r="BP318" s="108">
        <v>0</v>
      </c>
      <c r="BQ318" s="108">
        <v>0</v>
      </c>
      <c r="BR318" s="108">
        <v>0</v>
      </c>
      <c r="BS318" s="108">
        <v>0</v>
      </c>
      <c r="BT318" s="108">
        <v>0</v>
      </c>
      <c r="BU318" s="108">
        <v>300000000</v>
      </c>
      <c r="BV318" s="108">
        <v>0</v>
      </c>
      <c r="BW318" s="108">
        <v>270000000</v>
      </c>
      <c r="BX318" s="108">
        <v>0</v>
      </c>
      <c r="BY318" s="108">
        <v>0</v>
      </c>
      <c r="BZ318" s="108">
        <v>0</v>
      </c>
      <c r="CA318" s="108">
        <v>0</v>
      </c>
      <c r="CB318" s="108">
        <v>0</v>
      </c>
      <c r="CC318" s="108">
        <v>0</v>
      </c>
      <c r="CD318" s="108">
        <v>0</v>
      </c>
      <c r="CE318" s="108">
        <v>0</v>
      </c>
      <c r="CF318" s="108">
        <v>270000000</v>
      </c>
      <c r="CG318" s="108">
        <v>0</v>
      </c>
      <c r="CH318" s="108">
        <v>250000000</v>
      </c>
      <c r="CI318" s="108">
        <v>0</v>
      </c>
      <c r="CJ318" s="108">
        <v>0</v>
      </c>
      <c r="CK318" s="108">
        <v>0</v>
      </c>
      <c r="CL318" s="108">
        <v>0</v>
      </c>
      <c r="CM318" s="108">
        <v>0</v>
      </c>
      <c r="CN318" s="108">
        <v>0</v>
      </c>
      <c r="CO318" s="108">
        <v>0</v>
      </c>
      <c r="CP318" s="108">
        <v>0</v>
      </c>
      <c r="CQ318" s="108">
        <v>250000000</v>
      </c>
      <c r="CR318" s="108">
        <v>1120000000</v>
      </c>
      <c r="CS318" s="101"/>
      <c r="CT318" s="101" t="s">
        <v>3551</v>
      </c>
    </row>
    <row r="319" spans="1:98" ht="70.349999999999994" customHeight="1" x14ac:dyDescent="0.3">
      <c r="A319" s="100" t="s">
        <v>3552</v>
      </c>
      <c r="B319" s="101"/>
      <c r="C319" s="101" t="s">
        <v>357</v>
      </c>
      <c r="D319" s="101" t="s">
        <v>2659</v>
      </c>
      <c r="E319" s="101" t="s">
        <v>3498</v>
      </c>
      <c r="F319" s="102" t="s">
        <v>3499</v>
      </c>
      <c r="G319" s="101" t="s">
        <v>124</v>
      </c>
      <c r="H319" s="101" t="s">
        <v>106</v>
      </c>
      <c r="I319" s="101" t="s">
        <v>3500</v>
      </c>
      <c r="J319" s="101" t="s">
        <v>3501</v>
      </c>
      <c r="K319" s="101" t="s">
        <v>3502</v>
      </c>
      <c r="L319" s="101" t="s">
        <v>3305</v>
      </c>
      <c r="M319" s="101">
        <v>51</v>
      </c>
      <c r="N319" s="101" t="s">
        <v>3504</v>
      </c>
      <c r="O319" s="101" t="s">
        <v>3305</v>
      </c>
      <c r="P319" s="101" t="s">
        <v>795</v>
      </c>
      <c r="Q319" s="101" t="s">
        <v>3505</v>
      </c>
      <c r="R319" s="101" t="s">
        <v>3506</v>
      </c>
      <c r="S319" s="101" t="s">
        <v>3553</v>
      </c>
      <c r="T319" s="101" t="s">
        <v>3554</v>
      </c>
      <c r="U319" s="101" t="s">
        <v>3555</v>
      </c>
      <c r="V319" s="101" t="s">
        <v>3556</v>
      </c>
      <c r="W319" s="101" t="s">
        <v>3557</v>
      </c>
      <c r="X319" s="101" t="s">
        <v>3558</v>
      </c>
      <c r="Y319" s="101" t="s">
        <v>123</v>
      </c>
      <c r="Z319" s="101" t="s">
        <v>3480</v>
      </c>
      <c r="AA319" s="103">
        <v>2000</v>
      </c>
      <c r="AB319" s="101" t="s">
        <v>125</v>
      </c>
      <c r="AC319" s="101" t="s">
        <v>3511</v>
      </c>
      <c r="AD319" s="103">
        <v>0</v>
      </c>
      <c r="AE319" s="103">
        <v>700</v>
      </c>
      <c r="AF319" s="103">
        <v>700</v>
      </c>
      <c r="AG319" s="103">
        <v>600</v>
      </c>
      <c r="AH319" s="104"/>
      <c r="AI319" s="104" t="s">
        <v>3559</v>
      </c>
      <c r="AJ319" s="104"/>
      <c r="AK319" s="101" t="s">
        <v>3560</v>
      </c>
      <c r="AL319" s="101"/>
      <c r="AM319" s="101" t="s">
        <v>6522</v>
      </c>
      <c r="AN319" s="102"/>
      <c r="AO319" s="105"/>
      <c r="AP319" s="106"/>
      <c r="AQ319" s="102">
        <v>0</v>
      </c>
      <c r="AR319" s="105">
        <v>0</v>
      </c>
      <c r="AS319" s="106" t="s">
        <v>171</v>
      </c>
      <c r="AT319" s="102"/>
      <c r="AU319" s="107">
        <v>0</v>
      </c>
      <c r="AV319" s="106" t="s">
        <v>171</v>
      </c>
      <c r="AW319" s="103">
        <v>0</v>
      </c>
      <c r="AX319" s="107">
        <v>0</v>
      </c>
      <c r="AY319" s="106" t="s">
        <v>171</v>
      </c>
      <c r="AZ319" s="108">
        <v>0</v>
      </c>
      <c r="BA319" s="108">
        <v>400000000</v>
      </c>
      <c r="BB319" s="108">
        <v>0</v>
      </c>
      <c r="BC319" s="108">
        <v>0</v>
      </c>
      <c r="BD319" s="108">
        <v>0</v>
      </c>
      <c r="BE319" s="108">
        <v>0</v>
      </c>
      <c r="BF319" s="108">
        <v>0</v>
      </c>
      <c r="BG319" s="108">
        <v>0</v>
      </c>
      <c r="BH319" s="108">
        <v>0</v>
      </c>
      <c r="BI319" s="108">
        <v>0</v>
      </c>
      <c r="BJ319" s="108">
        <v>400000000</v>
      </c>
      <c r="BK319" s="108">
        <v>0</v>
      </c>
      <c r="BL319" s="108">
        <v>600000000</v>
      </c>
      <c r="BM319" s="108">
        <v>0</v>
      </c>
      <c r="BN319" s="108">
        <v>0</v>
      </c>
      <c r="BO319" s="108">
        <v>0</v>
      </c>
      <c r="BP319" s="108">
        <v>0</v>
      </c>
      <c r="BQ319" s="108">
        <v>0</v>
      </c>
      <c r="BR319" s="108">
        <v>0</v>
      </c>
      <c r="BS319" s="108">
        <v>0</v>
      </c>
      <c r="BT319" s="108">
        <v>0</v>
      </c>
      <c r="BU319" s="108">
        <v>600000000</v>
      </c>
      <c r="BV319" s="108">
        <v>0</v>
      </c>
      <c r="BW319" s="108">
        <v>700000000</v>
      </c>
      <c r="BX319" s="108">
        <v>0</v>
      </c>
      <c r="BY319" s="108">
        <v>0</v>
      </c>
      <c r="BZ319" s="108">
        <v>0</v>
      </c>
      <c r="CA319" s="108">
        <v>0</v>
      </c>
      <c r="CB319" s="108">
        <v>0</v>
      </c>
      <c r="CC319" s="108">
        <v>0</v>
      </c>
      <c r="CD319" s="108">
        <v>0</v>
      </c>
      <c r="CE319" s="108">
        <v>0</v>
      </c>
      <c r="CF319" s="108">
        <v>700000000</v>
      </c>
      <c r="CG319" s="108">
        <v>0</v>
      </c>
      <c r="CH319" s="108">
        <v>600000000</v>
      </c>
      <c r="CI319" s="108">
        <v>0</v>
      </c>
      <c r="CJ319" s="108">
        <v>0</v>
      </c>
      <c r="CK319" s="108">
        <v>0</v>
      </c>
      <c r="CL319" s="108">
        <v>0</v>
      </c>
      <c r="CM319" s="108">
        <v>0</v>
      </c>
      <c r="CN319" s="108">
        <v>0</v>
      </c>
      <c r="CO319" s="108">
        <v>0</v>
      </c>
      <c r="CP319" s="108">
        <v>0</v>
      </c>
      <c r="CQ319" s="108">
        <v>600000000</v>
      </c>
      <c r="CR319" s="108">
        <v>2300000000</v>
      </c>
      <c r="CS319" s="101"/>
      <c r="CT319" s="101" t="s">
        <v>3561</v>
      </c>
    </row>
    <row r="320" spans="1:98" ht="70.349999999999994" customHeight="1" x14ac:dyDescent="0.3">
      <c r="A320" s="100" t="s">
        <v>3562</v>
      </c>
      <c r="B320" s="101"/>
      <c r="C320" s="101" t="s">
        <v>419</v>
      </c>
      <c r="D320" s="101" t="s">
        <v>2659</v>
      </c>
      <c r="E320" s="101" t="s">
        <v>3498</v>
      </c>
      <c r="F320" s="102" t="s">
        <v>3499</v>
      </c>
      <c r="G320" s="101" t="s">
        <v>124</v>
      </c>
      <c r="H320" s="101" t="s">
        <v>106</v>
      </c>
      <c r="I320" s="101" t="s">
        <v>3500</v>
      </c>
      <c r="J320" s="101" t="s">
        <v>3501</v>
      </c>
      <c r="K320" s="101" t="s">
        <v>3502</v>
      </c>
      <c r="L320" s="101" t="s">
        <v>3305</v>
      </c>
      <c r="M320" s="101">
        <v>51</v>
      </c>
      <c r="N320" s="101" t="s">
        <v>3504</v>
      </c>
      <c r="O320" s="101" t="s">
        <v>3305</v>
      </c>
      <c r="P320" s="101" t="s">
        <v>795</v>
      </c>
      <c r="Q320" s="101" t="s">
        <v>3505</v>
      </c>
      <c r="R320" s="101" t="s">
        <v>3506</v>
      </c>
      <c r="S320" s="101" t="s">
        <v>3563</v>
      </c>
      <c r="T320" s="101" t="s">
        <v>3564</v>
      </c>
      <c r="U320" s="101" t="s">
        <v>3565</v>
      </c>
      <c r="V320" s="101" t="s">
        <v>3566</v>
      </c>
      <c r="W320" s="101" t="s">
        <v>3567</v>
      </c>
      <c r="X320" s="101" t="s">
        <v>3568</v>
      </c>
      <c r="Y320" s="101" t="s">
        <v>123</v>
      </c>
      <c r="Z320" s="101" t="s">
        <v>3315</v>
      </c>
      <c r="AA320" s="103">
        <v>5</v>
      </c>
      <c r="AB320" s="101" t="s">
        <v>125</v>
      </c>
      <c r="AC320" s="101" t="s">
        <v>3511</v>
      </c>
      <c r="AD320" s="103">
        <v>0</v>
      </c>
      <c r="AE320" s="103">
        <v>2</v>
      </c>
      <c r="AF320" s="103">
        <v>2</v>
      </c>
      <c r="AG320" s="103">
        <v>1</v>
      </c>
      <c r="AH320" s="104"/>
      <c r="AI320" s="104" t="s">
        <v>3569</v>
      </c>
      <c r="AJ320" s="104" t="s">
        <v>3570</v>
      </c>
      <c r="AK320" s="101" t="s">
        <v>3571</v>
      </c>
      <c r="AL320" s="101"/>
      <c r="AM320" s="101" t="s">
        <v>6523</v>
      </c>
      <c r="AN320" s="102"/>
      <c r="AO320" s="105"/>
      <c r="AP320" s="106"/>
      <c r="AQ320" s="102">
        <v>2</v>
      </c>
      <c r="AR320" s="105">
        <v>1</v>
      </c>
      <c r="AS320" s="106" t="s">
        <v>132</v>
      </c>
      <c r="AT320" s="102"/>
      <c r="AU320" s="107">
        <v>0</v>
      </c>
      <c r="AV320" s="106" t="s">
        <v>171</v>
      </c>
      <c r="AW320" s="103">
        <v>2</v>
      </c>
      <c r="AX320" s="107">
        <v>0.4</v>
      </c>
      <c r="AY320" s="106" t="s">
        <v>227</v>
      </c>
      <c r="AZ320" s="108">
        <v>0</v>
      </c>
      <c r="BA320" s="108">
        <v>0</v>
      </c>
      <c r="BB320" s="108">
        <v>0</v>
      </c>
      <c r="BC320" s="108">
        <v>0</v>
      </c>
      <c r="BD320" s="108">
        <v>0</v>
      </c>
      <c r="BE320" s="108">
        <v>0</v>
      </c>
      <c r="BF320" s="108">
        <v>0</v>
      </c>
      <c r="BG320" s="108">
        <v>0</v>
      </c>
      <c r="BH320" s="108">
        <v>0</v>
      </c>
      <c r="BI320" s="108">
        <v>0</v>
      </c>
      <c r="BJ320" s="108">
        <v>0</v>
      </c>
      <c r="BK320" s="108">
        <v>0</v>
      </c>
      <c r="BL320" s="108">
        <v>0</v>
      </c>
      <c r="BM320" s="108">
        <v>0</v>
      </c>
      <c r="BN320" s="108">
        <v>0</v>
      </c>
      <c r="BO320" s="108">
        <v>0</v>
      </c>
      <c r="BP320" s="108">
        <v>0</v>
      </c>
      <c r="BQ320" s="108">
        <v>0</v>
      </c>
      <c r="BR320" s="108">
        <v>0</v>
      </c>
      <c r="BS320" s="108">
        <v>0</v>
      </c>
      <c r="BT320" s="108">
        <v>0</v>
      </c>
      <c r="BU320" s="108">
        <v>0</v>
      </c>
      <c r="BV320" s="108">
        <v>0</v>
      </c>
      <c r="BW320" s="108">
        <v>0</v>
      </c>
      <c r="BX320" s="108">
        <v>0</v>
      </c>
      <c r="BY320" s="108">
        <v>0</v>
      </c>
      <c r="BZ320" s="108">
        <v>0</v>
      </c>
      <c r="CA320" s="108">
        <v>0</v>
      </c>
      <c r="CB320" s="108">
        <v>0</v>
      </c>
      <c r="CC320" s="108">
        <v>0</v>
      </c>
      <c r="CD320" s="108">
        <v>0</v>
      </c>
      <c r="CE320" s="108">
        <v>0</v>
      </c>
      <c r="CF320" s="108">
        <v>0</v>
      </c>
      <c r="CG320" s="108">
        <v>0</v>
      </c>
      <c r="CH320" s="108">
        <v>0</v>
      </c>
      <c r="CI320" s="108">
        <v>0</v>
      </c>
      <c r="CJ320" s="108">
        <v>0</v>
      </c>
      <c r="CK320" s="108">
        <v>0</v>
      </c>
      <c r="CL320" s="108">
        <v>0</v>
      </c>
      <c r="CM320" s="108">
        <v>0</v>
      </c>
      <c r="CN320" s="108">
        <v>0</v>
      </c>
      <c r="CO320" s="108">
        <v>0</v>
      </c>
      <c r="CP320" s="108">
        <v>0</v>
      </c>
      <c r="CQ320" s="108">
        <v>0</v>
      </c>
      <c r="CR320" s="108">
        <v>0</v>
      </c>
      <c r="CS320" s="101"/>
      <c r="CT320" s="101" t="s">
        <v>3572</v>
      </c>
    </row>
    <row r="321" spans="1:98" ht="70.349999999999994" customHeight="1" x14ac:dyDescent="0.3">
      <c r="A321" s="100" t="s">
        <v>3573</v>
      </c>
      <c r="B321" s="101"/>
      <c r="C321" s="101" t="s">
        <v>436</v>
      </c>
      <c r="D321" s="101" t="s">
        <v>2659</v>
      </c>
      <c r="E321" s="101" t="s">
        <v>3498</v>
      </c>
      <c r="F321" s="102" t="s">
        <v>3499</v>
      </c>
      <c r="G321" s="101" t="s">
        <v>124</v>
      </c>
      <c r="H321" s="101" t="s">
        <v>106</v>
      </c>
      <c r="I321" s="101" t="s">
        <v>3500</v>
      </c>
      <c r="J321" s="101" t="s">
        <v>3501</v>
      </c>
      <c r="K321" s="101" t="s">
        <v>3502</v>
      </c>
      <c r="L321" s="101" t="s">
        <v>3305</v>
      </c>
      <c r="M321" s="101">
        <v>51</v>
      </c>
      <c r="N321" s="101" t="s">
        <v>3504</v>
      </c>
      <c r="O321" s="101" t="s">
        <v>3305</v>
      </c>
      <c r="P321" s="101" t="s">
        <v>795</v>
      </c>
      <c r="Q321" s="101" t="s">
        <v>3505</v>
      </c>
      <c r="R321" s="101" t="s">
        <v>3506</v>
      </c>
      <c r="S321" s="101" t="s">
        <v>3574</v>
      </c>
      <c r="T321" s="101" t="s">
        <v>3575</v>
      </c>
      <c r="U321" s="101" t="s">
        <v>3574</v>
      </c>
      <c r="V321" s="101" t="s">
        <v>3576</v>
      </c>
      <c r="W321" s="101" t="s">
        <v>3577</v>
      </c>
      <c r="X321" s="101" t="s">
        <v>3568</v>
      </c>
      <c r="Y321" s="101" t="s">
        <v>123</v>
      </c>
      <c r="Z321" s="101" t="s">
        <v>3315</v>
      </c>
      <c r="AA321" s="103">
        <v>5</v>
      </c>
      <c r="AB321" s="101" t="s">
        <v>125</v>
      </c>
      <c r="AC321" s="101" t="s">
        <v>3511</v>
      </c>
      <c r="AD321" s="103">
        <v>0</v>
      </c>
      <c r="AE321" s="103">
        <v>0</v>
      </c>
      <c r="AF321" s="103">
        <v>5</v>
      </c>
      <c r="AG321" s="103">
        <v>0</v>
      </c>
      <c r="AH321" s="104"/>
      <c r="AI321" s="104"/>
      <c r="AJ321" s="104"/>
      <c r="AK321" s="101" t="s">
        <v>3578</v>
      </c>
      <c r="AL321" s="101"/>
      <c r="AM321" s="101"/>
      <c r="AN321" s="102"/>
      <c r="AO321" s="105"/>
      <c r="AP321" s="106"/>
      <c r="AQ321" s="102"/>
      <c r="AR321" s="105"/>
      <c r="AS321" s="106"/>
      <c r="AT321" s="102"/>
      <c r="AU321" s="107">
        <v>0</v>
      </c>
      <c r="AV321" s="106" t="s">
        <v>171</v>
      </c>
      <c r="AW321" s="103">
        <v>0</v>
      </c>
      <c r="AX321" s="107">
        <v>0</v>
      </c>
      <c r="AY321" s="106" t="s">
        <v>171</v>
      </c>
      <c r="AZ321" s="108">
        <v>0</v>
      </c>
      <c r="BA321" s="108">
        <v>500000000</v>
      </c>
      <c r="BB321" s="108">
        <v>0</v>
      </c>
      <c r="BC321" s="108">
        <v>0</v>
      </c>
      <c r="BD321" s="108">
        <v>0</v>
      </c>
      <c r="BE321" s="108">
        <v>0</v>
      </c>
      <c r="BF321" s="108">
        <v>0</v>
      </c>
      <c r="BG321" s="108">
        <v>0</v>
      </c>
      <c r="BH321" s="108">
        <v>0</v>
      </c>
      <c r="BI321" s="108">
        <v>0</v>
      </c>
      <c r="BJ321" s="108">
        <v>500000000</v>
      </c>
      <c r="BK321" s="108">
        <v>0</v>
      </c>
      <c r="BL321" s="108">
        <v>700000000</v>
      </c>
      <c r="BM321" s="108">
        <v>0</v>
      </c>
      <c r="BN321" s="108">
        <v>0</v>
      </c>
      <c r="BO321" s="108">
        <v>0</v>
      </c>
      <c r="BP321" s="108">
        <v>0</v>
      </c>
      <c r="BQ321" s="108">
        <v>0</v>
      </c>
      <c r="BR321" s="108">
        <v>0</v>
      </c>
      <c r="BS321" s="108">
        <v>0</v>
      </c>
      <c r="BT321" s="108">
        <v>0</v>
      </c>
      <c r="BU321" s="108">
        <v>700000000</v>
      </c>
      <c r="BV321" s="108">
        <v>0</v>
      </c>
      <c r="BW321" s="108">
        <v>700000000</v>
      </c>
      <c r="BX321" s="108">
        <v>0</v>
      </c>
      <c r="BY321" s="108">
        <v>0</v>
      </c>
      <c r="BZ321" s="108">
        <v>0</v>
      </c>
      <c r="CA321" s="108">
        <v>0</v>
      </c>
      <c r="CB321" s="108">
        <v>0</v>
      </c>
      <c r="CC321" s="108">
        <v>0</v>
      </c>
      <c r="CD321" s="108">
        <v>0</v>
      </c>
      <c r="CE321" s="108">
        <v>0</v>
      </c>
      <c r="CF321" s="108">
        <v>700000000</v>
      </c>
      <c r="CG321" s="108">
        <v>0</v>
      </c>
      <c r="CH321" s="108">
        <v>600000000</v>
      </c>
      <c r="CI321" s="108">
        <v>0</v>
      </c>
      <c r="CJ321" s="108">
        <v>0</v>
      </c>
      <c r="CK321" s="108">
        <v>0</v>
      </c>
      <c r="CL321" s="108">
        <v>0</v>
      </c>
      <c r="CM321" s="108">
        <v>0</v>
      </c>
      <c r="CN321" s="108">
        <v>0</v>
      </c>
      <c r="CO321" s="108">
        <v>0</v>
      </c>
      <c r="CP321" s="108">
        <v>0</v>
      </c>
      <c r="CQ321" s="108">
        <v>600000000</v>
      </c>
      <c r="CR321" s="108">
        <v>2500000000</v>
      </c>
      <c r="CS321" s="101"/>
      <c r="CT321" s="101" t="s">
        <v>3572</v>
      </c>
    </row>
    <row r="322" spans="1:98" ht="113.4" customHeight="1" x14ac:dyDescent="0.3">
      <c r="A322" s="100" t="s">
        <v>3579</v>
      </c>
      <c r="B322" s="101"/>
      <c r="C322" s="101" t="s">
        <v>450</v>
      </c>
      <c r="D322" s="101" t="s">
        <v>2659</v>
      </c>
      <c r="E322" s="101" t="s">
        <v>3498</v>
      </c>
      <c r="F322" s="102" t="s">
        <v>3499</v>
      </c>
      <c r="G322" s="101" t="s">
        <v>124</v>
      </c>
      <c r="H322" s="101" t="s">
        <v>106</v>
      </c>
      <c r="I322" s="101" t="s">
        <v>3500</v>
      </c>
      <c r="J322" s="101" t="s">
        <v>3501</v>
      </c>
      <c r="K322" s="101" t="s">
        <v>3502</v>
      </c>
      <c r="L322" s="101" t="s">
        <v>3305</v>
      </c>
      <c r="M322" s="101">
        <v>51</v>
      </c>
      <c r="N322" s="101" t="s">
        <v>3504</v>
      </c>
      <c r="O322" s="101" t="s">
        <v>3305</v>
      </c>
      <c r="P322" s="101" t="s">
        <v>795</v>
      </c>
      <c r="Q322" s="101" t="s">
        <v>3505</v>
      </c>
      <c r="R322" s="101" t="s">
        <v>3506</v>
      </c>
      <c r="S322" s="101" t="s">
        <v>3553</v>
      </c>
      <c r="T322" s="101" t="s">
        <v>3554</v>
      </c>
      <c r="U322" s="101" t="s">
        <v>3555</v>
      </c>
      <c r="V322" s="101" t="s">
        <v>3556</v>
      </c>
      <c r="W322" s="101" t="s">
        <v>3557</v>
      </c>
      <c r="X322" s="101" t="s">
        <v>3558</v>
      </c>
      <c r="Y322" s="101" t="s">
        <v>123</v>
      </c>
      <c r="Z322" s="101" t="s">
        <v>124</v>
      </c>
      <c r="AA322" s="103">
        <v>5</v>
      </c>
      <c r="AB322" s="101" t="s">
        <v>125</v>
      </c>
      <c r="AC322" s="101" t="s">
        <v>3511</v>
      </c>
      <c r="AD322" s="103">
        <v>0</v>
      </c>
      <c r="AE322" s="103">
        <v>0</v>
      </c>
      <c r="AF322" s="103">
        <v>5</v>
      </c>
      <c r="AG322" s="103">
        <v>0</v>
      </c>
      <c r="AH322" s="104"/>
      <c r="AI322" s="104"/>
      <c r="AJ322" s="104"/>
      <c r="AK322" s="101" t="s">
        <v>3580</v>
      </c>
      <c r="AL322" s="101"/>
      <c r="AM322" s="101"/>
      <c r="AN322" s="102"/>
      <c r="AO322" s="105"/>
      <c r="AP322" s="106"/>
      <c r="AQ322" s="102"/>
      <c r="AR322" s="105"/>
      <c r="AS322" s="106"/>
      <c r="AT322" s="102"/>
      <c r="AU322" s="107">
        <v>0</v>
      </c>
      <c r="AV322" s="106" t="s">
        <v>171</v>
      </c>
      <c r="AW322" s="103">
        <v>0</v>
      </c>
      <c r="AX322" s="107">
        <v>0</v>
      </c>
      <c r="AY322" s="106" t="s">
        <v>171</v>
      </c>
      <c r="AZ322" s="108">
        <v>0</v>
      </c>
      <c r="BA322" s="108">
        <v>200000000</v>
      </c>
      <c r="BB322" s="108">
        <v>0</v>
      </c>
      <c r="BC322" s="108">
        <v>0</v>
      </c>
      <c r="BD322" s="108">
        <v>0</v>
      </c>
      <c r="BE322" s="108">
        <v>0</v>
      </c>
      <c r="BF322" s="108">
        <v>0</v>
      </c>
      <c r="BG322" s="108">
        <v>0</v>
      </c>
      <c r="BH322" s="108">
        <v>0</v>
      </c>
      <c r="BI322" s="108">
        <v>0</v>
      </c>
      <c r="BJ322" s="108">
        <v>200000000</v>
      </c>
      <c r="BK322" s="108">
        <v>0</v>
      </c>
      <c r="BL322" s="108">
        <v>500000000</v>
      </c>
      <c r="BM322" s="108">
        <v>0</v>
      </c>
      <c r="BN322" s="108">
        <v>0</v>
      </c>
      <c r="BO322" s="108">
        <v>0</v>
      </c>
      <c r="BP322" s="108">
        <v>0</v>
      </c>
      <c r="BQ322" s="108">
        <v>0</v>
      </c>
      <c r="BR322" s="108">
        <v>0</v>
      </c>
      <c r="BS322" s="108">
        <v>0</v>
      </c>
      <c r="BT322" s="108">
        <v>0</v>
      </c>
      <c r="BU322" s="108">
        <v>500000000</v>
      </c>
      <c r="BV322" s="108">
        <v>0</v>
      </c>
      <c r="BW322" s="108">
        <v>500000000</v>
      </c>
      <c r="BX322" s="108">
        <v>0</v>
      </c>
      <c r="BY322" s="108">
        <v>0</v>
      </c>
      <c r="BZ322" s="108">
        <v>0</v>
      </c>
      <c r="CA322" s="108">
        <v>0</v>
      </c>
      <c r="CB322" s="108">
        <v>0</v>
      </c>
      <c r="CC322" s="108">
        <v>0</v>
      </c>
      <c r="CD322" s="108">
        <v>0</v>
      </c>
      <c r="CE322" s="108">
        <v>0</v>
      </c>
      <c r="CF322" s="108">
        <v>500000000</v>
      </c>
      <c r="CG322" s="108">
        <v>0</v>
      </c>
      <c r="CH322" s="108">
        <v>300000000</v>
      </c>
      <c r="CI322" s="108">
        <v>0</v>
      </c>
      <c r="CJ322" s="108">
        <v>0</v>
      </c>
      <c r="CK322" s="108">
        <v>0</v>
      </c>
      <c r="CL322" s="108">
        <v>0</v>
      </c>
      <c r="CM322" s="108">
        <v>0</v>
      </c>
      <c r="CN322" s="108">
        <v>0</v>
      </c>
      <c r="CO322" s="108">
        <v>0</v>
      </c>
      <c r="CP322" s="108">
        <v>0</v>
      </c>
      <c r="CQ322" s="108">
        <v>300000000</v>
      </c>
      <c r="CR322" s="108">
        <v>1500000000</v>
      </c>
      <c r="CS322" s="101"/>
      <c r="CT322" s="101" t="s">
        <v>3581</v>
      </c>
    </row>
    <row r="323" spans="1:98" ht="70.349999999999994" customHeight="1" x14ac:dyDescent="0.3">
      <c r="A323" s="100" t="s">
        <v>3582</v>
      </c>
      <c r="B323" s="101"/>
      <c r="C323" s="101" t="s">
        <v>111</v>
      </c>
      <c r="D323" s="101" t="s">
        <v>2659</v>
      </c>
      <c r="E323" s="101" t="s">
        <v>3583</v>
      </c>
      <c r="F323" s="102" t="s">
        <v>3584</v>
      </c>
      <c r="G323" s="101"/>
      <c r="H323" s="101" t="s">
        <v>522</v>
      </c>
      <c r="I323" s="101" t="s">
        <v>2030</v>
      </c>
      <c r="J323" s="101" t="s">
        <v>3585</v>
      </c>
      <c r="K323" s="101" t="s">
        <v>3586</v>
      </c>
      <c r="L323" s="101" t="s">
        <v>3587</v>
      </c>
      <c r="M323" s="101">
        <v>52</v>
      </c>
      <c r="N323" s="101" t="s">
        <v>3589</v>
      </c>
      <c r="O323" s="101" t="s">
        <v>6524</v>
      </c>
      <c r="P323" s="101" t="s">
        <v>781</v>
      </c>
      <c r="Q323" s="101" t="s">
        <v>6525</v>
      </c>
      <c r="R323" s="101" t="s">
        <v>3592</v>
      </c>
      <c r="S323" s="101" t="s">
        <v>3593</v>
      </c>
      <c r="T323" s="101" t="s">
        <v>3594</v>
      </c>
      <c r="U323" s="101" t="s">
        <v>6526</v>
      </c>
      <c r="V323" s="101" t="s">
        <v>3596</v>
      </c>
      <c r="W323" s="101" t="s">
        <v>3597</v>
      </c>
      <c r="X323" s="101" t="s">
        <v>3598</v>
      </c>
      <c r="Y323" s="101" t="s">
        <v>239</v>
      </c>
      <c r="Z323" s="101" t="s">
        <v>124</v>
      </c>
      <c r="AA323" s="103">
        <v>26</v>
      </c>
      <c r="AB323" s="101" t="s">
        <v>125</v>
      </c>
      <c r="AC323" s="101" t="s">
        <v>3599</v>
      </c>
      <c r="AD323" s="103">
        <v>4</v>
      </c>
      <c r="AE323" s="103">
        <v>10</v>
      </c>
      <c r="AF323" s="103">
        <v>10</v>
      </c>
      <c r="AG323" s="103">
        <v>2</v>
      </c>
      <c r="AH323" s="104" t="s">
        <v>3600</v>
      </c>
      <c r="AI323" s="104" t="s">
        <v>3601</v>
      </c>
      <c r="AJ323" s="104" t="s">
        <v>3602</v>
      </c>
      <c r="AK323" s="101" t="s">
        <v>3603</v>
      </c>
      <c r="AL323" s="101"/>
      <c r="AM323" s="101" t="s">
        <v>6527</v>
      </c>
      <c r="AN323" s="102">
        <v>0</v>
      </c>
      <c r="AO323" s="105">
        <v>0</v>
      </c>
      <c r="AP323" s="106" t="s">
        <v>171</v>
      </c>
      <c r="AQ323" s="102">
        <v>9</v>
      </c>
      <c r="AR323" s="105">
        <v>0.9</v>
      </c>
      <c r="AS323" s="106" t="s">
        <v>170</v>
      </c>
      <c r="AT323" s="102"/>
      <c r="AU323" s="107">
        <v>0</v>
      </c>
      <c r="AV323" s="106" t="s">
        <v>171</v>
      </c>
      <c r="AW323" s="103">
        <v>9</v>
      </c>
      <c r="AX323" s="107">
        <v>0.34615384615384615</v>
      </c>
      <c r="AY323" s="106" t="s">
        <v>227</v>
      </c>
      <c r="AZ323" s="108">
        <v>0</v>
      </c>
      <c r="BA323" s="108">
        <v>0</v>
      </c>
      <c r="BB323" s="108">
        <v>0</v>
      </c>
      <c r="BC323" s="108">
        <v>0</v>
      </c>
      <c r="BD323" s="108">
        <v>0</v>
      </c>
      <c r="BE323" s="108">
        <v>0</v>
      </c>
      <c r="BF323" s="108">
        <v>0</v>
      </c>
      <c r="BG323" s="108">
        <v>0</v>
      </c>
      <c r="BH323" s="108">
        <v>0</v>
      </c>
      <c r="BI323" s="108">
        <v>0</v>
      </c>
      <c r="BJ323" s="108">
        <v>0</v>
      </c>
      <c r="BK323" s="108">
        <v>0</v>
      </c>
      <c r="BL323" s="108">
        <v>0</v>
      </c>
      <c r="BM323" s="108">
        <v>0</v>
      </c>
      <c r="BN323" s="108">
        <v>0</v>
      </c>
      <c r="BO323" s="108">
        <v>0</v>
      </c>
      <c r="BP323" s="108">
        <v>0</v>
      </c>
      <c r="BQ323" s="108">
        <v>0</v>
      </c>
      <c r="BR323" s="108">
        <v>0</v>
      </c>
      <c r="BS323" s="108">
        <v>0</v>
      </c>
      <c r="BT323" s="108">
        <v>0</v>
      </c>
      <c r="BU323" s="108">
        <v>0</v>
      </c>
      <c r="BV323" s="108">
        <v>0</v>
      </c>
      <c r="BW323" s="108">
        <v>0</v>
      </c>
      <c r="BX323" s="108">
        <v>0</v>
      </c>
      <c r="BY323" s="108">
        <v>0</v>
      </c>
      <c r="BZ323" s="108">
        <v>0</v>
      </c>
      <c r="CA323" s="108">
        <v>0</v>
      </c>
      <c r="CB323" s="108">
        <v>0</v>
      </c>
      <c r="CC323" s="108">
        <v>0</v>
      </c>
      <c r="CD323" s="108">
        <v>0</v>
      </c>
      <c r="CE323" s="108">
        <v>0</v>
      </c>
      <c r="CF323" s="108">
        <v>0</v>
      </c>
      <c r="CG323" s="108">
        <v>0</v>
      </c>
      <c r="CH323" s="108">
        <v>0</v>
      </c>
      <c r="CI323" s="108">
        <v>0</v>
      </c>
      <c r="CJ323" s="108">
        <v>0</v>
      </c>
      <c r="CK323" s="108">
        <v>0</v>
      </c>
      <c r="CL323" s="108">
        <v>0</v>
      </c>
      <c r="CM323" s="108">
        <v>0</v>
      </c>
      <c r="CN323" s="108">
        <v>0</v>
      </c>
      <c r="CO323" s="108">
        <v>0</v>
      </c>
      <c r="CP323" s="108">
        <v>0</v>
      </c>
      <c r="CQ323" s="108">
        <v>0</v>
      </c>
      <c r="CR323" s="108">
        <v>0</v>
      </c>
      <c r="CS323" s="101" t="s">
        <v>3604</v>
      </c>
      <c r="CT323" s="101" t="s">
        <v>3605</v>
      </c>
    </row>
    <row r="324" spans="1:98" ht="70.349999999999994" customHeight="1" x14ac:dyDescent="0.3">
      <c r="A324" s="100" t="s">
        <v>3606</v>
      </c>
      <c r="B324" s="101"/>
      <c r="C324" s="101" t="s">
        <v>101</v>
      </c>
      <c r="D324" s="101" t="s">
        <v>2659</v>
      </c>
      <c r="E324" s="101" t="s">
        <v>3583</v>
      </c>
      <c r="F324" s="102" t="s">
        <v>3584</v>
      </c>
      <c r="G324" s="101"/>
      <c r="H324" s="101" t="s">
        <v>522</v>
      </c>
      <c r="I324" s="101" t="s">
        <v>2030</v>
      </c>
      <c r="J324" s="101" t="s">
        <v>3585</v>
      </c>
      <c r="K324" s="101" t="s">
        <v>3586</v>
      </c>
      <c r="L324" s="101" t="s">
        <v>3587</v>
      </c>
      <c r="M324" s="101">
        <v>52</v>
      </c>
      <c r="N324" s="101" t="s">
        <v>3589</v>
      </c>
      <c r="O324" s="101" t="s">
        <v>6524</v>
      </c>
      <c r="P324" s="101" t="s">
        <v>781</v>
      </c>
      <c r="Q324" s="101" t="s">
        <v>6525</v>
      </c>
      <c r="R324" s="101" t="s">
        <v>3592</v>
      </c>
      <c r="S324" s="101" t="s">
        <v>3607</v>
      </c>
      <c r="T324" s="101" t="s">
        <v>3608</v>
      </c>
      <c r="U324" s="101" t="s">
        <v>6528</v>
      </c>
      <c r="V324" s="101" t="s">
        <v>3610</v>
      </c>
      <c r="W324" s="101" t="s">
        <v>3611</v>
      </c>
      <c r="X324" s="101" t="s">
        <v>3612</v>
      </c>
      <c r="Y324" s="101" t="s">
        <v>123</v>
      </c>
      <c r="Z324" s="101" t="s">
        <v>124</v>
      </c>
      <c r="AA324" s="103">
        <v>35</v>
      </c>
      <c r="AB324" s="101" t="s">
        <v>125</v>
      </c>
      <c r="AC324" s="101" t="s">
        <v>3599</v>
      </c>
      <c r="AD324" s="103">
        <v>0</v>
      </c>
      <c r="AE324" s="103">
        <v>33</v>
      </c>
      <c r="AF324" s="103">
        <v>2</v>
      </c>
      <c r="AG324" s="103">
        <v>0</v>
      </c>
      <c r="AH324" s="104"/>
      <c r="AI324" s="104" t="s">
        <v>3613</v>
      </c>
      <c r="AJ324" s="104" t="s">
        <v>3614</v>
      </c>
      <c r="AK324" s="101" t="s">
        <v>3615</v>
      </c>
      <c r="AL324" s="101"/>
      <c r="AM324" s="101"/>
      <c r="AN324" s="102"/>
      <c r="AO324" s="105"/>
      <c r="AP324" s="106"/>
      <c r="AQ324" s="102">
        <v>33</v>
      </c>
      <c r="AR324" s="105">
        <v>1</v>
      </c>
      <c r="AS324" s="106" t="s">
        <v>132</v>
      </c>
      <c r="AT324" s="102"/>
      <c r="AU324" s="107">
        <v>0</v>
      </c>
      <c r="AV324" s="106" t="s">
        <v>171</v>
      </c>
      <c r="AW324" s="103">
        <v>33</v>
      </c>
      <c r="AX324" s="107">
        <v>0.94285714285714284</v>
      </c>
      <c r="AY324" s="106" t="s">
        <v>170</v>
      </c>
      <c r="AZ324" s="108">
        <v>0</v>
      </c>
      <c r="BA324" s="108">
        <v>0</v>
      </c>
      <c r="BB324" s="108">
        <v>0</v>
      </c>
      <c r="BC324" s="108">
        <v>0</v>
      </c>
      <c r="BD324" s="108">
        <v>0</v>
      </c>
      <c r="BE324" s="108">
        <v>0</v>
      </c>
      <c r="BF324" s="108">
        <v>5386485853</v>
      </c>
      <c r="BG324" s="108">
        <v>0</v>
      </c>
      <c r="BH324" s="108">
        <v>0</v>
      </c>
      <c r="BI324" s="108">
        <v>0</v>
      </c>
      <c r="BJ324" s="108">
        <v>5386485853</v>
      </c>
      <c r="BK324" s="108">
        <v>0</v>
      </c>
      <c r="BL324" s="108">
        <v>0</v>
      </c>
      <c r="BM324" s="108">
        <v>0</v>
      </c>
      <c r="BN324" s="108">
        <v>0</v>
      </c>
      <c r="BO324" s="108">
        <v>0</v>
      </c>
      <c r="BP324" s="108">
        <v>0</v>
      </c>
      <c r="BQ324" s="108">
        <v>0</v>
      </c>
      <c r="BR324" s="108">
        <v>0</v>
      </c>
      <c r="BS324" s="108">
        <v>0</v>
      </c>
      <c r="BT324" s="108">
        <v>0</v>
      </c>
      <c r="BU324" s="108">
        <v>0</v>
      </c>
      <c r="BV324" s="108">
        <v>0</v>
      </c>
      <c r="BW324" s="108">
        <v>0</v>
      </c>
      <c r="BX324" s="108">
        <v>0</v>
      </c>
      <c r="BY324" s="108">
        <v>0</v>
      </c>
      <c r="BZ324" s="108">
        <v>0</v>
      </c>
      <c r="CA324" s="108">
        <v>0</v>
      </c>
      <c r="CB324" s="108">
        <v>0</v>
      </c>
      <c r="CC324" s="108">
        <v>0</v>
      </c>
      <c r="CD324" s="108">
        <v>0</v>
      </c>
      <c r="CE324" s="108">
        <v>0</v>
      </c>
      <c r="CF324" s="108">
        <v>0</v>
      </c>
      <c r="CG324" s="108">
        <v>0</v>
      </c>
      <c r="CH324" s="108">
        <v>0</v>
      </c>
      <c r="CI324" s="108">
        <v>0</v>
      </c>
      <c r="CJ324" s="108">
        <v>0</v>
      </c>
      <c r="CK324" s="108">
        <v>0</v>
      </c>
      <c r="CL324" s="108">
        <v>0</v>
      </c>
      <c r="CM324" s="108">
        <v>0</v>
      </c>
      <c r="CN324" s="108">
        <v>0</v>
      </c>
      <c r="CO324" s="108">
        <v>0</v>
      </c>
      <c r="CP324" s="108">
        <v>0</v>
      </c>
      <c r="CQ324" s="108">
        <v>0</v>
      </c>
      <c r="CR324" s="108">
        <v>5386485853</v>
      </c>
      <c r="CS324" s="101"/>
      <c r="CT324" s="101" t="s">
        <v>3616</v>
      </c>
    </row>
    <row r="325" spans="1:98" ht="70.349999999999994" customHeight="1" x14ac:dyDescent="0.3">
      <c r="A325" s="100" t="s">
        <v>3617</v>
      </c>
      <c r="B325" s="101"/>
      <c r="C325" s="101" t="s">
        <v>136</v>
      </c>
      <c r="D325" s="101" t="s">
        <v>2659</v>
      </c>
      <c r="E325" s="101" t="s">
        <v>3583</v>
      </c>
      <c r="F325" s="102" t="s">
        <v>3584</v>
      </c>
      <c r="G325" s="101"/>
      <c r="H325" s="101" t="s">
        <v>522</v>
      </c>
      <c r="I325" s="101" t="s">
        <v>2030</v>
      </c>
      <c r="J325" s="101" t="s">
        <v>3585</v>
      </c>
      <c r="K325" s="101" t="s">
        <v>3586</v>
      </c>
      <c r="L325" s="101" t="s">
        <v>3587</v>
      </c>
      <c r="M325" s="101">
        <v>52</v>
      </c>
      <c r="N325" s="101" t="s">
        <v>3589</v>
      </c>
      <c r="O325" s="101" t="s">
        <v>6524</v>
      </c>
      <c r="P325" s="101" t="s">
        <v>781</v>
      </c>
      <c r="Q325" s="101" t="s">
        <v>6525</v>
      </c>
      <c r="R325" s="101" t="s">
        <v>3592</v>
      </c>
      <c r="S325" s="101" t="s">
        <v>3618</v>
      </c>
      <c r="T325" s="101" t="s">
        <v>3619</v>
      </c>
      <c r="U325" s="101" t="s">
        <v>6529</v>
      </c>
      <c r="V325" s="101" t="s">
        <v>3621</v>
      </c>
      <c r="W325" s="101" t="s">
        <v>3622</v>
      </c>
      <c r="X325" s="101" t="s">
        <v>3623</v>
      </c>
      <c r="Y325" s="101" t="s">
        <v>239</v>
      </c>
      <c r="Z325" s="101" t="s">
        <v>124</v>
      </c>
      <c r="AA325" s="103">
        <v>10000</v>
      </c>
      <c r="AB325" s="101" t="s">
        <v>125</v>
      </c>
      <c r="AC325" s="101" t="s">
        <v>3599</v>
      </c>
      <c r="AD325" s="103">
        <v>1000</v>
      </c>
      <c r="AE325" s="103">
        <v>4000</v>
      </c>
      <c r="AF325" s="103">
        <v>4000</v>
      </c>
      <c r="AG325" s="103">
        <v>1000</v>
      </c>
      <c r="AH325" s="104" t="s">
        <v>3624</v>
      </c>
      <c r="AI325" s="104" t="s">
        <v>3625</v>
      </c>
      <c r="AJ325" s="104" t="s">
        <v>3626</v>
      </c>
      <c r="AK325" s="101" t="s">
        <v>3627</v>
      </c>
      <c r="AL325" s="101"/>
      <c r="AM325" s="101" t="s">
        <v>6530</v>
      </c>
      <c r="AN325" s="102">
        <v>2621</v>
      </c>
      <c r="AO325" s="105">
        <v>1</v>
      </c>
      <c r="AP325" s="106" t="s">
        <v>132</v>
      </c>
      <c r="AQ325" s="102">
        <v>2621</v>
      </c>
      <c r="AR325" s="105">
        <v>1</v>
      </c>
      <c r="AS325" s="106" t="s">
        <v>132</v>
      </c>
      <c r="AT325" s="102"/>
      <c r="AU325" s="107">
        <v>0</v>
      </c>
      <c r="AV325" s="106" t="s">
        <v>171</v>
      </c>
      <c r="AW325" s="103">
        <v>5242</v>
      </c>
      <c r="AX325" s="107">
        <v>0.5242</v>
      </c>
      <c r="AY325" s="106" t="s">
        <v>227</v>
      </c>
      <c r="AZ325" s="108">
        <v>0</v>
      </c>
      <c r="BA325" s="108">
        <v>0</v>
      </c>
      <c r="BB325" s="108">
        <v>0</v>
      </c>
      <c r="BC325" s="108">
        <v>0</v>
      </c>
      <c r="BD325" s="108">
        <v>0</v>
      </c>
      <c r="BE325" s="108">
        <v>0</v>
      </c>
      <c r="BF325" s="108">
        <v>17228227962</v>
      </c>
      <c r="BG325" s="108">
        <v>0</v>
      </c>
      <c r="BH325" s="108">
        <v>0</v>
      </c>
      <c r="BI325" s="108">
        <v>0</v>
      </c>
      <c r="BJ325" s="108">
        <v>17228227962</v>
      </c>
      <c r="BK325" s="108">
        <v>0</v>
      </c>
      <c r="BL325" s="108">
        <v>0</v>
      </c>
      <c r="BM325" s="108">
        <v>0</v>
      </c>
      <c r="BN325" s="108">
        <v>0</v>
      </c>
      <c r="BO325" s="108">
        <v>0</v>
      </c>
      <c r="BP325" s="108">
        <v>0</v>
      </c>
      <c r="BQ325" s="108">
        <v>0</v>
      </c>
      <c r="BR325" s="108">
        <v>0</v>
      </c>
      <c r="BS325" s="108">
        <v>0</v>
      </c>
      <c r="BT325" s="108">
        <v>0</v>
      </c>
      <c r="BU325" s="108">
        <v>0</v>
      </c>
      <c r="BV325" s="108">
        <v>0</v>
      </c>
      <c r="BW325" s="108">
        <v>0</v>
      </c>
      <c r="BX325" s="108">
        <v>0</v>
      </c>
      <c r="BY325" s="108">
        <v>0</v>
      </c>
      <c r="BZ325" s="108">
        <v>0</v>
      </c>
      <c r="CA325" s="108">
        <v>0</v>
      </c>
      <c r="CB325" s="108">
        <v>0</v>
      </c>
      <c r="CC325" s="108">
        <v>0</v>
      </c>
      <c r="CD325" s="108">
        <v>0</v>
      </c>
      <c r="CE325" s="108">
        <v>0</v>
      </c>
      <c r="CF325" s="108">
        <v>0</v>
      </c>
      <c r="CG325" s="108">
        <v>0</v>
      </c>
      <c r="CH325" s="108">
        <v>0</v>
      </c>
      <c r="CI325" s="108">
        <v>0</v>
      </c>
      <c r="CJ325" s="108">
        <v>0</v>
      </c>
      <c r="CK325" s="108">
        <v>0</v>
      </c>
      <c r="CL325" s="108">
        <v>0</v>
      </c>
      <c r="CM325" s="108">
        <v>0</v>
      </c>
      <c r="CN325" s="108">
        <v>0</v>
      </c>
      <c r="CO325" s="108">
        <v>0</v>
      </c>
      <c r="CP325" s="108">
        <v>0</v>
      </c>
      <c r="CQ325" s="108">
        <v>0</v>
      </c>
      <c r="CR325" s="108">
        <v>17228227962</v>
      </c>
      <c r="CS325" s="101"/>
      <c r="CT325" s="101" t="s">
        <v>3628</v>
      </c>
    </row>
    <row r="326" spans="1:98" ht="70.349999999999994" customHeight="1" x14ac:dyDescent="0.3">
      <c r="A326" s="100" t="s">
        <v>3629</v>
      </c>
      <c r="B326" s="101"/>
      <c r="C326" s="101" t="s">
        <v>175</v>
      </c>
      <c r="D326" s="101" t="s">
        <v>2659</v>
      </c>
      <c r="E326" s="101" t="s">
        <v>3583</v>
      </c>
      <c r="F326" s="102" t="s">
        <v>3584</v>
      </c>
      <c r="G326" s="101"/>
      <c r="H326" s="101" t="s">
        <v>522</v>
      </c>
      <c r="I326" s="101" t="s">
        <v>2030</v>
      </c>
      <c r="J326" s="101" t="s">
        <v>3585</v>
      </c>
      <c r="K326" s="101" t="s">
        <v>3586</v>
      </c>
      <c r="L326" s="101" t="s">
        <v>3587</v>
      </c>
      <c r="M326" s="101">
        <v>52</v>
      </c>
      <c r="N326" s="101" t="s">
        <v>3589</v>
      </c>
      <c r="O326" s="101" t="s">
        <v>6524</v>
      </c>
      <c r="P326" s="101" t="s">
        <v>781</v>
      </c>
      <c r="Q326" s="101" t="s">
        <v>6525</v>
      </c>
      <c r="R326" s="101" t="s">
        <v>3592</v>
      </c>
      <c r="S326" s="101" t="s">
        <v>3630</v>
      </c>
      <c r="T326" s="101" t="s">
        <v>3631</v>
      </c>
      <c r="U326" s="101" t="s">
        <v>6531</v>
      </c>
      <c r="V326" s="101" t="s">
        <v>3633</v>
      </c>
      <c r="W326" s="101" t="s">
        <v>3634</v>
      </c>
      <c r="X326" s="101" t="s">
        <v>610</v>
      </c>
      <c r="Y326" s="101" t="s">
        <v>123</v>
      </c>
      <c r="Z326" s="101" t="s">
        <v>124</v>
      </c>
      <c r="AA326" s="103">
        <v>40000</v>
      </c>
      <c r="AB326" s="101" t="s">
        <v>125</v>
      </c>
      <c r="AC326" s="101" t="s">
        <v>3599</v>
      </c>
      <c r="AD326" s="103">
        <v>10000</v>
      </c>
      <c r="AE326" s="103">
        <v>10000</v>
      </c>
      <c r="AF326" s="103">
        <v>10000</v>
      </c>
      <c r="AG326" s="103">
        <v>10000</v>
      </c>
      <c r="AH326" s="104" t="s">
        <v>3635</v>
      </c>
      <c r="AI326" s="104" t="s">
        <v>3636</v>
      </c>
      <c r="AJ326" s="104" t="s">
        <v>3637</v>
      </c>
      <c r="AK326" s="101" t="s">
        <v>3638</v>
      </c>
      <c r="AL326" s="101"/>
      <c r="AM326" s="101" t="s">
        <v>6532</v>
      </c>
      <c r="AN326" s="102">
        <v>55801</v>
      </c>
      <c r="AO326" s="105">
        <v>1</v>
      </c>
      <c r="AP326" s="106" t="s">
        <v>132</v>
      </c>
      <c r="AQ326" s="102">
        <v>1504</v>
      </c>
      <c r="AR326" s="105">
        <v>1</v>
      </c>
      <c r="AS326" s="106" t="s">
        <v>132</v>
      </c>
      <c r="AT326" s="102"/>
      <c r="AU326" s="107">
        <v>1</v>
      </c>
      <c r="AV326" s="106" t="s">
        <v>132</v>
      </c>
      <c r="AW326" s="103">
        <v>57305</v>
      </c>
      <c r="AX326" s="107">
        <v>1</v>
      </c>
      <c r="AY326" s="106" t="s">
        <v>132</v>
      </c>
      <c r="AZ326" s="108">
        <v>0</v>
      </c>
      <c r="BA326" s="108">
        <v>0</v>
      </c>
      <c r="BB326" s="108">
        <v>0</v>
      </c>
      <c r="BC326" s="108">
        <v>0</v>
      </c>
      <c r="BD326" s="108">
        <v>0</v>
      </c>
      <c r="BE326" s="108">
        <v>0</v>
      </c>
      <c r="BF326" s="108">
        <v>2000000000</v>
      </c>
      <c r="BG326" s="108">
        <v>0</v>
      </c>
      <c r="BH326" s="108">
        <v>0</v>
      </c>
      <c r="BI326" s="108">
        <v>0</v>
      </c>
      <c r="BJ326" s="108">
        <v>2000000000</v>
      </c>
      <c r="BK326" s="108">
        <v>0</v>
      </c>
      <c r="BL326" s="108">
        <v>0</v>
      </c>
      <c r="BM326" s="108">
        <v>0</v>
      </c>
      <c r="BN326" s="108">
        <v>0</v>
      </c>
      <c r="BO326" s="108">
        <v>0</v>
      </c>
      <c r="BP326" s="108">
        <v>0</v>
      </c>
      <c r="BQ326" s="108">
        <v>2000000000</v>
      </c>
      <c r="BR326" s="108">
        <v>0</v>
      </c>
      <c r="BS326" s="108">
        <v>0</v>
      </c>
      <c r="BT326" s="108">
        <v>0</v>
      </c>
      <c r="BU326" s="108">
        <v>2000000000</v>
      </c>
      <c r="BV326" s="108">
        <v>0</v>
      </c>
      <c r="BW326" s="108">
        <v>0</v>
      </c>
      <c r="BX326" s="108">
        <v>0</v>
      </c>
      <c r="BY326" s="108">
        <v>0</v>
      </c>
      <c r="BZ326" s="108">
        <v>0</v>
      </c>
      <c r="CA326" s="108">
        <v>0</v>
      </c>
      <c r="CB326" s="108">
        <v>2000000000</v>
      </c>
      <c r="CC326" s="108">
        <v>0</v>
      </c>
      <c r="CD326" s="108">
        <v>0</v>
      </c>
      <c r="CE326" s="108">
        <v>0</v>
      </c>
      <c r="CF326" s="108">
        <v>2000000000</v>
      </c>
      <c r="CG326" s="108">
        <v>0</v>
      </c>
      <c r="CH326" s="108">
        <v>0</v>
      </c>
      <c r="CI326" s="108">
        <v>0</v>
      </c>
      <c r="CJ326" s="108">
        <v>0</v>
      </c>
      <c r="CK326" s="108">
        <v>0</v>
      </c>
      <c r="CL326" s="108">
        <v>0</v>
      </c>
      <c r="CM326" s="108">
        <v>2000000000</v>
      </c>
      <c r="CN326" s="108">
        <v>0</v>
      </c>
      <c r="CO326" s="108">
        <v>0</v>
      </c>
      <c r="CP326" s="108">
        <v>0</v>
      </c>
      <c r="CQ326" s="108">
        <v>2000000000</v>
      </c>
      <c r="CR326" s="108">
        <v>8000000000</v>
      </c>
      <c r="CS326" s="101"/>
      <c r="CT326" s="101" t="s">
        <v>3639</v>
      </c>
    </row>
    <row r="327" spans="1:98" ht="70.349999999999994" customHeight="1" x14ac:dyDescent="0.3">
      <c r="A327" s="100" t="s">
        <v>3640</v>
      </c>
      <c r="B327" s="101"/>
      <c r="C327" s="101" t="s">
        <v>111</v>
      </c>
      <c r="D327" s="101" t="s">
        <v>2659</v>
      </c>
      <c r="E327" s="101" t="s">
        <v>3641</v>
      </c>
      <c r="F327" s="102" t="s">
        <v>3642</v>
      </c>
      <c r="G327" s="101" t="s">
        <v>1992</v>
      </c>
      <c r="H327" s="101" t="s">
        <v>522</v>
      </c>
      <c r="I327" s="101" t="s">
        <v>3643</v>
      </c>
      <c r="J327" s="101" t="s">
        <v>3644</v>
      </c>
      <c r="K327" s="101" t="s">
        <v>3586</v>
      </c>
      <c r="L327" s="101" t="s">
        <v>3587</v>
      </c>
      <c r="M327" s="101">
        <v>53</v>
      </c>
      <c r="N327" s="101" t="s">
        <v>3646</v>
      </c>
      <c r="O327" s="101" t="s">
        <v>6524</v>
      </c>
      <c r="P327" s="101" t="s">
        <v>781</v>
      </c>
      <c r="Q327" s="101" t="s">
        <v>6525</v>
      </c>
      <c r="R327" s="101" t="s">
        <v>3592</v>
      </c>
      <c r="S327" s="101" t="s">
        <v>6533</v>
      </c>
      <c r="T327" s="101" t="s">
        <v>3648</v>
      </c>
      <c r="U327" s="101" t="s">
        <v>3649</v>
      </c>
      <c r="V327" s="101" t="s">
        <v>3650</v>
      </c>
      <c r="W327" s="101" t="s">
        <v>3651</v>
      </c>
      <c r="X327" s="101" t="s">
        <v>146</v>
      </c>
      <c r="Y327" s="101" t="s">
        <v>123</v>
      </c>
      <c r="Z327" s="101" t="s">
        <v>124</v>
      </c>
      <c r="AA327" s="103">
        <v>150000</v>
      </c>
      <c r="AB327" s="101" t="s">
        <v>125</v>
      </c>
      <c r="AC327" s="101" t="s">
        <v>3599</v>
      </c>
      <c r="AD327" s="103">
        <v>20000</v>
      </c>
      <c r="AE327" s="103">
        <v>60000</v>
      </c>
      <c r="AF327" s="103">
        <v>50000</v>
      </c>
      <c r="AG327" s="103">
        <v>20000</v>
      </c>
      <c r="AH327" s="104" t="s">
        <v>3652</v>
      </c>
      <c r="AI327" s="104" t="s">
        <v>3653</v>
      </c>
      <c r="AJ327" s="104" t="s">
        <v>3654</v>
      </c>
      <c r="AK327" s="101" t="s">
        <v>3655</v>
      </c>
      <c r="AL327" s="101"/>
      <c r="AM327" s="101" t="s">
        <v>6534</v>
      </c>
      <c r="AN327" s="102">
        <v>16531</v>
      </c>
      <c r="AO327" s="105">
        <v>0.82655000000000001</v>
      </c>
      <c r="AP327" s="106" t="s">
        <v>170</v>
      </c>
      <c r="AQ327" s="102">
        <v>34958</v>
      </c>
      <c r="AR327" s="105">
        <v>0.58263333333333334</v>
      </c>
      <c r="AS327" s="106" t="s">
        <v>227</v>
      </c>
      <c r="AT327" s="102"/>
      <c r="AU327" s="107">
        <v>0</v>
      </c>
      <c r="AV327" s="106" t="s">
        <v>171</v>
      </c>
      <c r="AW327" s="103">
        <v>51489</v>
      </c>
      <c r="AX327" s="107">
        <v>0.34326000000000001</v>
      </c>
      <c r="AY327" s="106" t="s">
        <v>227</v>
      </c>
      <c r="AZ327" s="108">
        <v>0</v>
      </c>
      <c r="BA327" s="108">
        <v>0</v>
      </c>
      <c r="BB327" s="108">
        <v>0</v>
      </c>
      <c r="BC327" s="108">
        <v>0</v>
      </c>
      <c r="BD327" s="108">
        <v>0</v>
      </c>
      <c r="BE327" s="108">
        <v>0</v>
      </c>
      <c r="BF327" s="108">
        <v>0</v>
      </c>
      <c r="BG327" s="108">
        <v>0</v>
      </c>
      <c r="BH327" s="108">
        <v>0</v>
      </c>
      <c r="BI327" s="108">
        <v>0</v>
      </c>
      <c r="BJ327" s="108">
        <v>0</v>
      </c>
      <c r="BK327" s="108">
        <v>0</v>
      </c>
      <c r="BL327" s="108">
        <v>0</v>
      </c>
      <c r="BM327" s="108">
        <v>0</v>
      </c>
      <c r="BN327" s="108">
        <v>0</v>
      </c>
      <c r="BO327" s="108">
        <v>0</v>
      </c>
      <c r="BP327" s="108">
        <v>0</v>
      </c>
      <c r="BQ327" s="108">
        <v>0</v>
      </c>
      <c r="BR327" s="108">
        <v>0</v>
      </c>
      <c r="BS327" s="108">
        <v>0</v>
      </c>
      <c r="BT327" s="108">
        <v>0</v>
      </c>
      <c r="BU327" s="108">
        <v>0</v>
      </c>
      <c r="BV327" s="108">
        <v>0</v>
      </c>
      <c r="BW327" s="108">
        <v>0</v>
      </c>
      <c r="BX327" s="108">
        <v>0</v>
      </c>
      <c r="BY327" s="108">
        <v>0</v>
      </c>
      <c r="BZ327" s="108">
        <v>0</v>
      </c>
      <c r="CA327" s="108">
        <v>0</v>
      </c>
      <c r="CB327" s="108">
        <v>0</v>
      </c>
      <c r="CC327" s="108">
        <v>0</v>
      </c>
      <c r="CD327" s="108">
        <v>0</v>
      </c>
      <c r="CE327" s="108">
        <v>0</v>
      </c>
      <c r="CF327" s="108">
        <v>0</v>
      </c>
      <c r="CG327" s="108">
        <v>0</v>
      </c>
      <c r="CH327" s="108">
        <v>0</v>
      </c>
      <c r="CI327" s="108">
        <v>0</v>
      </c>
      <c r="CJ327" s="108">
        <v>0</v>
      </c>
      <c r="CK327" s="108">
        <v>0</v>
      </c>
      <c r="CL327" s="108">
        <v>0</v>
      </c>
      <c r="CM327" s="108">
        <v>0</v>
      </c>
      <c r="CN327" s="108">
        <v>0</v>
      </c>
      <c r="CO327" s="108">
        <v>0</v>
      </c>
      <c r="CP327" s="108">
        <v>0</v>
      </c>
      <c r="CQ327" s="108">
        <v>0</v>
      </c>
      <c r="CR327" s="108">
        <v>0</v>
      </c>
      <c r="CS327" s="101"/>
      <c r="CT327" s="101" t="s">
        <v>3656</v>
      </c>
    </row>
    <row r="328" spans="1:98" ht="70.349999999999994" customHeight="1" x14ac:dyDescent="0.3">
      <c r="A328" s="100" t="s">
        <v>3657</v>
      </c>
      <c r="B328" s="101"/>
      <c r="C328" s="101" t="s">
        <v>101</v>
      </c>
      <c r="D328" s="101" t="s">
        <v>2659</v>
      </c>
      <c r="E328" s="101" t="s">
        <v>3641</v>
      </c>
      <c r="F328" s="102" t="s">
        <v>3642</v>
      </c>
      <c r="G328" s="101" t="s">
        <v>1992</v>
      </c>
      <c r="H328" s="101" t="s">
        <v>522</v>
      </c>
      <c r="I328" s="101" t="s">
        <v>3643</v>
      </c>
      <c r="J328" s="101" t="s">
        <v>3644</v>
      </c>
      <c r="K328" s="101" t="s">
        <v>3586</v>
      </c>
      <c r="L328" s="101" t="s">
        <v>3587</v>
      </c>
      <c r="M328" s="101">
        <v>53</v>
      </c>
      <c r="N328" s="101" t="s">
        <v>3646</v>
      </c>
      <c r="O328" s="101" t="s">
        <v>6524</v>
      </c>
      <c r="P328" s="101" t="s">
        <v>781</v>
      </c>
      <c r="Q328" s="101" t="s">
        <v>6525</v>
      </c>
      <c r="R328" s="101" t="s">
        <v>3592</v>
      </c>
      <c r="S328" s="101" t="s">
        <v>3658</v>
      </c>
      <c r="T328" s="101" t="s">
        <v>3659</v>
      </c>
      <c r="U328" s="101" t="s">
        <v>6535</v>
      </c>
      <c r="V328" s="101" t="s">
        <v>3661</v>
      </c>
      <c r="W328" s="101" t="s">
        <v>3662</v>
      </c>
      <c r="X328" s="101" t="s">
        <v>2939</v>
      </c>
      <c r="Y328" s="101" t="s">
        <v>123</v>
      </c>
      <c r="Z328" s="101" t="s">
        <v>124</v>
      </c>
      <c r="AA328" s="103">
        <v>15</v>
      </c>
      <c r="AB328" s="101" t="s">
        <v>125</v>
      </c>
      <c r="AC328" s="101" t="s">
        <v>3599</v>
      </c>
      <c r="AD328" s="103">
        <v>0</v>
      </c>
      <c r="AE328" s="103">
        <v>15</v>
      </c>
      <c r="AF328" s="103">
        <v>0</v>
      </c>
      <c r="AG328" s="103">
        <v>0</v>
      </c>
      <c r="AH328" s="104"/>
      <c r="AI328" s="104" t="s">
        <v>3663</v>
      </c>
      <c r="AJ328" s="104"/>
      <c r="AK328" s="101" t="s">
        <v>3664</v>
      </c>
      <c r="AL328" s="101"/>
      <c r="AM328" s="101"/>
      <c r="AN328" s="102"/>
      <c r="AO328" s="105"/>
      <c r="AP328" s="106"/>
      <c r="AQ328" s="102">
        <v>0</v>
      </c>
      <c r="AR328" s="105">
        <v>0</v>
      </c>
      <c r="AS328" s="106" t="s">
        <v>171</v>
      </c>
      <c r="AT328" s="102"/>
      <c r="AU328" s="107"/>
      <c r="AV328" s="106"/>
      <c r="AW328" s="103">
        <v>0</v>
      </c>
      <c r="AX328" s="107">
        <v>0</v>
      </c>
      <c r="AY328" s="106" t="s">
        <v>171</v>
      </c>
      <c r="AZ328" s="108">
        <v>0</v>
      </c>
      <c r="BA328" s="108">
        <v>0</v>
      </c>
      <c r="BB328" s="108">
        <v>0</v>
      </c>
      <c r="BC328" s="108">
        <v>0</v>
      </c>
      <c r="BD328" s="108">
        <v>0</v>
      </c>
      <c r="BE328" s="108">
        <v>0</v>
      </c>
      <c r="BF328" s="108">
        <v>0</v>
      </c>
      <c r="BG328" s="108">
        <v>0</v>
      </c>
      <c r="BH328" s="108">
        <v>0</v>
      </c>
      <c r="BI328" s="108">
        <v>0</v>
      </c>
      <c r="BJ328" s="108">
        <v>0</v>
      </c>
      <c r="BK328" s="108">
        <v>1200000000</v>
      </c>
      <c r="BL328" s="108">
        <v>0</v>
      </c>
      <c r="BM328" s="108">
        <v>0</v>
      </c>
      <c r="BN328" s="108">
        <v>0</v>
      </c>
      <c r="BO328" s="108">
        <v>0</v>
      </c>
      <c r="BP328" s="108">
        <v>0</v>
      </c>
      <c r="BQ328" s="108">
        <v>0</v>
      </c>
      <c r="BR328" s="108">
        <v>0</v>
      </c>
      <c r="BS328" s="108">
        <v>0</v>
      </c>
      <c r="BT328" s="108">
        <v>0</v>
      </c>
      <c r="BU328" s="108">
        <v>1200000000</v>
      </c>
      <c r="BV328" s="108">
        <v>0</v>
      </c>
      <c r="BW328" s="108">
        <v>0</v>
      </c>
      <c r="BX328" s="108">
        <v>0</v>
      </c>
      <c r="BY328" s="108">
        <v>0</v>
      </c>
      <c r="BZ328" s="108">
        <v>0</v>
      </c>
      <c r="CA328" s="108">
        <v>0</v>
      </c>
      <c r="CB328" s="108">
        <v>0</v>
      </c>
      <c r="CC328" s="108">
        <v>0</v>
      </c>
      <c r="CD328" s="108">
        <v>0</v>
      </c>
      <c r="CE328" s="108">
        <v>0</v>
      </c>
      <c r="CF328" s="108">
        <v>0</v>
      </c>
      <c r="CG328" s="108">
        <v>0</v>
      </c>
      <c r="CH328" s="108">
        <v>0</v>
      </c>
      <c r="CI328" s="108">
        <v>0</v>
      </c>
      <c r="CJ328" s="108">
        <v>0</v>
      </c>
      <c r="CK328" s="108">
        <v>0</v>
      </c>
      <c r="CL328" s="108">
        <v>0</v>
      </c>
      <c r="CM328" s="108">
        <v>0</v>
      </c>
      <c r="CN328" s="108">
        <v>0</v>
      </c>
      <c r="CO328" s="108">
        <v>0</v>
      </c>
      <c r="CP328" s="108">
        <v>0</v>
      </c>
      <c r="CQ328" s="108">
        <v>0</v>
      </c>
      <c r="CR328" s="108">
        <v>1200000000</v>
      </c>
      <c r="CS328" s="101"/>
      <c r="CT328" s="101" t="s">
        <v>3665</v>
      </c>
    </row>
    <row r="329" spans="1:98" ht="188.4" customHeight="1" x14ac:dyDescent="0.3">
      <c r="A329" s="100" t="s">
        <v>3666</v>
      </c>
      <c r="B329" s="101"/>
      <c r="C329" s="101" t="s">
        <v>136</v>
      </c>
      <c r="D329" s="101" t="s">
        <v>2659</v>
      </c>
      <c r="E329" s="101" t="s">
        <v>3641</v>
      </c>
      <c r="F329" s="102" t="s">
        <v>3642</v>
      </c>
      <c r="G329" s="101" t="s">
        <v>1992</v>
      </c>
      <c r="H329" s="101" t="s">
        <v>522</v>
      </c>
      <c r="I329" s="101" t="s">
        <v>3643</v>
      </c>
      <c r="J329" s="101" t="s">
        <v>3644</v>
      </c>
      <c r="K329" s="101" t="s">
        <v>3586</v>
      </c>
      <c r="L329" s="101" t="s">
        <v>3587</v>
      </c>
      <c r="M329" s="101">
        <v>53</v>
      </c>
      <c r="N329" s="101" t="s">
        <v>3646</v>
      </c>
      <c r="O329" s="101" t="s">
        <v>6524</v>
      </c>
      <c r="P329" s="101" t="s">
        <v>781</v>
      </c>
      <c r="Q329" s="101" t="s">
        <v>6525</v>
      </c>
      <c r="R329" s="101" t="s">
        <v>3592</v>
      </c>
      <c r="S329" s="101" t="s">
        <v>3667</v>
      </c>
      <c r="T329" s="101" t="s">
        <v>3668</v>
      </c>
      <c r="U329" s="101" t="s">
        <v>4709</v>
      </c>
      <c r="V329" s="101" t="s">
        <v>3670</v>
      </c>
      <c r="W329" s="101" t="s">
        <v>3671</v>
      </c>
      <c r="X329" s="101" t="s">
        <v>322</v>
      </c>
      <c r="Y329" s="101" t="s">
        <v>239</v>
      </c>
      <c r="Z329" s="101" t="s">
        <v>124</v>
      </c>
      <c r="AA329" s="103">
        <v>3</v>
      </c>
      <c r="AB329" s="101" t="s">
        <v>125</v>
      </c>
      <c r="AC329" s="101" t="s">
        <v>3599</v>
      </c>
      <c r="AD329" s="103">
        <v>0</v>
      </c>
      <c r="AE329" s="103">
        <v>0</v>
      </c>
      <c r="AF329" s="103">
        <v>1</v>
      </c>
      <c r="AG329" s="103">
        <v>2</v>
      </c>
      <c r="AH329" s="104"/>
      <c r="AI329" s="104"/>
      <c r="AJ329" s="104"/>
      <c r="AK329" s="101" t="s">
        <v>3672</v>
      </c>
      <c r="AL329" s="101"/>
      <c r="AM329" s="101" t="s">
        <v>6536</v>
      </c>
      <c r="AN329" s="102"/>
      <c r="AO329" s="105"/>
      <c r="AP329" s="106"/>
      <c r="AQ329" s="102"/>
      <c r="AR329" s="105"/>
      <c r="AS329" s="106"/>
      <c r="AT329" s="102"/>
      <c r="AU329" s="107">
        <v>0</v>
      </c>
      <c r="AV329" s="106" t="s">
        <v>171</v>
      </c>
      <c r="AW329" s="103">
        <v>0</v>
      </c>
      <c r="AX329" s="107">
        <v>0</v>
      </c>
      <c r="AY329" s="106" t="s">
        <v>171</v>
      </c>
      <c r="AZ329" s="108">
        <v>0</v>
      </c>
      <c r="BA329" s="108">
        <v>0</v>
      </c>
      <c r="BB329" s="108">
        <v>0</v>
      </c>
      <c r="BC329" s="108">
        <v>0</v>
      </c>
      <c r="BD329" s="108">
        <v>0</v>
      </c>
      <c r="BE329" s="108">
        <v>0</v>
      </c>
      <c r="BF329" s="108">
        <v>0</v>
      </c>
      <c r="BG329" s="108">
        <v>0</v>
      </c>
      <c r="BH329" s="108">
        <v>0</v>
      </c>
      <c r="BI329" s="108">
        <v>0</v>
      </c>
      <c r="BJ329" s="108">
        <v>0</v>
      </c>
      <c r="BK329" s="108">
        <v>0</v>
      </c>
      <c r="BL329" s="108">
        <v>0</v>
      </c>
      <c r="BM329" s="108">
        <v>0</v>
      </c>
      <c r="BN329" s="108">
        <v>0</v>
      </c>
      <c r="BO329" s="108">
        <v>0</v>
      </c>
      <c r="BP329" s="108">
        <v>0</v>
      </c>
      <c r="BQ329" s="108">
        <v>0</v>
      </c>
      <c r="BR329" s="108">
        <v>0</v>
      </c>
      <c r="BS329" s="108">
        <v>0</v>
      </c>
      <c r="BT329" s="108">
        <v>0</v>
      </c>
      <c r="BU329" s="108">
        <v>0</v>
      </c>
      <c r="BV329" s="108">
        <v>0</v>
      </c>
      <c r="BW329" s="108">
        <v>0</v>
      </c>
      <c r="BX329" s="108">
        <v>0</v>
      </c>
      <c r="BY329" s="108">
        <v>0</v>
      </c>
      <c r="BZ329" s="108">
        <v>0</v>
      </c>
      <c r="CA329" s="108">
        <v>0</v>
      </c>
      <c r="CB329" s="108">
        <v>0</v>
      </c>
      <c r="CC329" s="108">
        <v>0</v>
      </c>
      <c r="CD329" s="108">
        <v>0</v>
      </c>
      <c r="CE329" s="108">
        <v>0</v>
      </c>
      <c r="CF329" s="108">
        <v>0</v>
      </c>
      <c r="CG329" s="108">
        <v>0</v>
      </c>
      <c r="CH329" s="108">
        <v>0</v>
      </c>
      <c r="CI329" s="108">
        <v>0</v>
      </c>
      <c r="CJ329" s="108">
        <v>0</v>
      </c>
      <c r="CK329" s="108">
        <v>0</v>
      </c>
      <c r="CL329" s="108">
        <v>0</v>
      </c>
      <c r="CM329" s="108">
        <v>0</v>
      </c>
      <c r="CN329" s="108">
        <v>0</v>
      </c>
      <c r="CO329" s="108">
        <v>0</v>
      </c>
      <c r="CP329" s="108">
        <v>0</v>
      </c>
      <c r="CQ329" s="108">
        <v>0</v>
      </c>
      <c r="CR329" s="108">
        <v>0</v>
      </c>
      <c r="CS329" s="101"/>
      <c r="CT329" s="101" t="s">
        <v>3673</v>
      </c>
    </row>
    <row r="330" spans="1:98" ht="70.349999999999994" customHeight="1" x14ac:dyDescent="0.3">
      <c r="A330" s="100" t="s">
        <v>3674</v>
      </c>
      <c r="B330" s="101"/>
      <c r="C330" s="101" t="s">
        <v>175</v>
      </c>
      <c r="D330" s="101" t="s">
        <v>2659</v>
      </c>
      <c r="E330" s="101" t="s">
        <v>3641</v>
      </c>
      <c r="F330" s="102" t="s">
        <v>3642</v>
      </c>
      <c r="G330" s="101" t="s">
        <v>1992</v>
      </c>
      <c r="H330" s="101" t="s">
        <v>522</v>
      </c>
      <c r="I330" s="101" t="s">
        <v>3643</v>
      </c>
      <c r="J330" s="101" t="s">
        <v>3644</v>
      </c>
      <c r="K330" s="101" t="s">
        <v>3586</v>
      </c>
      <c r="L330" s="101" t="s">
        <v>3587</v>
      </c>
      <c r="M330" s="101">
        <v>53</v>
      </c>
      <c r="N330" s="101" t="s">
        <v>3646</v>
      </c>
      <c r="O330" s="101" t="s">
        <v>6524</v>
      </c>
      <c r="P330" s="101" t="s">
        <v>781</v>
      </c>
      <c r="Q330" s="101" t="s">
        <v>6525</v>
      </c>
      <c r="R330" s="101" t="s">
        <v>3592</v>
      </c>
      <c r="S330" s="101" t="s">
        <v>738</v>
      </c>
      <c r="T330" s="101" t="s">
        <v>3675</v>
      </c>
      <c r="U330" s="101" t="s">
        <v>2979</v>
      </c>
      <c r="V330" s="101" t="s">
        <v>3677</v>
      </c>
      <c r="W330" s="101" t="s">
        <v>2616</v>
      </c>
      <c r="X330" s="101" t="s">
        <v>1186</v>
      </c>
      <c r="Y330" s="101" t="s">
        <v>123</v>
      </c>
      <c r="Z330" s="101" t="s">
        <v>124</v>
      </c>
      <c r="AA330" s="103">
        <v>2</v>
      </c>
      <c r="AB330" s="101" t="s">
        <v>125</v>
      </c>
      <c r="AC330" s="101" t="s">
        <v>3599</v>
      </c>
      <c r="AD330" s="103">
        <v>0</v>
      </c>
      <c r="AE330" s="103">
        <v>1</v>
      </c>
      <c r="AF330" s="103">
        <v>1</v>
      </c>
      <c r="AG330" s="103">
        <v>0</v>
      </c>
      <c r="AH330" s="104"/>
      <c r="AI330" s="104" t="s">
        <v>3678</v>
      </c>
      <c r="AJ330" s="104"/>
      <c r="AK330" s="101" t="s">
        <v>3679</v>
      </c>
      <c r="AL330" s="101"/>
      <c r="AM330" s="101"/>
      <c r="AN330" s="102"/>
      <c r="AO330" s="105"/>
      <c r="AP330" s="106"/>
      <c r="AQ330" s="102">
        <v>0</v>
      </c>
      <c r="AR330" s="105">
        <v>0</v>
      </c>
      <c r="AS330" s="106" t="s">
        <v>171</v>
      </c>
      <c r="AT330" s="102"/>
      <c r="AU330" s="107">
        <v>0</v>
      </c>
      <c r="AV330" s="106" t="s">
        <v>171</v>
      </c>
      <c r="AW330" s="103">
        <v>0</v>
      </c>
      <c r="AX330" s="107">
        <v>0</v>
      </c>
      <c r="AY330" s="106" t="s">
        <v>171</v>
      </c>
      <c r="AZ330" s="108">
        <v>50000000</v>
      </c>
      <c r="BA330" s="108">
        <v>0</v>
      </c>
      <c r="BB330" s="108">
        <v>0</v>
      </c>
      <c r="BC330" s="108">
        <v>0</v>
      </c>
      <c r="BD330" s="108">
        <v>0</v>
      </c>
      <c r="BE330" s="108">
        <v>0</v>
      </c>
      <c r="BF330" s="108">
        <v>0</v>
      </c>
      <c r="BG330" s="108">
        <v>0</v>
      </c>
      <c r="BH330" s="108">
        <v>0</v>
      </c>
      <c r="BI330" s="108">
        <v>0</v>
      </c>
      <c r="BJ330" s="108">
        <v>50000000</v>
      </c>
      <c r="BK330" s="108">
        <v>50000000</v>
      </c>
      <c r="BL330" s="108">
        <v>0</v>
      </c>
      <c r="BM330" s="108">
        <v>0</v>
      </c>
      <c r="BN330" s="108">
        <v>0</v>
      </c>
      <c r="BO330" s="108">
        <v>0</v>
      </c>
      <c r="BP330" s="108">
        <v>0</v>
      </c>
      <c r="BQ330" s="108">
        <v>0</v>
      </c>
      <c r="BR330" s="108">
        <v>0</v>
      </c>
      <c r="BS330" s="108">
        <v>0</v>
      </c>
      <c r="BT330" s="108">
        <v>0</v>
      </c>
      <c r="BU330" s="108">
        <v>50000000</v>
      </c>
      <c r="BV330" s="108">
        <v>0</v>
      </c>
      <c r="BW330" s="108">
        <v>0</v>
      </c>
      <c r="BX330" s="108">
        <v>0</v>
      </c>
      <c r="BY330" s="108">
        <v>0</v>
      </c>
      <c r="BZ330" s="108">
        <v>0</v>
      </c>
      <c r="CA330" s="108">
        <v>0</v>
      </c>
      <c r="CB330" s="108">
        <v>0</v>
      </c>
      <c r="CC330" s="108">
        <v>0</v>
      </c>
      <c r="CD330" s="108">
        <v>0</v>
      </c>
      <c r="CE330" s="108">
        <v>0</v>
      </c>
      <c r="CF330" s="108">
        <v>0</v>
      </c>
      <c r="CG330" s="108">
        <v>0</v>
      </c>
      <c r="CH330" s="108">
        <v>0</v>
      </c>
      <c r="CI330" s="108">
        <v>0</v>
      </c>
      <c r="CJ330" s="108">
        <v>0</v>
      </c>
      <c r="CK330" s="108">
        <v>0</v>
      </c>
      <c r="CL330" s="108">
        <v>0</v>
      </c>
      <c r="CM330" s="108">
        <v>0</v>
      </c>
      <c r="CN330" s="108">
        <v>0</v>
      </c>
      <c r="CO330" s="108">
        <v>0</v>
      </c>
      <c r="CP330" s="108">
        <v>0</v>
      </c>
      <c r="CQ330" s="108">
        <v>0</v>
      </c>
      <c r="CR330" s="108">
        <v>100000000</v>
      </c>
      <c r="CS330" s="101"/>
      <c r="CT330" s="101" t="s">
        <v>3680</v>
      </c>
    </row>
    <row r="331" spans="1:98" ht="70.349999999999994" customHeight="1" x14ac:dyDescent="0.3">
      <c r="A331" s="100" t="s">
        <v>3681</v>
      </c>
      <c r="B331" s="101"/>
      <c r="C331" s="101" t="s">
        <v>246</v>
      </c>
      <c r="D331" s="101" t="s">
        <v>2659</v>
      </c>
      <c r="E331" s="101" t="s">
        <v>3641</v>
      </c>
      <c r="F331" s="102" t="s">
        <v>3642</v>
      </c>
      <c r="G331" s="101" t="s">
        <v>1992</v>
      </c>
      <c r="H331" s="101" t="s">
        <v>522</v>
      </c>
      <c r="I331" s="101" t="s">
        <v>3643</v>
      </c>
      <c r="J331" s="101" t="s">
        <v>3644</v>
      </c>
      <c r="K331" s="101" t="s">
        <v>3586</v>
      </c>
      <c r="L331" s="101" t="s">
        <v>3587</v>
      </c>
      <c r="M331" s="101">
        <v>53</v>
      </c>
      <c r="N331" s="101" t="s">
        <v>3646</v>
      </c>
      <c r="O331" s="101" t="s">
        <v>6524</v>
      </c>
      <c r="P331" s="101" t="s">
        <v>781</v>
      </c>
      <c r="Q331" s="101" t="s">
        <v>3682</v>
      </c>
      <c r="R331" s="101" t="s">
        <v>3683</v>
      </c>
      <c r="S331" s="101" t="s">
        <v>3684</v>
      </c>
      <c r="T331" s="101" t="s">
        <v>3685</v>
      </c>
      <c r="U331" s="101" t="s">
        <v>6537</v>
      </c>
      <c r="V331" s="101" t="s">
        <v>3687</v>
      </c>
      <c r="W331" s="101" t="s">
        <v>3688</v>
      </c>
      <c r="X331" s="101" t="s">
        <v>3689</v>
      </c>
      <c r="Y331" s="101" t="s">
        <v>123</v>
      </c>
      <c r="Z331" s="101" t="s">
        <v>124</v>
      </c>
      <c r="AA331" s="103">
        <v>4</v>
      </c>
      <c r="AB331" s="101" t="s">
        <v>125</v>
      </c>
      <c r="AC331" s="101" t="s">
        <v>3599</v>
      </c>
      <c r="AD331" s="103">
        <v>1</v>
      </c>
      <c r="AE331" s="103">
        <v>1</v>
      </c>
      <c r="AF331" s="103">
        <v>1</v>
      </c>
      <c r="AG331" s="103">
        <v>1</v>
      </c>
      <c r="AH331" s="104" t="s">
        <v>3690</v>
      </c>
      <c r="AI331" s="104" t="s">
        <v>3691</v>
      </c>
      <c r="AJ331" s="104" t="s">
        <v>3692</v>
      </c>
      <c r="AK331" s="101"/>
      <c r="AL331" s="101"/>
      <c r="AM331" s="101" t="s">
        <v>6538</v>
      </c>
      <c r="AN331" s="102">
        <v>1</v>
      </c>
      <c r="AO331" s="105">
        <v>1</v>
      </c>
      <c r="AP331" s="106" t="s">
        <v>132</v>
      </c>
      <c r="AQ331" s="102">
        <v>4</v>
      </c>
      <c r="AR331" s="105">
        <v>1</v>
      </c>
      <c r="AS331" s="106" t="s">
        <v>132</v>
      </c>
      <c r="AT331" s="102"/>
      <c r="AU331" s="107">
        <v>1</v>
      </c>
      <c r="AV331" s="106" t="s">
        <v>132</v>
      </c>
      <c r="AW331" s="103">
        <v>5</v>
      </c>
      <c r="AX331" s="107">
        <v>1</v>
      </c>
      <c r="AY331" s="106" t="s">
        <v>132</v>
      </c>
      <c r="AZ331" s="108">
        <v>21000000</v>
      </c>
      <c r="BA331" s="108">
        <v>0</v>
      </c>
      <c r="BB331" s="108">
        <v>0</v>
      </c>
      <c r="BC331" s="108">
        <v>0</v>
      </c>
      <c r="BD331" s="108">
        <v>0</v>
      </c>
      <c r="BE331" s="108">
        <v>0</v>
      </c>
      <c r="BF331" s="108">
        <v>0</v>
      </c>
      <c r="BG331" s="108">
        <v>0</v>
      </c>
      <c r="BH331" s="108">
        <v>0</v>
      </c>
      <c r="BI331" s="108">
        <v>0</v>
      </c>
      <c r="BJ331" s="108">
        <v>21000000</v>
      </c>
      <c r="BK331" s="108">
        <v>21000000</v>
      </c>
      <c r="BL331" s="108">
        <v>0</v>
      </c>
      <c r="BM331" s="108">
        <v>0</v>
      </c>
      <c r="BN331" s="108">
        <v>0</v>
      </c>
      <c r="BO331" s="108">
        <v>0</v>
      </c>
      <c r="BP331" s="108">
        <v>0</v>
      </c>
      <c r="BQ331" s="108">
        <v>0</v>
      </c>
      <c r="BR331" s="108">
        <v>0</v>
      </c>
      <c r="BS331" s="108">
        <v>0</v>
      </c>
      <c r="BT331" s="108">
        <v>0</v>
      </c>
      <c r="BU331" s="108">
        <v>21000000</v>
      </c>
      <c r="BV331" s="108">
        <v>21000000</v>
      </c>
      <c r="BW331" s="108">
        <v>0</v>
      </c>
      <c r="BX331" s="108">
        <v>0</v>
      </c>
      <c r="BY331" s="108">
        <v>0</v>
      </c>
      <c r="BZ331" s="108">
        <v>0</v>
      </c>
      <c r="CA331" s="108">
        <v>0</v>
      </c>
      <c r="CB331" s="108">
        <v>0</v>
      </c>
      <c r="CC331" s="108">
        <v>0</v>
      </c>
      <c r="CD331" s="108">
        <v>0</v>
      </c>
      <c r="CE331" s="108">
        <v>0</v>
      </c>
      <c r="CF331" s="108">
        <v>21000000</v>
      </c>
      <c r="CG331" s="108">
        <v>21000000</v>
      </c>
      <c r="CH331" s="108">
        <v>0</v>
      </c>
      <c r="CI331" s="108">
        <v>0</v>
      </c>
      <c r="CJ331" s="108">
        <v>0</v>
      </c>
      <c r="CK331" s="108">
        <v>0</v>
      </c>
      <c r="CL331" s="108">
        <v>0</v>
      </c>
      <c r="CM331" s="108">
        <v>0</v>
      </c>
      <c r="CN331" s="108">
        <v>0</v>
      </c>
      <c r="CO331" s="108">
        <v>0</v>
      </c>
      <c r="CP331" s="108">
        <v>0</v>
      </c>
      <c r="CQ331" s="108">
        <v>21000000</v>
      </c>
      <c r="CR331" s="108">
        <v>84000000</v>
      </c>
      <c r="CS331" s="101"/>
      <c r="CT331" s="101" t="s">
        <v>3693</v>
      </c>
    </row>
    <row r="332" spans="1:98" ht="70.349999999999994" customHeight="1" x14ac:dyDescent="0.3">
      <c r="A332" s="100" t="s">
        <v>3694</v>
      </c>
      <c r="B332" s="101"/>
      <c r="C332" s="101" t="s">
        <v>357</v>
      </c>
      <c r="D332" s="101" t="s">
        <v>2659</v>
      </c>
      <c r="E332" s="101" t="s">
        <v>3641</v>
      </c>
      <c r="F332" s="102" t="s">
        <v>3642</v>
      </c>
      <c r="G332" s="101" t="s">
        <v>1992</v>
      </c>
      <c r="H332" s="101" t="s">
        <v>522</v>
      </c>
      <c r="I332" s="101" t="s">
        <v>3643</v>
      </c>
      <c r="J332" s="101" t="s">
        <v>3644</v>
      </c>
      <c r="K332" s="101" t="s">
        <v>3586</v>
      </c>
      <c r="L332" s="101" t="s">
        <v>3587</v>
      </c>
      <c r="M332" s="101">
        <v>53</v>
      </c>
      <c r="N332" s="101" t="s">
        <v>3646</v>
      </c>
      <c r="O332" s="101" t="s">
        <v>6524</v>
      </c>
      <c r="P332" s="101" t="s">
        <v>781</v>
      </c>
      <c r="Q332" s="101" t="s">
        <v>3682</v>
      </c>
      <c r="R332" s="101" t="s">
        <v>3683</v>
      </c>
      <c r="S332" s="101" t="s">
        <v>6539</v>
      </c>
      <c r="T332" s="101" t="s">
        <v>3696</v>
      </c>
      <c r="U332" s="101" t="s">
        <v>6540</v>
      </c>
      <c r="V332" s="101" t="s">
        <v>3698</v>
      </c>
      <c r="W332" s="101" t="s">
        <v>3699</v>
      </c>
      <c r="X332" s="101" t="s">
        <v>3700</v>
      </c>
      <c r="Y332" s="101" t="s">
        <v>123</v>
      </c>
      <c r="Z332" s="101" t="s">
        <v>124</v>
      </c>
      <c r="AA332" s="103">
        <v>100</v>
      </c>
      <c r="AB332" s="101" t="s">
        <v>125</v>
      </c>
      <c r="AC332" s="101" t="s">
        <v>3599</v>
      </c>
      <c r="AD332" s="103">
        <v>25</v>
      </c>
      <c r="AE332" s="103">
        <v>25</v>
      </c>
      <c r="AF332" s="103">
        <v>25</v>
      </c>
      <c r="AG332" s="103">
        <v>25</v>
      </c>
      <c r="AH332" s="104" t="s">
        <v>3701</v>
      </c>
      <c r="AI332" s="104" t="s">
        <v>3702</v>
      </c>
      <c r="AJ332" s="104" t="s">
        <v>3703</v>
      </c>
      <c r="AK332" s="101" t="s">
        <v>3704</v>
      </c>
      <c r="AL332" s="101"/>
      <c r="AM332" s="101" t="s">
        <v>6541</v>
      </c>
      <c r="AN332" s="102">
        <v>100</v>
      </c>
      <c r="AO332" s="105">
        <v>1</v>
      </c>
      <c r="AP332" s="106" t="s">
        <v>132</v>
      </c>
      <c r="AQ332" s="102">
        <v>264</v>
      </c>
      <c r="AR332" s="105">
        <v>1</v>
      </c>
      <c r="AS332" s="106" t="s">
        <v>132</v>
      </c>
      <c r="AT332" s="102"/>
      <c r="AU332" s="107">
        <v>1</v>
      </c>
      <c r="AV332" s="106" t="s">
        <v>132</v>
      </c>
      <c r="AW332" s="103">
        <v>364</v>
      </c>
      <c r="AX332" s="107">
        <v>1</v>
      </c>
      <c r="AY332" s="106" t="s">
        <v>132</v>
      </c>
      <c r="AZ332" s="108">
        <v>30000000</v>
      </c>
      <c r="BA332" s="108">
        <v>0</v>
      </c>
      <c r="BB332" s="108">
        <v>0</v>
      </c>
      <c r="BC332" s="108">
        <v>0</v>
      </c>
      <c r="BD332" s="108">
        <v>0</v>
      </c>
      <c r="BE332" s="108">
        <v>0</v>
      </c>
      <c r="BF332" s="108">
        <v>0</v>
      </c>
      <c r="BG332" s="108">
        <v>0</v>
      </c>
      <c r="BH332" s="108">
        <v>0</v>
      </c>
      <c r="BI332" s="108">
        <v>0</v>
      </c>
      <c r="BJ332" s="108">
        <v>30000000</v>
      </c>
      <c r="BK332" s="108">
        <v>30000000</v>
      </c>
      <c r="BL332" s="108">
        <v>0</v>
      </c>
      <c r="BM332" s="108">
        <v>0</v>
      </c>
      <c r="BN332" s="108">
        <v>0</v>
      </c>
      <c r="BO332" s="108">
        <v>0</v>
      </c>
      <c r="BP332" s="108">
        <v>0</v>
      </c>
      <c r="BQ332" s="108">
        <v>0</v>
      </c>
      <c r="BR332" s="108">
        <v>0</v>
      </c>
      <c r="BS332" s="108">
        <v>0</v>
      </c>
      <c r="BT332" s="108">
        <v>0</v>
      </c>
      <c r="BU332" s="108">
        <v>30000000</v>
      </c>
      <c r="BV332" s="108">
        <v>30000000</v>
      </c>
      <c r="BW332" s="108">
        <v>0</v>
      </c>
      <c r="BX332" s="108">
        <v>0</v>
      </c>
      <c r="BY332" s="108">
        <v>0</v>
      </c>
      <c r="BZ332" s="108">
        <v>0</v>
      </c>
      <c r="CA332" s="108">
        <v>0</v>
      </c>
      <c r="CB332" s="108">
        <v>0</v>
      </c>
      <c r="CC332" s="108">
        <v>0</v>
      </c>
      <c r="CD332" s="108">
        <v>0</v>
      </c>
      <c r="CE332" s="108">
        <v>0</v>
      </c>
      <c r="CF332" s="108">
        <v>30000000</v>
      </c>
      <c r="CG332" s="108">
        <v>30000000</v>
      </c>
      <c r="CH332" s="108">
        <v>0</v>
      </c>
      <c r="CI332" s="108">
        <v>0</v>
      </c>
      <c r="CJ332" s="108">
        <v>0</v>
      </c>
      <c r="CK332" s="108">
        <v>0</v>
      </c>
      <c r="CL332" s="108">
        <v>0</v>
      </c>
      <c r="CM332" s="108">
        <v>0</v>
      </c>
      <c r="CN332" s="108">
        <v>0</v>
      </c>
      <c r="CO332" s="108">
        <v>0</v>
      </c>
      <c r="CP332" s="108">
        <v>0</v>
      </c>
      <c r="CQ332" s="108">
        <v>30000000</v>
      </c>
      <c r="CR332" s="108">
        <v>120000000</v>
      </c>
      <c r="CS332" s="101"/>
      <c r="CT332" s="101" t="s">
        <v>3705</v>
      </c>
    </row>
    <row r="333" spans="1:98" ht="70.349999999999994" customHeight="1" x14ac:dyDescent="0.3">
      <c r="A333" s="100" t="s">
        <v>3706</v>
      </c>
      <c r="B333" s="101"/>
      <c r="C333" s="101" t="s">
        <v>419</v>
      </c>
      <c r="D333" s="101" t="s">
        <v>2659</v>
      </c>
      <c r="E333" s="101" t="s">
        <v>3641</v>
      </c>
      <c r="F333" s="102" t="s">
        <v>3642</v>
      </c>
      <c r="G333" s="101" t="s">
        <v>1992</v>
      </c>
      <c r="H333" s="101" t="s">
        <v>522</v>
      </c>
      <c r="I333" s="101" t="s">
        <v>3643</v>
      </c>
      <c r="J333" s="101" t="s">
        <v>3644</v>
      </c>
      <c r="K333" s="101" t="s">
        <v>3586</v>
      </c>
      <c r="L333" s="101" t="s">
        <v>3587</v>
      </c>
      <c r="M333" s="101">
        <v>53</v>
      </c>
      <c r="N333" s="101" t="s">
        <v>3646</v>
      </c>
      <c r="O333" s="101" t="s">
        <v>6524</v>
      </c>
      <c r="P333" s="101" t="s">
        <v>781</v>
      </c>
      <c r="Q333" s="101" t="s">
        <v>3682</v>
      </c>
      <c r="R333" s="101" t="s">
        <v>3683</v>
      </c>
      <c r="S333" s="101" t="s">
        <v>3707</v>
      </c>
      <c r="T333" s="101" t="s">
        <v>3708</v>
      </c>
      <c r="U333" s="101" t="s">
        <v>6542</v>
      </c>
      <c r="V333" s="101" t="s">
        <v>3710</v>
      </c>
      <c r="W333" s="101" t="s">
        <v>3711</v>
      </c>
      <c r="X333" s="101" t="s">
        <v>3712</v>
      </c>
      <c r="Y333" s="101" t="s">
        <v>123</v>
      </c>
      <c r="Z333" s="101" t="s">
        <v>124</v>
      </c>
      <c r="AA333" s="103">
        <v>2</v>
      </c>
      <c r="AB333" s="101" t="s">
        <v>125</v>
      </c>
      <c r="AC333" s="101" t="s">
        <v>3599</v>
      </c>
      <c r="AD333" s="103">
        <v>0</v>
      </c>
      <c r="AE333" s="103">
        <v>1</v>
      </c>
      <c r="AF333" s="103">
        <v>1</v>
      </c>
      <c r="AG333" s="103">
        <v>0</v>
      </c>
      <c r="AH333" s="104"/>
      <c r="AI333" s="104" t="s">
        <v>3713</v>
      </c>
      <c r="AJ333" s="104" t="s">
        <v>3714</v>
      </c>
      <c r="AK333" s="101" t="s">
        <v>3715</v>
      </c>
      <c r="AL333" s="101"/>
      <c r="AM333" s="101"/>
      <c r="AN333" s="102"/>
      <c r="AO333" s="105"/>
      <c r="AP333" s="106"/>
      <c r="AQ333" s="102">
        <v>2</v>
      </c>
      <c r="AR333" s="105">
        <v>1</v>
      </c>
      <c r="AS333" s="106" t="s">
        <v>132</v>
      </c>
      <c r="AT333" s="102"/>
      <c r="AU333" s="107">
        <v>1</v>
      </c>
      <c r="AV333" s="106" t="s">
        <v>132</v>
      </c>
      <c r="AW333" s="103">
        <v>2</v>
      </c>
      <c r="AX333" s="107">
        <v>1</v>
      </c>
      <c r="AY333" s="106" t="s">
        <v>132</v>
      </c>
      <c r="AZ333" s="108">
        <v>0</v>
      </c>
      <c r="BA333" s="108">
        <v>0</v>
      </c>
      <c r="BB333" s="108">
        <v>0</v>
      </c>
      <c r="BC333" s="108">
        <v>0</v>
      </c>
      <c r="BD333" s="108">
        <v>0</v>
      </c>
      <c r="BE333" s="108">
        <v>0</v>
      </c>
      <c r="BF333" s="108">
        <v>0</v>
      </c>
      <c r="BG333" s="108">
        <v>0</v>
      </c>
      <c r="BH333" s="108">
        <v>3500000000</v>
      </c>
      <c r="BI333" s="108">
        <v>0</v>
      </c>
      <c r="BJ333" s="108">
        <v>3500000000</v>
      </c>
      <c r="BK333" s="108">
        <v>0</v>
      </c>
      <c r="BL333" s="108">
        <v>0</v>
      </c>
      <c r="BM333" s="108">
        <v>0</v>
      </c>
      <c r="BN333" s="108">
        <v>0</v>
      </c>
      <c r="BO333" s="108">
        <v>0</v>
      </c>
      <c r="BP333" s="108">
        <v>0</v>
      </c>
      <c r="BQ333" s="108">
        <v>0</v>
      </c>
      <c r="BR333" s="108">
        <v>0</v>
      </c>
      <c r="BS333" s="108">
        <v>0</v>
      </c>
      <c r="BT333" s="108">
        <v>0</v>
      </c>
      <c r="BU333" s="108">
        <v>0</v>
      </c>
      <c r="BV333" s="108">
        <v>0</v>
      </c>
      <c r="BW333" s="108">
        <v>0</v>
      </c>
      <c r="BX333" s="108">
        <v>0</v>
      </c>
      <c r="BY333" s="108">
        <v>0</v>
      </c>
      <c r="BZ333" s="108">
        <v>0</v>
      </c>
      <c r="CA333" s="108">
        <v>0</v>
      </c>
      <c r="CB333" s="108">
        <v>0</v>
      </c>
      <c r="CC333" s="108">
        <v>0</v>
      </c>
      <c r="CD333" s="108">
        <v>0</v>
      </c>
      <c r="CE333" s="108">
        <v>0</v>
      </c>
      <c r="CF333" s="108">
        <v>0</v>
      </c>
      <c r="CG333" s="108">
        <v>0</v>
      </c>
      <c r="CH333" s="108">
        <v>0</v>
      </c>
      <c r="CI333" s="108">
        <v>0</v>
      </c>
      <c r="CJ333" s="108">
        <v>0</v>
      </c>
      <c r="CK333" s="108">
        <v>0</v>
      </c>
      <c r="CL333" s="108">
        <v>0</v>
      </c>
      <c r="CM333" s="108">
        <v>0</v>
      </c>
      <c r="CN333" s="108">
        <v>0</v>
      </c>
      <c r="CO333" s="108">
        <v>0</v>
      </c>
      <c r="CP333" s="108">
        <v>0</v>
      </c>
      <c r="CQ333" s="108">
        <v>0</v>
      </c>
      <c r="CR333" s="108">
        <v>3500000000</v>
      </c>
      <c r="CS333" s="101"/>
      <c r="CT333" s="101" t="s">
        <v>3716</v>
      </c>
    </row>
    <row r="334" spans="1:98" ht="70.349999999999994" customHeight="1" x14ac:dyDescent="0.3">
      <c r="A334" s="100" t="s">
        <v>3717</v>
      </c>
      <c r="B334" s="101"/>
      <c r="C334" s="101" t="s">
        <v>436</v>
      </c>
      <c r="D334" s="101" t="s">
        <v>2659</v>
      </c>
      <c r="E334" s="101" t="s">
        <v>3718</v>
      </c>
      <c r="F334" s="102" t="s">
        <v>3719</v>
      </c>
      <c r="G334" s="101" t="s">
        <v>1992</v>
      </c>
      <c r="H334" s="101" t="s">
        <v>106</v>
      </c>
      <c r="I334" s="101" t="s">
        <v>1993</v>
      </c>
      <c r="J334" s="101" t="s">
        <v>3720</v>
      </c>
      <c r="K334" s="101" t="s">
        <v>3721</v>
      </c>
      <c r="L334" s="101" t="s">
        <v>3587</v>
      </c>
      <c r="M334" s="101">
        <v>53</v>
      </c>
      <c r="N334" s="101" t="s">
        <v>3646</v>
      </c>
      <c r="O334" s="101" t="s">
        <v>6524</v>
      </c>
      <c r="P334" s="101" t="s">
        <v>781</v>
      </c>
      <c r="Q334" s="101" t="s">
        <v>3682</v>
      </c>
      <c r="R334" s="101" t="s">
        <v>3683</v>
      </c>
      <c r="S334" s="101" t="s">
        <v>3722</v>
      </c>
      <c r="T334" s="101" t="s">
        <v>3723</v>
      </c>
      <c r="U334" s="101" t="s">
        <v>3547</v>
      </c>
      <c r="V334" s="101" t="s">
        <v>3725</v>
      </c>
      <c r="W334" s="101" t="s">
        <v>3726</v>
      </c>
      <c r="X334" s="101" t="s">
        <v>638</v>
      </c>
      <c r="Y334" s="101" t="s">
        <v>123</v>
      </c>
      <c r="Z334" s="101" t="s">
        <v>124</v>
      </c>
      <c r="AA334" s="103">
        <v>12</v>
      </c>
      <c r="AB334" s="101" t="s">
        <v>125</v>
      </c>
      <c r="AC334" s="101" t="s">
        <v>3599</v>
      </c>
      <c r="AD334" s="103">
        <v>3</v>
      </c>
      <c r="AE334" s="103">
        <v>3</v>
      </c>
      <c r="AF334" s="103">
        <v>3</v>
      </c>
      <c r="AG334" s="103">
        <v>3</v>
      </c>
      <c r="AH334" s="104" t="s">
        <v>3727</v>
      </c>
      <c r="AI334" s="104" t="s">
        <v>3728</v>
      </c>
      <c r="AJ334" s="104" t="s">
        <v>3729</v>
      </c>
      <c r="AK334" s="101" t="s">
        <v>3730</v>
      </c>
      <c r="AL334" s="101"/>
      <c r="AM334" s="101" t="s">
        <v>6543</v>
      </c>
      <c r="AN334" s="102">
        <v>3</v>
      </c>
      <c r="AO334" s="105">
        <v>1</v>
      </c>
      <c r="AP334" s="106" t="s">
        <v>132</v>
      </c>
      <c r="AQ334" s="102">
        <v>30</v>
      </c>
      <c r="AR334" s="105">
        <v>1</v>
      </c>
      <c r="AS334" s="106" t="s">
        <v>132</v>
      </c>
      <c r="AT334" s="102">
        <v>0</v>
      </c>
      <c r="AU334" s="107">
        <v>1</v>
      </c>
      <c r="AV334" s="106" t="s">
        <v>132</v>
      </c>
      <c r="AW334" s="103">
        <v>33</v>
      </c>
      <c r="AX334" s="107">
        <v>1</v>
      </c>
      <c r="AY334" s="106" t="s">
        <v>132</v>
      </c>
      <c r="AZ334" s="108">
        <v>240000000</v>
      </c>
      <c r="BA334" s="108">
        <v>0</v>
      </c>
      <c r="BB334" s="108">
        <v>0</v>
      </c>
      <c r="BC334" s="108">
        <v>0</v>
      </c>
      <c r="BD334" s="108">
        <v>0</v>
      </c>
      <c r="BE334" s="108">
        <v>0</v>
      </c>
      <c r="BF334" s="108">
        <v>0</v>
      </c>
      <c r="BG334" s="108">
        <v>0</v>
      </c>
      <c r="BH334" s="108">
        <v>0</v>
      </c>
      <c r="BI334" s="108">
        <v>0</v>
      </c>
      <c r="BJ334" s="108">
        <v>240000000</v>
      </c>
      <c r="BK334" s="108">
        <v>240000000</v>
      </c>
      <c r="BL334" s="108">
        <v>0</v>
      </c>
      <c r="BM334" s="108">
        <v>0</v>
      </c>
      <c r="BN334" s="108">
        <v>0</v>
      </c>
      <c r="BO334" s="108">
        <v>0</v>
      </c>
      <c r="BP334" s="108">
        <v>0</v>
      </c>
      <c r="BQ334" s="108">
        <v>0</v>
      </c>
      <c r="BR334" s="108">
        <v>0</v>
      </c>
      <c r="BS334" s="108">
        <v>0</v>
      </c>
      <c r="BT334" s="108">
        <v>0</v>
      </c>
      <c r="BU334" s="108">
        <v>240000000</v>
      </c>
      <c r="BV334" s="108">
        <v>240000000</v>
      </c>
      <c r="BW334" s="108">
        <v>0</v>
      </c>
      <c r="BX334" s="108">
        <v>0</v>
      </c>
      <c r="BY334" s="108">
        <v>0</v>
      </c>
      <c r="BZ334" s="108">
        <v>0</v>
      </c>
      <c r="CA334" s="108">
        <v>0</v>
      </c>
      <c r="CB334" s="108">
        <v>0</v>
      </c>
      <c r="CC334" s="108">
        <v>0</v>
      </c>
      <c r="CD334" s="108">
        <v>0</v>
      </c>
      <c r="CE334" s="108">
        <v>0</v>
      </c>
      <c r="CF334" s="108">
        <v>240000000</v>
      </c>
      <c r="CG334" s="108">
        <v>240000000</v>
      </c>
      <c r="CH334" s="108">
        <v>0</v>
      </c>
      <c r="CI334" s="108">
        <v>0</v>
      </c>
      <c r="CJ334" s="108">
        <v>0</v>
      </c>
      <c r="CK334" s="108">
        <v>0</v>
      </c>
      <c r="CL334" s="108">
        <v>0</v>
      </c>
      <c r="CM334" s="108">
        <v>0</v>
      </c>
      <c r="CN334" s="108">
        <v>0</v>
      </c>
      <c r="CO334" s="108">
        <v>0</v>
      </c>
      <c r="CP334" s="108">
        <v>0</v>
      </c>
      <c r="CQ334" s="108">
        <v>240000000</v>
      </c>
      <c r="CR334" s="108">
        <v>960000000</v>
      </c>
      <c r="CS334" s="101"/>
      <c r="CT334" s="101" t="s">
        <v>3731</v>
      </c>
    </row>
    <row r="335" spans="1:98" ht="70.349999999999994" customHeight="1" x14ac:dyDescent="0.3">
      <c r="A335" s="100" t="s">
        <v>3732</v>
      </c>
      <c r="B335" s="101"/>
      <c r="C335" s="101" t="s">
        <v>450</v>
      </c>
      <c r="D335" s="101" t="s">
        <v>2659</v>
      </c>
      <c r="E335" s="101" t="s">
        <v>3718</v>
      </c>
      <c r="F335" s="102" t="s">
        <v>3719</v>
      </c>
      <c r="G335" s="101" t="s">
        <v>1992</v>
      </c>
      <c r="H335" s="101" t="s">
        <v>106</v>
      </c>
      <c r="I335" s="101" t="s">
        <v>1993</v>
      </c>
      <c r="J335" s="101" t="s">
        <v>3720</v>
      </c>
      <c r="K335" s="101" t="s">
        <v>3721</v>
      </c>
      <c r="L335" s="101" t="s">
        <v>3587</v>
      </c>
      <c r="M335" s="101">
        <v>53</v>
      </c>
      <c r="N335" s="101" t="s">
        <v>3646</v>
      </c>
      <c r="O335" s="101" t="s">
        <v>6524</v>
      </c>
      <c r="P335" s="101" t="s">
        <v>781</v>
      </c>
      <c r="Q335" s="101" t="s">
        <v>3682</v>
      </c>
      <c r="R335" s="101" t="s">
        <v>3683</v>
      </c>
      <c r="S335" s="101" t="s">
        <v>3733</v>
      </c>
      <c r="T335" s="101" t="s">
        <v>6544</v>
      </c>
      <c r="U335" s="101" t="s">
        <v>6545</v>
      </c>
      <c r="V335" s="101" t="s">
        <v>3736</v>
      </c>
      <c r="W335" s="101" t="s">
        <v>3737</v>
      </c>
      <c r="X335" s="101" t="s">
        <v>3738</v>
      </c>
      <c r="Y335" s="101" t="s">
        <v>123</v>
      </c>
      <c r="Z335" s="101" t="s">
        <v>124</v>
      </c>
      <c r="AA335" s="103">
        <v>1</v>
      </c>
      <c r="AB335" s="101" t="s">
        <v>125</v>
      </c>
      <c r="AC335" s="101" t="s">
        <v>3599</v>
      </c>
      <c r="AD335" s="103">
        <v>0</v>
      </c>
      <c r="AE335" s="103">
        <v>1</v>
      </c>
      <c r="AF335" s="103">
        <v>0</v>
      </c>
      <c r="AG335" s="103">
        <v>0</v>
      </c>
      <c r="AH335" s="104" t="s">
        <v>3739</v>
      </c>
      <c r="AI335" s="104"/>
      <c r="AJ335" s="104"/>
      <c r="AK335" s="101"/>
      <c r="AL335" s="101"/>
      <c r="AM335" s="101"/>
      <c r="AN335" s="102">
        <v>1</v>
      </c>
      <c r="AO335" s="105">
        <v>1</v>
      </c>
      <c r="AP335" s="106" t="s">
        <v>132</v>
      </c>
      <c r="AQ335" s="102">
        <v>0</v>
      </c>
      <c r="AR335" s="105">
        <v>1</v>
      </c>
      <c r="AS335" s="106" t="s">
        <v>132</v>
      </c>
      <c r="AT335" s="102"/>
      <c r="AU335" s="107"/>
      <c r="AV335" s="106"/>
      <c r="AW335" s="103">
        <v>1</v>
      </c>
      <c r="AX335" s="107">
        <v>1</v>
      </c>
      <c r="AY335" s="106" t="s">
        <v>132</v>
      </c>
      <c r="AZ335" s="108">
        <v>0</v>
      </c>
      <c r="BA335" s="108">
        <v>0</v>
      </c>
      <c r="BB335" s="108">
        <v>0</v>
      </c>
      <c r="BC335" s="108">
        <v>0</v>
      </c>
      <c r="BD335" s="108">
        <v>0</v>
      </c>
      <c r="BE335" s="108">
        <v>0</v>
      </c>
      <c r="BF335" s="108">
        <v>0</v>
      </c>
      <c r="BG335" s="108">
        <v>0</v>
      </c>
      <c r="BH335" s="108">
        <v>0</v>
      </c>
      <c r="BI335" s="108">
        <v>0</v>
      </c>
      <c r="BJ335" s="108">
        <v>0</v>
      </c>
      <c r="BK335" s="108">
        <v>500000000</v>
      </c>
      <c r="BL335" s="108">
        <v>0</v>
      </c>
      <c r="BM335" s="108">
        <v>0</v>
      </c>
      <c r="BN335" s="108">
        <v>0</v>
      </c>
      <c r="BO335" s="108">
        <v>0</v>
      </c>
      <c r="BP335" s="108">
        <v>0</v>
      </c>
      <c r="BQ335" s="108">
        <v>500000000</v>
      </c>
      <c r="BR335" s="108">
        <v>0</v>
      </c>
      <c r="BS335" s="108">
        <v>0</v>
      </c>
      <c r="BT335" s="108">
        <v>0</v>
      </c>
      <c r="BU335" s="108">
        <v>1000000000</v>
      </c>
      <c r="BV335" s="108">
        <v>0</v>
      </c>
      <c r="BW335" s="108">
        <v>0</v>
      </c>
      <c r="BX335" s="108">
        <v>0</v>
      </c>
      <c r="BY335" s="108">
        <v>0</v>
      </c>
      <c r="BZ335" s="108">
        <v>0</v>
      </c>
      <c r="CA335" s="108">
        <v>0</v>
      </c>
      <c r="CB335" s="108">
        <v>0</v>
      </c>
      <c r="CC335" s="108">
        <v>0</v>
      </c>
      <c r="CD335" s="108">
        <v>0</v>
      </c>
      <c r="CE335" s="108">
        <v>0</v>
      </c>
      <c r="CF335" s="108">
        <v>0</v>
      </c>
      <c r="CG335" s="108">
        <v>0</v>
      </c>
      <c r="CH335" s="108">
        <v>0</v>
      </c>
      <c r="CI335" s="108">
        <v>0</v>
      </c>
      <c r="CJ335" s="108">
        <v>0</v>
      </c>
      <c r="CK335" s="108">
        <v>0</v>
      </c>
      <c r="CL335" s="108">
        <v>0</v>
      </c>
      <c r="CM335" s="108">
        <v>0</v>
      </c>
      <c r="CN335" s="108">
        <v>0</v>
      </c>
      <c r="CO335" s="108">
        <v>0</v>
      </c>
      <c r="CP335" s="108">
        <v>0</v>
      </c>
      <c r="CQ335" s="108">
        <v>0</v>
      </c>
      <c r="CR335" s="108">
        <v>1000000000</v>
      </c>
      <c r="CS335" s="101"/>
      <c r="CT335" s="101" t="s">
        <v>3740</v>
      </c>
    </row>
    <row r="336" spans="1:98" ht="70.349999999999994" customHeight="1" x14ac:dyDescent="0.3">
      <c r="A336" s="100" t="s">
        <v>3741</v>
      </c>
      <c r="B336" s="101"/>
      <c r="C336" s="101" t="s">
        <v>111</v>
      </c>
      <c r="D336" s="101" t="s">
        <v>3742</v>
      </c>
      <c r="E336" s="101" t="s">
        <v>3743</v>
      </c>
      <c r="F336" s="102" t="s">
        <v>1991</v>
      </c>
      <c r="G336" s="101" t="s">
        <v>1992</v>
      </c>
      <c r="H336" s="101" t="s">
        <v>522</v>
      </c>
      <c r="I336" s="101" t="s">
        <v>1993</v>
      </c>
      <c r="J336" s="101" t="s">
        <v>3744</v>
      </c>
      <c r="K336" s="101" t="s">
        <v>3745</v>
      </c>
      <c r="L336" s="101" t="s">
        <v>3746</v>
      </c>
      <c r="M336" s="101">
        <v>54</v>
      </c>
      <c r="N336" s="101" t="s">
        <v>3748</v>
      </c>
      <c r="O336" s="101" t="s">
        <v>137</v>
      </c>
      <c r="P336" s="101" t="s">
        <v>138</v>
      </c>
      <c r="Q336" s="101" t="s">
        <v>973</v>
      </c>
      <c r="R336" s="101" t="s">
        <v>974</v>
      </c>
      <c r="S336" s="101" t="s">
        <v>3749</v>
      </c>
      <c r="T336" s="101" t="s">
        <v>3750</v>
      </c>
      <c r="U336" s="101" t="s">
        <v>3749</v>
      </c>
      <c r="V336" s="101" t="s">
        <v>3751</v>
      </c>
      <c r="W336" s="101" t="s">
        <v>3752</v>
      </c>
      <c r="X336" s="101" t="s">
        <v>787</v>
      </c>
      <c r="Y336" s="101" t="s">
        <v>239</v>
      </c>
      <c r="Z336" s="101" t="s">
        <v>124</v>
      </c>
      <c r="AA336" s="103">
        <v>2</v>
      </c>
      <c r="AB336" s="101" t="s">
        <v>125</v>
      </c>
      <c r="AC336" s="101" t="s">
        <v>3753</v>
      </c>
      <c r="AD336" s="103">
        <v>2</v>
      </c>
      <c r="AE336" s="103">
        <v>0</v>
      </c>
      <c r="AF336" s="103">
        <v>0</v>
      </c>
      <c r="AG336" s="103">
        <v>0</v>
      </c>
      <c r="AH336" s="104" t="s">
        <v>3754</v>
      </c>
      <c r="AI336" s="104" t="s">
        <v>3755</v>
      </c>
      <c r="AJ336" s="104"/>
      <c r="AK336" s="101" t="s">
        <v>3756</v>
      </c>
      <c r="AL336" s="101"/>
      <c r="AM336" s="101"/>
      <c r="AN336" s="102">
        <v>3</v>
      </c>
      <c r="AO336" s="105">
        <v>1</v>
      </c>
      <c r="AP336" s="106" t="s">
        <v>132</v>
      </c>
      <c r="AQ336" s="102">
        <v>0</v>
      </c>
      <c r="AR336" s="105"/>
      <c r="AS336" s="106"/>
      <c r="AT336" s="102"/>
      <c r="AU336" s="107"/>
      <c r="AV336" s="106"/>
      <c r="AW336" s="103">
        <v>3</v>
      </c>
      <c r="AX336" s="107">
        <v>1</v>
      </c>
      <c r="AY336" s="106" t="s">
        <v>132</v>
      </c>
      <c r="AZ336" s="108">
        <v>300000000</v>
      </c>
      <c r="BA336" s="108">
        <v>0</v>
      </c>
      <c r="BB336" s="108">
        <v>0</v>
      </c>
      <c r="BC336" s="108">
        <v>0</v>
      </c>
      <c r="BD336" s="108">
        <v>0</v>
      </c>
      <c r="BE336" s="108">
        <v>0</v>
      </c>
      <c r="BF336" s="108">
        <v>0</v>
      </c>
      <c r="BG336" s="108">
        <v>0</v>
      </c>
      <c r="BH336" s="108">
        <v>0</v>
      </c>
      <c r="BI336" s="108">
        <v>0</v>
      </c>
      <c r="BJ336" s="108">
        <v>300000000</v>
      </c>
      <c r="BK336" s="108">
        <v>250000000</v>
      </c>
      <c r="BL336" s="108">
        <v>0</v>
      </c>
      <c r="BM336" s="108">
        <v>0</v>
      </c>
      <c r="BN336" s="108">
        <v>0</v>
      </c>
      <c r="BO336" s="108">
        <v>0</v>
      </c>
      <c r="BP336" s="108">
        <v>0</v>
      </c>
      <c r="BQ336" s="108">
        <v>0</v>
      </c>
      <c r="BR336" s="108">
        <v>0</v>
      </c>
      <c r="BS336" s="108">
        <v>0</v>
      </c>
      <c r="BT336" s="108">
        <v>0</v>
      </c>
      <c r="BU336" s="108">
        <v>250000000</v>
      </c>
      <c r="BV336" s="108">
        <v>500000000</v>
      </c>
      <c r="BW336" s="108">
        <v>0</v>
      </c>
      <c r="BX336" s="108">
        <v>0</v>
      </c>
      <c r="BY336" s="108">
        <v>0</v>
      </c>
      <c r="BZ336" s="108">
        <v>0</v>
      </c>
      <c r="CA336" s="108">
        <v>0</v>
      </c>
      <c r="CB336" s="108">
        <v>0</v>
      </c>
      <c r="CC336" s="108">
        <v>0</v>
      </c>
      <c r="CD336" s="108">
        <v>0</v>
      </c>
      <c r="CE336" s="108">
        <v>0</v>
      </c>
      <c r="CF336" s="108">
        <v>500000000</v>
      </c>
      <c r="CG336" s="108">
        <v>500000000</v>
      </c>
      <c r="CH336" s="108">
        <v>0</v>
      </c>
      <c r="CI336" s="108">
        <v>0</v>
      </c>
      <c r="CJ336" s="108">
        <v>0</v>
      </c>
      <c r="CK336" s="108">
        <v>0</v>
      </c>
      <c r="CL336" s="108">
        <v>0</v>
      </c>
      <c r="CM336" s="108">
        <v>0</v>
      </c>
      <c r="CN336" s="108">
        <v>0</v>
      </c>
      <c r="CO336" s="108">
        <v>0</v>
      </c>
      <c r="CP336" s="108">
        <v>0</v>
      </c>
      <c r="CQ336" s="108">
        <v>500000000</v>
      </c>
      <c r="CR336" s="108">
        <v>1550000000</v>
      </c>
      <c r="CS336" s="101"/>
      <c r="CT336" s="101"/>
    </row>
    <row r="337" spans="1:98" ht="70.349999999999994" customHeight="1" x14ac:dyDescent="0.3">
      <c r="A337" s="100" t="s">
        <v>3757</v>
      </c>
      <c r="B337" s="101"/>
      <c r="C337" s="101" t="s">
        <v>101</v>
      </c>
      <c r="D337" s="101" t="s">
        <v>3742</v>
      </c>
      <c r="E337" s="101" t="s">
        <v>3743</v>
      </c>
      <c r="F337" s="102" t="s">
        <v>1991</v>
      </c>
      <c r="G337" s="101" t="s">
        <v>1992</v>
      </c>
      <c r="H337" s="101" t="s">
        <v>522</v>
      </c>
      <c r="I337" s="101" t="s">
        <v>1993</v>
      </c>
      <c r="J337" s="101" t="s">
        <v>3744</v>
      </c>
      <c r="K337" s="101" t="s">
        <v>3745</v>
      </c>
      <c r="L337" s="101" t="s">
        <v>3746</v>
      </c>
      <c r="M337" s="101">
        <v>54</v>
      </c>
      <c r="N337" s="101" t="s">
        <v>3748</v>
      </c>
      <c r="O337" s="101" t="s">
        <v>137</v>
      </c>
      <c r="P337" s="101" t="s">
        <v>138</v>
      </c>
      <c r="Q337" s="101" t="s">
        <v>973</v>
      </c>
      <c r="R337" s="101" t="s">
        <v>974</v>
      </c>
      <c r="S337" s="101" t="s">
        <v>3758</v>
      </c>
      <c r="T337" s="101" t="s">
        <v>3759</v>
      </c>
      <c r="U337" s="101" t="s">
        <v>3758</v>
      </c>
      <c r="V337" s="101" t="s">
        <v>3760</v>
      </c>
      <c r="W337" s="101" t="s">
        <v>3761</v>
      </c>
      <c r="X337" s="101" t="s">
        <v>787</v>
      </c>
      <c r="Y337" s="101" t="s">
        <v>123</v>
      </c>
      <c r="Z337" s="101" t="s">
        <v>124</v>
      </c>
      <c r="AA337" s="103">
        <v>1</v>
      </c>
      <c r="AB337" s="101" t="s">
        <v>125</v>
      </c>
      <c r="AC337" s="101" t="s">
        <v>3753</v>
      </c>
      <c r="AD337" s="103">
        <v>0</v>
      </c>
      <c r="AE337" s="103">
        <v>0</v>
      </c>
      <c r="AF337" s="103">
        <v>1</v>
      </c>
      <c r="AG337" s="103">
        <v>0</v>
      </c>
      <c r="AH337" s="104"/>
      <c r="AI337" s="104"/>
      <c r="AJ337" s="104"/>
      <c r="AK337" s="101" t="s">
        <v>3762</v>
      </c>
      <c r="AL337" s="101"/>
      <c r="AM337" s="101"/>
      <c r="AN337" s="102"/>
      <c r="AO337" s="105"/>
      <c r="AP337" s="106"/>
      <c r="AQ337" s="102"/>
      <c r="AR337" s="105"/>
      <c r="AS337" s="106"/>
      <c r="AT337" s="102"/>
      <c r="AU337" s="107">
        <v>0</v>
      </c>
      <c r="AV337" s="106" t="s">
        <v>171</v>
      </c>
      <c r="AW337" s="103">
        <v>0</v>
      </c>
      <c r="AX337" s="107">
        <v>0</v>
      </c>
      <c r="AY337" s="106" t="s">
        <v>171</v>
      </c>
      <c r="AZ337" s="108">
        <v>200000000</v>
      </c>
      <c r="BA337" s="108">
        <v>0</v>
      </c>
      <c r="BB337" s="108">
        <v>0</v>
      </c>
      <c r="BC337" s="108">
        <v>0</v>
      </c>
      <c r="BD337" s="108">
        <v>0</v>
      </c>
      <c r="BE337" s="108">
        <v>0</v>
      </c>
      <c r="BF337" s="108">
        <v>0</v>
      </c>
      <c r="BG337" s="108">
        <v>0</v>
      </c>
      <c r="BH337" s="108">
        <v>0</v>
      </c>
      <c r="BI337" s="108">
        <v>0</v>
      </c>
      <c r="BJ337" s="108">
        <v>200000000</v>
      </c>
      <c r="BK337" s="108">
        <v>0</v>
      </c>
      <c r="BL337" s="108">
        <v>0</v>
      </c>
      <c r="BM337" s="108">
        <v>0</v>
      </c>
      <c r="BN337" s="108">
        <v>0</v>
      </c>
      <c r="BO337" s="108">
        <v>0</v>
      </c>
      <c r="BP337" s="108">
        <v>0</v>
      </c>
      <c r="BQ337" s="108">
        <v>0</v>
      </c>
      <c r="BR337" s="108">
        <v>0</v>
      </c>
      <c r="BS337" s="108">
        <v>0</v>
      </c>
      <c r="BT337" s="108">
        <v>0</v>
      </c>
      <c r="BU337" s="108">
        <v>0</v>
      </c>
      <c r="BV337" s="108">
        <v>220000000</v>
      </c>
      <c r="BW337" s="108">
        <v>0</v>
      </c>
      <c r="BX337" s="108">
        <v>0</v>
      </c>
      <c r="BY337" s="108">
        <v>0</v>
      </c>
      <c r="BZ337" s="108">
        <v>0</v>
      </c>
      <c r="CA337" s="108">
        <v>0</v>
      </c>
      <c r="CB337" s="108">
        <v>0</v>
      </c>
      <c r="CC337" s="108">
        <v>0</v>
      </c>
      <c r="CD337" s="108">
        <v>0</v>
      </c>
      <c r="CE337" s="108">
        <v>0</v>
      </c>
      <c r="CF337" s="108">
        <v>220000000</v>
      </c>
      <c r="CG337" s="108">
        <v>0</v>
      </c>
      <c r="CH337" s="108">
        <v>0</v>
      </c>
      <c r="CI337" s="108">
        <v>0</v>
      </c>
      <c r="CJ337" s="108">
        <v>0</v>
      </c>
      <c r="CK337" s="108">
        <v>0</v>
      </c>
      <c r="CL337" s="108">
        <v>0</v>
      </c>
      <c r="CM337" s="108">
        <v>0</v>
      </c>
      <c r="CN337" s="108">
        <v>0</v>
      </c>
      <c r="CO337" s="108">
        <v>0</v>
      </c>
      <c r="CP337" s="108">
        <v>0</v>
      </c>
      <c r="CQ337" s="108">
        <v>0</v>
      </c>
      <c r="CR337" s="108">
        <v>420000000</v>
      </c>
      <c r="CS337" s="101"/>
      <c r="CT337" s="101"/>
    </row>
    <row r="338" spans="1:98" ht="70.349999999999994" customHeight="1" x14ac:dyDescent="0.3">
      <c r="A338" s="100" t="s">
        <v>3763</v>
      </c>
      <c r="B338" s="101"/>
      <c r="C338" s="101" t="s">
        <v>136</v>
      </c>
      <c r="D338" s="101" t="s">
        <v>3742</v>
      </c>
      <c r="E338" s="101" t="s">
        <v>3743</v>
      </c>
      <c r="F338" s="102" t="s">
        <v>1991</v>
      </c>
      <c r="G338" s="101" t="s">
        <v>1992</v>
      </c>
      <c r="H338" s="101" t="s">
        <v>522</v>
      </c>
      <c r="I338" s="101" t="s">
        <v>1993</v>
      </c>
      <c r="J338" s="101" t="s">
        <v>3744</v>
      </c>
      <c r="K338" s="101" t="s">
        <v>3745</v>
      </c>
      <c r="L338" s="101" t="s">
        <v>3746</v>
      </c>
      <c r="M338" s="101">
        <v>54</v>
      </c>
      <c r="N338" s="101" t="s">
        <v>3748</v>
      </c>
      <c r="O338" s="101" t="s">
        <v>137</v>
      </c>
      <c r="P338" s="101" t="s">
        <v>138</v>
      </c>
      <c r="Q338" s="101" t="s">
        <v>973</v>
      </c>
      <c r="R338" s="101" t="s">
        <v>974</v>
      </c>
      <c r="S338" s="101" t="s">
        <v>975</v>
      </c>
      <c r="T338" s="101" t="s">
        <v>976</v>
      </c>
      <c r="U338" s="101" t="s">
        <v>977</v>
      </c>
      <c r="V338" s="101" t="s">
        <v>978</v>
      </c>
      <c r="W338" s="101" t="s">
        <v>979</v>
      </c>
      <c r="X338" s="101" t="s">
        <v>980</v>
      </c>
      <c r="Y338" s="101" t="s">
        <v>239</v>
      </c>
      <c r="Z338" s="101" t="s">
        <v>124</v>
      </c>
      <c r="AA338" s="103">
        <v>1</v>
      </c>
      <c r="AB338" s="101" t="s">
        <v>125</v>
      </c>
      <c r="AC338" s="101" t="s">
        <v>3753</v>
      </c>
      <c r="AD338" s="103">
        <v>0</v>
      </c>
      <c r="AE338" s="103">
        <v>0</v>
      </c>
      <c r="AF338" s="103">
        <v>1</v>
      </c>
      <c r="AG338" s="103">
        <v>0</v>
      </c>
      <c r="AH338" s="104"/>
      <c r="AI338" s="104"/>
      <c r="AJ338" s="104"/>
      <c r="AK338" s="101" t="s">
        <v>6729</v>
      </c>
      <c r="AL338" s="101"/>
      <c r="AM338" s="101"/>
      <c r="AN338" s="102"/>
      <c r="AO338" s="105"/>
      <c r="AP338" s="106"/>
      <c r="AQ338" s="102"/>
      <c r="AR338" s="105"/>
      <c r="AS338" s="106"/>
      <c r="AT338" s="102"/>
      <c r="AU338" s="107">
        <v>0</v>
      </c>
      <c r="AV338" s="106" t="s">
        <v>171</v>
      </c>
      <c r="AW338" s="103">
        <v>0</v>
      </c>
      <c r="AX338" s="107">
        <v>0</v>
      </c>
      <c r="AY338" s="106" t="s">
        <v>171</v>
      </c>
      <c r="AZ338" s="108"/>
      <c r="BA338" s="108"/>
      <c r="BB338" s="108"/>
      <c r="BC338" s="108"/>
      <c r="BD338" s="108"/>
      <c r="BE338" s="108"/>
      <c r="BF338" s="108"/>
      <c r="BG338" s="108"/>
      <c r="BH338" s="108"/>
      <c r="BI338" s="108"/>
      <c r="BJ338" s="108">
        <v>0</v>
      </c>
      <c r="BK338" s="108">
        <v>0</v>
      </c>
      <c r="BL338" s="108">
        <v>0</v>
      </c>
      <c r="BM338" s="108">
        <v>0</v>
      </c>
      <c r="BN338" s="108">
        <v>0</v>
      </c>
      <c r="BO338" s="108">
        <v>0</v>
      </c>
      <c r="BP338" s="108">
        <v>0</v>
      </c>
      <c r="BQ338" s="108">
        <v>0</v>
      </c>
      <c r="BR338" s="108">
        <v>0</v>
      </c>
      <c r="BS338" s="108">
        <v>0</v>
      </c>
      <c r="BT338" s="108">
        <v>0</v>
      </c>
      <c r="BU338" s="108">
        <v>0</v>
      </c>
      <c r="BV338" s="108">
        <v>0</v>
      </c>
      <c r="BW338" s="108">
        <v>0</v>
      </c>
      <c r="BX338" s="108">
        <v>0</v>
      </c>
      <c r="BY338" s="108">
        <v>0</v>
      </c>
      <c r="BZ338" s="108">
        <v>0</v>
      </c>
      <c r="CA338" s="108">
        <v>0</v>
      </c>
      <c r="CB338" s="108">
        <v>0</v>
      </c>
      <c r="CC338" s="108">
        <v>0</v>
      </c>
      <c r="CD338" s="108">
        <v>0</v>
      </c>
      <c r="CE338" s="108">
        <v>0</v>
      </c>
      <c r="CF338" s="108">
        <v>0</v>
      </c>
      <c r="CG338" s="108">
        <v>0</v>
      </c>
      <c r="CH338" s="108">
        <v>0</v>
      </c>
      <c r="CI338" s="108">
        <v>0</v>
      </c>
      <c r="CJ338" s="108">
        <v>0</v>
      </c>
      <c r="CK338" s="108">
        <v>0</v>
      </c>
      <c r="CL338" s="108">
        <v>0</v>
      </c>
      <c r="CM338" s="108">
        <v>0</v>
      </c>
      <c r="CN338" s="108">
        <v>0</v>
      </c>
      <c r="CO338" s="108">
        <v>0</v>
      </c>
      <c r="CP338" s="108">
        <v>0</v>
      </c>
      <c r="CQ338" s="108">
        <v>0</v>
      </c>
      <c r="CR338" s="108">
        <v>0</v>
      </c>
      <c r="CS338" s="101"/>
      <c r="CT338" s="101" t="s">
        <v>3764</v>
      </c>
    </row>
    <row r="339" spans="1:98" ht="70.349999999999994" customHeight="1" x14ac:dyDescent="0.3">
      <c r="A339" s="100" t="s">
        <v>3765</v>
      </c>
      <c r="B339" s="101"/>
      <c r="C339" s="101" t="s">
        <v>175</v>
      </c>
      <c r="D339" s="101" t="s">
        <v>3742</v>
      </c>
      <c r="E339" s="101" t="s">
        <v>3743</v>
      </c>
      <c r="F339" s="102" t="s">
        <v>1991</v>
      </c>
      <c r="G339" s="101" t="s">
        <v>1992</v>
      </c>
      <c r="H339" s="101" t="s">
        <v>522</v>
      </c>
      <c r="I339" s="101" t="s">
        <v>1993</v>
      </c>
      <c r="J339" s="101" t="s">
        <v>3744</v>
      </c>
      <c r="K339" s="101" t="s">
        <v>3745</v>
      </c>
      <c r="L339" s="101" t="s">
        <v>3746</v>
      </c>
      <c r="M339" s="101">
        <v>54</v>
      </c>
      <c r="N339" s="101" t="s">
        <v>3748</v>
      </c>
      <c r="O339" s="101" t="s">
        <v>137</v>
      </c>
      <c r="P339" s="101" t="s">
        <v>138</v>
      </c>
      <c r="Q339" s="101" t="s">
        <v>973</v>
      </c>
      <c r="R339" s="101" t="s">
        <v>974</v>
      </c>
      <c r="S339" s="101" t="s">
        <v>495</v>
      </c>
      <c r="T339" s="101" t="s">
        <v>3766</v>
      </c>
      <c r="U339" s="101" t="s">
        <v>497</v>
      </c>
      <c r="V339" s="101" t="s">
        <v>3767</v>
      </c>
      <c r="W339" s="101" t="s">
        <v>3768</v>
      </c>
      <c r="X339" s="101" t="s">
        <v>500</v>
      </c>
      <c r="Y339" s="101" t="s">
        <v>239</v>
      </c>
      <c r="Z339" s="101" t="s">
        <v>124</v>
      </c>
      <c r="AA339" s="103">
        <v>5</v>
      </c>
      <c r="AB339" s="101" t="s">
        <v>125</v>
      </c>
      <c r="AC339" s="101" t="s">
        <v>3769</v>
      </c>
      <c r="AD339" s="103">
        <v>0</v>
      </c>
      <c r="AE339" s="103">
        <v>2</v>
      </c>
      <c r="AF339" s="103">
        <v>0</v>
      </c>
      <c r="AG339" s="103">
        <v>3</v>
      </c>
      <c r="AH339" s="104"/>
      <c r="AI339" s="104" t="s">
        <v>3770</v>
      </c>
      <c r="AJ339" s="104" t="s">
        <v>3771</v>
      </c>
      <c r="AK339" s="101" t="s">
        <v>3772</v>
      </c>
      <c r="AL339" s="101" t="s">
        <v>3773</v>
      </c>
      <c r="AM339" s="101" t="s">
        <v>6627</v>
      </c>
      <c r="AN339" s="102"/>
      <c r="AO339" s="105"/>
      <c r="AP339" s="106"/>
      <c r="AQ339" s="102">
        <v>1</v>
      </c>
      <c r="AR339" s="105">
        <v>0.5</v>
      </c>
      <c r="AS339" s="106" t="s">
        <v>227</v>
      </c>
      <c r="AT339" s="102">
        <v>0.96</v>
      </c>
      <c r="AU339" s="107"/>
      <c r="AV339" s="106"/>
      <c r="AW339" s="103">
        <v>1.96</v>
      </c>
      <c r="AX339" s="107">
        <v>0.39200000000000002</v>
      </c>
      <c r="AY339" s="106" t="s">
        <v>227</v>
      </c>
      <c r="AZ339" s="108">
        <v>13000000</v>
      </c>
      <c r="BA339" s="108">
        <v>0</v>
      </c>
      <c r="BB339" s="108">
        <v>0</v>
      </c>
      <c r="BC339" s="108">
        <v>0</v>
      </c>
      <c r="BD339" s="108">
        <v>0</v>
      </c>
      <c r="BE339" s="108">
        <v>0</v>
      </c>
      <c r="BF339" s="108">
        <v>0</v>
      </c>
      <c r="BG339" s="108">
        <v>0</v>
      </c>
      <c r="BH339" s="108">
        <v>0</v>
      </c>
      <c r="BI339" s="108">
        <v>0</v>
      </c>
      <c r="BJ339" s="108">
        <v>13000000</v>
      </c>
      <c r="BK339" s="108">
        <v>13000000</v>
      </c>
      <c r="BL339" s="108">
        <v>0</v>
      </c>
      <c r="BM339" s="108">
        <v>0</v>
      </c>
      <c r="BN339" s="108">
        <v>0</v>
      </c>
      <c r="BO339" s="108">
        <v>0</v>
      </c>
      <c r="BP339" s="108">
        <v>0</v>
      </c>
      <c r="BQ339" s="108">
        <v>0</v>
      </c>
      <c r="BR339" s="108">
        <v>0</v>
      </c>
      <c r="BS339" s="108">
        <v>0</v>
      </c>
      <c r="BT339" s="108">
        <v>0</v>
      </c>
      <c r="BU339" s="108">
        <v>13000000</v>
      </c>
      <c r="BV339" s="108">
        <v>13000000</v>
      </c>
      <c r="BW339" s="108">
        <v>0</v>
      </c>
      <c r="BX339" s="108">
        <v>0</v>
      </c>
      <c r="BY339" s="108">
        <v>0</v>
      </c>
      <c r="BZ339" s="108">
        <v>0</v>
      </c>
      <c r="CA339" s="108">
        <v>0</v>
      </c>
      <c r="CB339" s="108">
        <v>0</v>
      </c>
      <c r="CC339" s="108">
        <v>0</v>
      </c>
      <c r="CD339" s="108">
        <v>0</v>
      </c>
      <c r="CE339" s="108">
        <v>0</v>
      </c>
      <c r="CF339" s="108">
        <v>13000000</v>
      </c>
      <c r="CG339" s="108">
        <v>13000000</v>
      </c>
      <c r="CH339" s="108">
        <v>0</v>
      </c>
      <c r="CI339" s="108">
        <v>0</v>
      </c>
      <c r="CJ339" s="108">
        <v>0</v>
      </c>
      <c r="CK339" s="108">
        <v>0</v>
      </c>
      <c r="CL339" s="108">
        <v>0</v>
      </c>
      <c r="CM339" s="108">
        <v>0</v>
      </c>
      <c r="CN339" s="108">
        <v>0</v>
      </c>
      <c r="CO339" s="108">
        <v>0</v>
      </c>
      <c r="CP339" s="108">
        <v>0</v>
      </c>
      <c r="CQ339" s="108">
        <v>13000000</v>
      </c>
      <c r="CR339" s="108">
        <v>52000000</v>
      </c>
      <c r="CS339" s="101"/>
      <c r="CT339" s="101" t="s">
        <v>3774</v>
      </c>
    </row>
    <row r="340" spans="1:98" ht="70.349999999999994" customHeight="1" x14ac:dyDescent="0.3">
      <c r="A340" s="100" t="s">
        <v>3775</v>
      </c>
      <c r="B340" s="101"/>
      <c r="C340" s="101" t="s">
        <v>246</v>
      </c>
      <c r="D340" s="101" t="s">
        <v>3742</v>
      </c>
      <c r="E340" s="101" t="s">
        <v>3743</v>
      </c>
      <c r="F340" s="102" t="s">
        <v>1991</v>
      </c>
      <c r="G340" s="101" t="s">
        <v>1992</v>
      </c>
      <c r="H340" s="101" t="s">
        <v>522</v>
      </c>
      <c r="I340" s="101" t="s">
        <v>1993</v>
      </c>
      <c r="J340" s="101" t="s">
        <v>3744</v>
      </c>
      <c r="K340" s="101" t="s">
        <v>3745</v>
      </c>
      <c r="L340" s="101" t="s">
        <v>3746</v>
      </c>
      <c r="M340" s="101">
        <v>54</v>
      </c>
      <c r="N340" s="101" t="s">
        <v>3748</v>
      </c>
      <c r="O340" s="101" t="s">
        <v>137</v>
      </c>
      <c r="P340" s="101" t="s">
        <v>138</v>
      </c>
      <c r="Q340" s="101" t="s">
        <v>973</v>
      </c>
      <c r="R340" s="101" t="s">
        <v>974</v>
      </c>
      <c r="S340" s="101" t="s">
        <v>359</v>
      </c>
      <c r="T340" s="101" t="s">
        <v>3776</v>
      </c>
      <c r="U340" s="101" t="s">
        <v>361</v>
      </c>
      <c r="V340" s="101" t="s">
        <v>3777</v>
      </c>
      <c r="W340" s="101" t="s">
        <v>363</v>
      </c>
      <c r="X340" s="101" t="s">
        <v>364</v>
      </c>
      <c r="Y340" s="101" t="s">
        <v>123</v>
      </c>
      <c r="Z340" s="101" t="s">
        <v>124</v>
      </c>
      <c r="AA340" s="103">
        <v>4</v>
      </c>
      <c r="AB340" s="101" t="s">
        <v>125</v>
      </c>
      <c r="AC340" s="101" t="s">
        <v>3753</v>
      </c>
      <c r="AD340" s="103">
        <v>1</v>
      </c>
      <c r="AE340" s="103">
        <v>1</v>
      </c>
      <c r="AF340" s="103">
        <v>1</v>
      </c>
      <c r="AG340" s="103">
        <v>1</v>
      </c>
      <c r="AH340" s="104" t="s">
        <v>3778</v>
      </c>
      <c r="AI340" s="104" t="s">
        <v>3779</v>
      </c>
      <c r="AJ340" s="104" t="s">
        <v>3780</v>
      </c>
      <c r="AK340" s="101" t="s">
        <v>3781</v>
      </c>
      <c r="AL340" s="101"/>
      <c r="AM340" s="101" t="s">
        <v>6546</v>
      </c>
      <c r="AN340" s="102">
        <v>1</v>
      </c>
      <c r="AO340" s="105">
        <v>1</v>
      </c>
      <c r="AP340" s="106" t="s">
        <v>132</v>
      </c>
      <c r="AQ340" s="102">
        <v>339917174.5</v>
      </c>
      <c r="AR340" s="105">
        <v>1</v>
      </c>
      <c r="AS340" s="106" t="s">
        <v>132</v>
      </c>
      <c r="AT340" s="102"/>
      <c r="AU340" s="107">
        <v>1</v>
      </c>
      <c r="AV340" s="106" t="s">
        <v>132</v>
      </c>
      <c r="AW340" s="103">
        <v>339917175.5</v>
      </c>
      <c r="AX340" s="107">
        <v>1</v>
      </c>
      <c r="AY340" s="106" t="s">
        <v>132</v>
      </c>
      <c r="AZ340" s="108">
        <v>500000000</v>
      </c>
      <c r="BA340" s="108">
        <v>0</v>
      </c>
      <c r="BB340" s="108">
        <v>0</v>
      </c>
      <c r="BC340" s="108">
        <v>0</v>
      </c>
      <c r="BD340" s="108">
        <v>0</v>
      </c>
      <c r="BE340" s="108">
        <v>0</v>
      </c>
      <c r="BF340" s="108">
        <v>0</v>
      </c>
      <c r="BG340" s="108">
        <v>0</v>
      </c>
      <c r="BH340" s="108">
        <v>0</v>
      </c>
      <c r="BI340" s="108">
        <v>0</v>
      </c>
      <c r="BJ340" s="108">
        <v>500000000</v>
      </c>
      <c r="BK340" s="108">
        <v>550000000</v>
      </c>
      <c r="BL340" s="108">
        <v>0</v>
      </c>
      <c r="BM340" s="108">
        <v>0</v>
      </c>
      <c r="BN340" s="108">
        <v>0</v>
      </c>
      <c r="BO340" s="108">
        <v>0</v>
      </c>
      <c r="BP340" s="108">
        <v>0</v>
      </c>
      <c r="BQ340" s="108">
        <v>0</v>
      </c>
      <c r="BR340" s="108">
        <v>0</v>
      </c>
      <c r="BS340" s="108">
        <v>0</v>
      </c>
      <c r="BT340" s="108">
        <v>0</v>
      </c>
      <c r="BU340" s="108">
        <v>550000000</v>
      </c>
      <c r="BV340" s="108">
        <v>580000000</v>
      </c>
      <c r="BW340" s="108">
        <v>0</v>
      </c>
      <c r="BX340" s="108">
        <v>0</v>
      </c>
      <c r="BY340" s="108">
        <v>0</v>
      </c>
      <c r="BZ340" s="108">
        <v>0</v>
      </c>
      <c r="CA340" s="108">
        <v>0</v>
      </c>
      <c r="CB340" s="108">
        <v>0</v>
      </c>
      <c r="CC340" s="108">
        <v>0</v>
      </c>
      <c r="CD340" s="108">
        <v>0</v>
      </c>
      <c r="CE340" s="108">
        <v>0</v>
      </c>
      <c r="CF340" s="108">
        <v>580000000</v>
      </c>
      <c r="CG340" s="108">
        <v>600000000</v>
      </c>
      <c r="CH340" s="108">
        <v>0</v>
      </c>
      <c r="CI340" s="108">
        <v>0</v>
      </c>
      <c r="CJ340" s="108">
        <v>0</v>
      </c>
      <c r="CK340" s="108">
        <v>0</v>
      </c>
      <c r="CL340" s="108">
        <v>0</v>
      </c>
      <c r="CM340" s="108">
        <v>0</v>
      </c>
      <c r="CN340" s="108">
        <v>0</v>
      </c>
      <c r="CO340" s="108">
        <v>0</v>
      </c>
      <c r="CP340" s="108">
        <v>0</v>
      </c>
      <c r="CQ340" s="108">
        <v>600000000</v>
      </c>
      <c r="CR340" s="108">
        <v>2230000000</v>
      </c>
      <c r="CS340" s="101"/>
      <c r="CT340" s="101" t="s">
        <v>3782</v>
      </c>
    </row>
    <row r="341" spans="1:98" ht="70.349999999999994" customHeight="1" x14ac:dyDescent="0.3">
      <c r="A341" s="100" t="s">
        <v>3783</v>
      </c>
      <c r="B341" s="101"/>
      <c r="C341" s="101" t="s">
        <v>357</v>
      </c>
      <c r="D341" s="101" t="s">
        <v>3742</v>
      </c>
      <c r="E341" s="101" t="s">
        <v>3743</v>
      </c>
      <c r="F341" s="102" t="s">
        <v>1991</v>
      </c>
      <c r="G341" s="101" t="s">
        <v>1992</v>
      </c>
      <c r="H341" s="101" t="s">
        <v>522</v>
      </c>
      <c r="I341" s="101" t="s">
        <v>1993</v>
      </c>
      <c r="J341" s="101" t="s">
        <v>3744</v>
      </c>
      <c r="K341" s="101" t="s">
        <v>3745</v>
      </c>
      <c r="L341" s="101" t="s">
        <v>3746</v>
      </c>
      <c r="M341" s="101">
        <v>54</v>
      </c>
      <c r="N341" s="101" t="s">
        <v>3748</v>
      </c>
      <c r="O341" s="101" t="s">
        <v>137</v>
      </c>
      <c r="P341" s="101" t="s">
        <v>138</v>
      </c>
      <c r="Q341" s="101" t="s">
        <v>973</v>
      </c>
      <c r="R341" s="101" t="s">
        <v>974</v>
      </c>
      <c r="S341" s="101" t="s">
        <v>141</v>
      </c>
      <c r="T341" s="101" t="s">
        <v>2789</v>
      </c>
      <c r="U341" s="101" t="s">
        <v>249</v>
      </c>
      <c r="V341" s="101" t="s">
        <v>2790</v>
      </c>
      <c r="W341" s="101" t="s">
        <v>145</v>
      </c>
      <c r="X341" s="101" t="s">
        <v>146</v>
      </c>
      <c r="Y341" s="101" t="s">
        <v>123</v>
      </c>
      <c r="Z341" s="101" t="s">
        <v>124</v>
      </c>
      <c r="AA341" s="103">
        <v>300</v>
      </c>
      <c r="AB341" s="101" t="s">
        <v>182</v>
      </c>
      <c r="AC341" s="101" t="s">
        <v>3753</v>
      </c>
      <c r="AD341" s="103">
        <v>300</v>
      </c>
      <c r="AE341" s="103">
        <v>300</v>
      </c>
      <c r="AF341" s="103">
        <v>300</v>
      </c>
      <c r="AG341" s="103">
        <v>300</v>
      </c>
      <c r="AH341" s="104" t="s">
        <v>3784</v>
      </c>
      <c r="AI341" s="104" t="s">
        <v>3785</v>
      </c>
      <c r="AJ341" s="104" t="s">
        <v>3786</v>
      </c>
      <c r="AK341" s="101" t="s">
        <v>3787</v>
      </c>
      <c r="AL341" s="101"/>
      <c r="AM341" s="101" t="s">
        <v>6547</v>
      </c>
      <c r="AN341" s="102">
        <v>754</v>
      </c>
      <c r="AO341" s="105">
        <v>1</v>
      </c>
      <c r="AP341" s="106" t="s">
        <v>132</v>
      </c>
      <c r="AQ341" s="102">
        <v>1814</v>
      </c>
      <c r="AR341" s="105">
        <v>1</v>
      </c>
      <c r="AS341" s="106" t="s">
        <v>132</v>
      </c>
      <c r="AT341" s="102"/>
      <c r="AU341" s="107">
        <v>0</v>
      </c>
      <c r="AV341" s="106" t="s">
        <v>171</v>
      </c>
      <c r="AW341" s="103">
        <v>2568</v>
      </c>
      <c r="AX341" s="107">
        <v>1</v>
      </c>
      <c r="AY341" s="106" t="s">
        <v>132</v>
      </c>
      <c r="AZ341" s="108">
        <v>100000000</v>
      </c>
      <c r="BA341" s="108">
        <v>0</v>
      </c>
      <c r="BB341" s="108">
        <v>0</v>
      </c>
      <c r="BC341" s="108">
        <v>0</v>
      </c>
      <c r="BD341" s="108">
        <v>0</v>
      </c>
      <c r="BE341" s="108">
        <v>0</v>
      </c>
      <c r="BF341" s="108">
        <v>0</v>
      </c>
      <c r="BG341" s="108">
        <v>0</v>
      </c>
      <c r="BH341" s="108">
        <v>0</v>
      </c>
      <c r="BI341" s="108">
        <v>0</v>
      </c>
      <c r="BJ341" s="108">
        <v>100000000</v>
      </c>
      <c r="BK341" s="108">
        <v>90000000</v>
      </c>
      <c r="BL341" s="108">
        <v>0</v>
      </c>
      <c r="BM341" s="108">
        <v>0</v>
      </c>
      <c r="BN341" s="108">
        <v>0</v>
      </c>
      <c r="BO341" s="108">
        <v>0</v>
      </c>
      <c r="BP341" s="108">
        <v>0</v>
      </c>
      <c r="BQ341" s="108">
        <v>0</v>
      </c>
      <c r="BR341" s="108">
        <v>0</v>
      </c>
      <c r="BS341" s="108">
        <v>0</v>
      </c>
      <c r="BT341" s="108">
        <v>0</v>
      </c>
      <c r="BU341" s="108">
        <v>90000000</v>
      </c>
      <c r="BV341" s="108">
        <v>120000000</v>
      </c>
      <c r="BW341" s="108">
        <v>0</v>
      </c>
      <c r="BX341" s="108">
        <v>0</v>
      </c>
      <c r="BY341" s="108">
        <v>0</v>
      </c>
      <c r="BZ341" s="108">
        <v>0</v>
      </c>
      <c r="CA341" s="108">
        <v>0</v>
      </c>
      <c r="CB341" s="108">
        <v>0</v>
      </c>
      <c r="CC341" s="108">
        <v>0</v>
      </c>
      <c r="CD341" s="108">
        <v>0</v>
      </c>
      <c r="CE341" s="108">
        <v>0</v>
      </c>
      <c r="CF341" s="108">
        <v>120000000</v>
      </c>
      <c r="CG341" s="108">
        <v>130000000</v>
      </c>
      <c r="CH341" s="108">
        <v>0</v>
      </c>
      <c r="CI341" s="108">
        <v>0</v>
      </c>
      <c r="CJ341" s="108">
        <v>0</v>
      </c>
      <c r="CK341" s="108">
        <v>0</v>
      </c>
      <c r="CL341" s="108">
        <v>0</v>
      </c>
      <c r="CM341" s="108">
        <v>0</v>
      </c>
      <c r="CN341" s="108">
        <v>0</v>
      </c>
      <c r="CO341" s="108">
        <v>0</v>
      </c>
      <c r="CP341" s="108">
        <v>0</v>
      </c>
      <c r="CQ341" s="108">
        <v>130000000</v>
      </c>
      <c r="CR341" s="108">
        <v>440000000</v>
      </c>
      <c r="CS341" s="101"/>
      <c r="CT341" s="101"/>
    </row>
    <row r="342" spans="1:98" ht="70.349999999999994" customHeight="1" x14ac:dyDescent="0.3">
      <c r="A342" s="100" t="s">
        <v>3788</v>
      </c>
      <c r="B342" s="101"/>
      <c r="C342" s="101" t="s">
        <v>419</v>
      </c>
      <c r="D342" s="101" t="s">
        <v>3742</v>
      </c>
      <c r="E342" s="101" t="s">
        <v>3743</v>
      </c>
      <c r="F342" s="102" t="s">
        <v>1991</v>
      </c>
      <c r="G342" s="101" t="s">
        <v>1992</v>
      </c>
      <c r="H342" s="101" t="s">
        <v>522</v>
      </c>
      <c r="I342" s="101" t="s">
        <v>1993</v>
      </c>
      <c r="J342" s="101" t="s">
        <v>3744</v>
      </c>
      <c r="K342" s="101" t="s">
        <v>3745</v>
      </c>
      <c r="L342" s="101" t="s">
        <v>3746</v>
      </c>
      <c r="M342" s="101">
        <v>54</v>
      </c>
      <c r="N342" s="101" t="s">
        <v>3748</v>
      </c>
      <c r="O342" s="101" t="s">
        <v>137</v>
      </c>
      <c r="P342" s="101" t="s">
        <v>138</v>
      </c>
      <c r="Q342" s="101" t="s">
        <v>973</v>
      </c>
      <c r="R342" s="101" t="s">
        <v>974</v>
      </c>
      <c r="S342" s="101" t="s">
        <v>918</v>
      </c>
      <c r="T342" s="101" t="s">
        <v>3789</v>
      </c>
      <c r="U342" s="101" t="s">
        <v>918</v>
      </c>
      <c r="V342" s="101" t="s">
        <v>3790</v>
      </c>
      <c r="W342" s="101" t="s">
        <v>3791</v>
      </c>
      <c r="X342" s="101" t="s">
        <v>787</v>
      </c>
      <c r="Y342" s="101" t="s">
        <v>239</v>
      </c>
      <c r="Z342" s="101" t="s">
        <v>124</v>
      </c>
      <c r="AA342" s="103">
        <v>2</v>
      </c>
      <c r="AB342" s="101" t="s">
        <v>125</v>
      </c>
      <c r="AC342" s="101" t="s">
        <v>3792</v>
      </c>
      <c r="AD342" s="103">
        <v>1</v>
      </c>
      <c r="AE342" s="103">
        <v>1</v>
      </c>
      <c r="AF342" s="103">
        <v>0</v>
      </c>
      <c r="AG342" s="103">
        <v>0</v>
      </c>
      <c r="AH342" s="104" t="s">
        <v>3793</v>
      </c>
      <c r="AI342" s="104" t="s">
        <v>3794</v>
      </c>
      <c r="AJ342" s="104" t="s">
        <v>3795</v>
      </c>
      <c r="AK342" s="101" t="s">
        <v>3796</v>
      </c>
      <c r="AL342" s="101"/>
      <c r="AM342" s="101"/>
      <c r="AN342" s="102">
        <v>1</v>
      </c>
      <c r="AO342" s="105">
        <v>1</v>
      </c>
      <c r="AP342" s="106" t="s">
        <v>132</v>
      </c>
      <c r="AQ342" s="102">
        <v>2</v>
      </c>
      <c r="AR342" s="105">
        <v>1</v>
      </c>
      <c r="AS342" s="106" t="s">
        <v>132</v>
      </c>
      <c r="AT342" s="102"/>
      <c r="AU342" s="107"/>
      <c r="AV342" s="106"/>
      <c r="AW342" s="103">
        <v>3</v>
      </c>
      <c r="AX342" s="107">
        <v>1</v>
      </c>
      <c r="AY342" s="106" t="s">
        <v>132</v>
      </c>
      <c r="AZ342" s="108">
        <v>100000000</v>
      </c>
      <c r="BA342" s="108">
        <v>200000000</v>
      </c>
      <c r="BB342" s="108">
        <v>0</v>
      </c>
      <c r="BC342" s="108">
        <v>0</v>
      </c>
      <c r="BD342" s="108">
        <v>0</v>
      </c>
      <c r="BE342" s="108">
        <v>0</v>
      </c>
      <c r="BF342" s="108">
        <v>0</v>
      </c>
      <c r="BG342" s="108">
        <v>0</v>
      </c>
      <c r="BH342" s="108">
        <v>0</v>
      </c>
      <c r="BI342" s="108">
        <v>0</v>
      </c>
      <c r="BJ342" s="108">
        <v>300000000</v>
      </c>
      <c r="BK342" s="108">
        <v>0</v>
      </c>
      <c r="BL342" s="108">
        <v>300000000</v>
      </c>
      <c r="BM342" s="108">
        <v>0</v>
      </c>
      <c r="BN342" s="108">
        <v>0</v>
      </c>
      <c r="BO342" s="108">
        <v>0</v>
      </c>
      <c r="BP342" s="108">
        <v>0</v>
      </c>
      <c r="BQ342" s="108">
        <v>0</v>
      </c>
      <c r="BR342" s="108">
        <v>0</v>
      </c>
      <c r="BS342" s="108">
        <v>0</v>
      </c>
      <c r="BT342" s="108">
        <v>0</v>
      </c>
      <c r="BU342" s="108">
        <v>300000000</v>
      </c>
      <c r="BV342" s="108">
        <v>100000000</v>
      </c>
      <c r="BW342" s="108">
        <v>0</v>
      </c>
      <c r="BX342" s="108">
        <v>0</v>
      </c>
      <c r="BY342" s="108">
        <v>0</v>
      </c>
      <c r="BZ342" s="108">
        <v>0</v>
      </c>
      <c r="CA342" s="108">
        <v>0</v>
      </c>
      <c r="CB342" s="108">
        <v>0</v>
      </c>
      <c r="CC342" s="108">
        <v>0</v>
      </c>
      <c r="CD342" s="108">
        <v>0</v>
      </c>
      <c r="CE342" s="108">
        <v>0</v>
      </c>
      <c r="CF342" s="108">
        <v>100000000</v>
      </c>
      <c r="CG342" s="108">
        <v>50000000</v>
      </c>
      <c r="CH342" s="108">
        <v>0</v>
      </c>
      <c r="CI342" s="108">
        <v>0</v>
      </c>
      <c r="CJ342" s="108">
        <v>0</v>
      </c>
      <c r="CK342" s="108">
        <v>0</v>
      </c>
      <c r="CL342" s="108">
        <v>0</v>
      </c>
      <c r="CM342" s="108">
        <v>0</v>
      </c>
      <c r="CN342" s="108">
        <v>0</v>
      </c>
      <c r="CO342" s="108">
        <v>0</v>
      </c>
      <c r="CP342" s="108">
        <v>0</v>
      </c>
      <c r="CQ342" s="108">
        <v>50000000</v>
      </c>
      <c r="CR342" s="108">
        <v>750000000</v>
      </c>
      <c r="CS342" s="101"/>
      <c r="CT342" s="101" t="s">
        <v>3797</v>
      </c>
    </row>
    <row r="343" spans="1:98" ht="70.349999999999994" customHeight="1" x14ac:dyDescent="0.3">
      <c r="A343" s="100" t="s">
        <v>3798</v>
      </c>
      <c r="B343" s="101"/>
      <c r="C343" s="101" t="s">
        <v>436</v>
      </c>
      <c r="D343" s="101" t="s">
        <v>3742</v>
      </c>
      <c r="E343" s="101" t="s">
        <v>3743</v>
      </c>
      <c r="F343" s="102" t="s">
        <v>1991</v>
      </c>
      <c r="G343" s="101" t="s">
        <v>1992</v>
      </c>
      <c r="H343" s="101" t="s">
        <v>522</v>
      </c>
      <c r="I343" s="101" t="s">
        <v>1993</v>
      </c>
      <c r="J343" s="101" t="s">
        <v>3744</v>
      </c>
      <c r="K343" s="101" t="s">
        <v>3745</v>
      </c>
      <c r="L343" s="101" t="s">
        <v>3746</v>
      </c>
      <c r="M343" s="101">
        <v>54</v>
      </c>
      <c r="N343" s="101" t="s">
        <v>3748</v>
      </c>
      <c r="O343" s="101" t="s">
        <v>137</v>
      </c>
      <c r="P343" s="101" t="s">
        <v>138</v>
      </c>
      <c r="Q343" s="101" t="s">
        <v>973</v>
      </c>
      <c r="R343" s="101" t="s">
        <v>974</v>
      </c>
      <c r="S343" s="101" t="s">
        <v>3799</v>
      </c>
      <c r="T343" s="101" t="s">
        <v>3800</v>
      </c>
      <c r="U343" s="101" t="s">
        <v>3801</v>
      </c>
      <c r="V343" s="101" t="s">
        <v>3802</v>
      </c>
      <c r="W343" s="101" t="s">
        <v>3803</v>
      </c>
      <c r="X343" s="101" t="s">
        <v>980</v>
      </c>
      <c r="Y343" s="101" t="s">
        <v>239</v>
      </c>
      <c r="Z343" s="101" t="s">
        <v>124</v>
      </c>
      <c r="AA343" s="103">
        <v>1</v>
      </c>
      <c r="AB343" s="101" t="s">
        <v>125</v>
      </c>
      <c r="AC343" s="101" t="s">
        <v>3753</v>
      </c>
      <c r="AD343" s="103">
        <v>0</v>
      </c>
      <c r="AE343" s="103">
        <v>1</v>
      </c>
      <c r="AF343" s="103">
        <v>0</v>
      </c>
      <c r="AG343" s="103">
        <v>0</v>
      </c>
      <c r="AH343" s="104"/>
      <c r="AI343" s="104" t="s">
        <v>3804</v>
      </c>
      <c r="AJ343" s="104"/>
      <c r="AK343" s="101"/>
      <c r="AL343" s="101"/>
      <c r="AM343" s="101"/>
      <c r="AN343" s="102"/>
      <c r="AO343" s="105"/>
      <c r="AP343" s="106"/>
      <c r="AQ343" s="102">
        <v>0</v>
      </c>
      <c r="AR343" s="105">
        <v>0</v>
      </c>
      <c r="AS343" s="106" t="s">
        <v>171</v>
      </c>
      <c r="AT343" s="102"/>
      <c r="AU343" s="107"/>
      <c r="AV343" s="106"/>
      <c r="AW343" s="103">
        <v>0</v>
      </c>
      <c r="AX343" s="107">
        <v>0</v>
      </c>
      <c r="AY343" s="106" t="s">
        <v>171</v>
      </c>
      <c r="AZ343" s="108">
        <v>300000000</v>
      </c>
      <c r="BA343" s="108">
        <v>0</v>
      </c>
      <c r="BB343" s="108">
        <v>0</v>
      </c>
      <c r="BC343" s="108">
        <v>0</v>
      </c>
      <c r="BD343" s="108">
        <v>0</v>
      </c>
      <c r="BE343" s="108">
        <v>0</v>
      </c>
      <c r="BF343" s="108">
        <v>0</v>
      </c>
      <c r="BG343" s="108">
        <v>0</v>
      </c>
      <c r="BH343" s="108">
        <v>0</v>
      </c>
      <c r="BI343" s="108">
        <v>0</v>
      </c>
      <c r="BJ343" s="108">
        <v>300000000</v>
      </c>
      <c r="BK343" s="108">
        <v>350000000</v>
      </c>
      <c r="BL343" s="108">
        <v>0</v>
      </c>
      <c r="BM343" s="108">
        <v>0</v>
      </c>
      <c r="BN343" s="108">
        <v>0</v>
      </c>
      <c r="BO343" s="108">
        <v>0</v>
      </c>
      <c r="BP343" s="108">
        <v>0</v>
      </c>
      <c r="BQ343" s="108">
        <v>0</v>
      </c>
      <c r="BR343" s="108">
        <v>0</v>
      </c>
      <c r="BS343" s="108">
        <v>0</v>
      </c>
      <c r="BT343" s="108">
        <v>0</v>
      </c>
      <c r="BU343" s="108">
        <v>350000000</v>
      </c>
      <c r="BV343" s="108">
        <v>500000000</v>
      </c>
      <c r="BW343" s="108">
        <v>0</v>
      </c>
      <c r="BX343" s="108">
        <v>0</v>
      </c>
      <c r="BY343" s="108">
        <v>0</v>
      </c>
      <c r="BZ343" s="108">
        <v>0</v>
      </c>
      <c r="CA343" s="108">
        <v>0</v>
      </c>
      <c r="CB343" s="108">
        <v>0</v>
      </c>
      <c r="CC343" s="108">
        <v>0</v>
      </c>
      <c r="CD343" s="108">
        <v>0</v>
      </c>
      <c r="CE343" s="108">
        <v>0</v>
      </c>
      <c r="CF343" s="108">
        <v>500000000</v>
      </c>
      <c r="CG343" s="108">
        <v>530000000</v>
      </c>
      <c r="CH343" s="108">
        <v>0</v>
      </c>
      <c r="CI343" s="108">
        <v>0</v>
      </c>
      <c r="CJ343" s="108">
        <v>0</v>
      </c>
      <c r="CK343" s="108">
        <v>0</v>
      </c>
      <c r="CL343" s="108">
        <v>0</v>
      </c>
      <c r="CM343" s="108">
        <v>0</v>
      </c>
      <c r="CN343" s="108">
        <v>0</v>
      </c>
      <c r="CO343" s="108">
        <v>0</v>
      </c>
      <c r="CP343" s="108">
        <v>0</v>
      </c>
      <c r="CQ343" s="108">
        <v>530000000</v>
      </c>
      <c r="CR343" s="108">
        <v>1680000000</v>
      </c>
      <c r="CS343" s="101"/>
      <c r="CT343" s="101"/>
    </row>
    <row r="344" spans="1:98" ht="70.349999999999994" customHeight="1" x14ac:dyDescent="0.3">
      <c r="A344" s="100" t="s">
        <v>3805</v>
      </c>
      <c r="B344" s="101"/>
      <c r="C344" s="101" t="s">
        <v>450</v>
      </c>
      <c r="D344" s="101" t="s">
        <v>3742</v>
      </c>
      <c r="E344" s="101" t="s">
        <v>3743</v>
      </c>
      <c r="F344" s="102" t="s">
        <v>1991</v>
      </c>
      <c r="G344" s="101" t="s">
        <v>1992</v>
      </c>
      <c r="H344" s="101" t="s">
        <v>522</v>
      </c>
      <c r="I344" s="101" t="s">
        <v>1993</v>
      </c>
      <c r="J344" s="101" t="s">
        <v>3744</v>
      </c>
      <c r="K344" s="101" t="s">
        <v>3745</v>
      </c>
      <c r="L344" s="101" t="s">
        <v>3746</v>
      </c>
      <c r="M344" s="101">
        <v>54</v>
      </c>
      <c r="N344" s="101" t="s">
        <v>3748</v>
      </c>
      <c r="O344" s="101" t="s">
        <v>137</v>
      </c>
      <c r="P344" s="101" t="s">
        <v>138</v>
      </c>
      <c r="Q344" s="101" t="s">
        <v>973</v>
      </c>
      <c r="R344" s="101" t="s">
        <v>974</v>
      </c>
      <c r="S344" s="101" t="s">
        <v>3806</v>
      </c>
      <c r="T344" s="101" t="s">
        <v>3807</v>
      </c>
      <c r="U344" s="101" t="s">
        <v>3808</v>
      </c>
      <c r="V344" s="101" t="s">
        <v>3809</v>
      </c>
      <c r="W344" s="101" t="s">
        <v>3810</v>
      </c>
      <c r="X344" s="101" t="s">
        <v>3811</v>
      </c>
      <c r="Y344" s="101" t="s">
        <v>123</v>
      </c>
      <c r="Z344" s="101" t="s">
        <v>124</v>
      </c>
      <c r="AA344" s="103">
        <v>1086</v>
      </c>
      <c r="AB344" s="101" t="s">
        <v>125</v>
      </c>
      <c r="AC344" s="101" t="s">
        <v>3753</v>
      </c>
      <c r="AD344" s="103">
        <v>195</v>
      </c>
      <c r="AE344" s="103">
        <v>5</v>
      </c>
      <c r="AF344" s="103">
        <v>5</v>
      </c>
      <c r="AG344" s="103">
        <v>881</v>
      </c>
      <c r="AH344" s="104" t="s">
        <v>3812</v>
      </c>
      <c r="AI344" s="104" t="s">
        <v>3813</v>
      </c>
      <c r="AJ344" s="104" t="s">
        <v>3814</v>
      </c>
      <c r="AK344" s="101" t="s">
        <v>3815</v>
      </c>
      <c r="AL344" s="101"/>
      <c r="AM344" s="101" t="s">
        <v>3816</v>
      </c>
      <c r="AN344" s="102">
        <v>206</v>
      </c>
      <c r="AO344" s="105">
        <v>1</v>
      </c>
      <c r="AP344" s="106" t="s">
        <v>132</v>
      </c>
      <c r="AQ344" s="102">
        <v>150</v>
      </c>
      <c r="AR344" s="105">
        <v>1</v>
      </c>
      <c r="AS344" s="106" t="s">
        <v>132</v>
      </c>
      <c r="AT344" s="102"/>
      <c r="AU344" s="107">
        <v>1</v>
      </c>
      <c r="AV344" s="106" t="s">
        <v>132</v>
      </c>
      <c r="AW344" s="103">
        <v>356</v>
      </c>
      <c r="AX344" s="107">
        <v>0.32780847145488029</v>
      </c>
      <c r="AY344" s="106" t="s">
        <v>227</v>
      </c>
      <c r="AZ344" s="108">
        <v>120000000</v>
      </c>
      <c r="BA344" s="108">
        <v>0</v>
      </c>
      <c r="BB344" s="108">
        <v>0</v>
      </c>
      <c r="BC344" s="108">
        <v>0</v>
      </c>
      <c r="BD344" s="108">
        <v>0</v>
      </c>
      <c r="BE344" s="108">
        <v>0</v>
      </c>
      <c r="BF344" s="108">
        <v>0</v>
      </c>
      <c r="BG344" s="108">
        <v>0</v>
      </c>
      <c r="BH344" s="108">
        <v>0</v>
      </c>
      <c r="BI344" s="108">
        <v>0</v>
      </c>
      <c r="BJ344" s="108">
        <v>120000000</v>
      </c>
      <c r="BK344" s="108">
        <v>140000000</v>
      </c>
      <c r="BL344" s="108">
        <v>0</v>
      </c>
      <c r="BM344" s="108">
        <v>0</v>
      </c>
      <c r="BN344" s="108">
        <v>0</v>
      </c>
      <c r="BO344" s="108">
        <v>0</v>
      </c>
      <c r="BP344" s="108">
        <v>0</v>
      </c>
      <c r="BQ344" s="108">
        <v>0</v>
      </c>
      <c r="BR344" s="108">
        <v>0</v>
      </c>
      <c r="BS344" s="108">
        <v>0</v>
      </c>
      <c r="BT344" s="108">
        <v>0</v>
      </c>
      <c r="BU344" s="108">
        <v>140000000</v>
      </c>
      <c r="BV344" s="108">
        <v>160000000</v>
      </c>
      <c r="BW344" s="108">
        <v>0</v>
      </c>
      <c r="BX344" s="108">
        <v>0</v>
      </c>
      <c r="BY344" s="108">
        <v>0</v>
      </c>
      <c r="BZ344" s="108">
        <v>0</v>
      </c>
      <c r="CA344" s="108">
        <v>0</v>
      </c>
      <c r="CB344" s="108">
        <v>0</v>
      </c>
      <c r="CC344" s="108">
        <v>0</v>
      </c>
      <c r="CD344" s="108">
        <v>0</v>
      </c>
      <c r="CE344" s="108">
        <v>0</v>
      </c>
      <c r="CF344" s="108">
        <v>160000000</v>
      </c>
      <c r="CG344" s="108">
        <v>180000000</v>
      </c>
      <c r="CH344" s="108">
        <v>0</v>
      </c>
      <c r="CI344" s="108">
        <v>0</v>
      </c>
      <c r="CJ344" s="108">
        <v>0</v>
      </c>
      <c r="CK344" s="108">
        <v>0</v>
      </c>
      <c r="CL344" s="108">
        <v>0</v>
      </c>
      <c r="CM344" s="108">
        <v>0</v>
      </c>
      <c r="CN344" s="108">
        <v>0</v>
      </c>
      <c r="CO344" s="108">
        <v>0</v>
      </c>
      <c r="CP344" s="108">
        <v>0</v>
      </c>
      <c r="CQ344" s="108">
        <v>180000000</v>
      </c>
      <c r="CR344" s="108">
        <v>600000000</v>
      </c>
      <c r="CS344" s="101"/>
      <c r="CT344" s="101" t="s">
        <v>3817</v>
      </c>
    </row>
    <row r="345" spans="1:98" ht="70.349999999999994" customHeight="1" x14ac:dyDescent="0.3">
      <c r="A345" s="100" t="s">
        <v>3818</v>
      </c>
      <c r="B345" s="101"/>
      <c r="C345" s="101" t="s">
        <v>632</v>
      </c>
      <c r="D345" s="101" t="s">
        <v>3742</v>
      </c>
      <c r="E345" s="101" t="s">
        <v>3743</v>
      </c>
      <c r="F345" s="102" t="s">
        <v>1991</v>
      </c>
      <c r="G345" s="101" t="s">
        <v>1992</v>
      </c>
      <c r="H345" s="101" t="s">
        <v>522</v>
      </c>
      <c r="I345" s="101" t="s">
        <v>1993</v>
      </c>
      <c r="J345" s="101" t="s">
        <v>3744</v>
      </c>
      <c r="K345" s="101" t="s">
        <v>3745</v>
      </c>
      <c r="L345" s="101" t="s">
        <v>3746</v>
      </c>
      <c r="M345" s="101">
        <v>54</v>
      </c>
      <c r="N345" s="101" t="s">
        <v>3748</v>
      </c>
      <c r="O345" s="101" t="s">
        <v>137</v>
      </c>
      <c r="P345" s="101" t="s">
        <v>138</v>
      </c>
      <c r="Q345" s="101" t="s">
        <v>2057</v>
      </c>
      <c r="R345" s="101" t="s">
        <v>2058</v>
      </c>
      <c r="S345" s="101" t="s">
        <v>3820</v>
      </c>
      <c r="T345" s="101" t="s">
        <v>3819</v>
      </c>
      <c r="U345" s="101" t="s">
        <v>3820</v>
      </c>
      <c r="V345" s="101" t="s">
        <v>3821</v>
      </c>
      <c r="W345" s="101" t="s">
        <v>3822</v>
      </c>
      <c r="X345" s="101" t="s">
        <v>1833</v>
      </c>
      <c r="Y345" s="101" t="s">
        <v>123</v>
      </c>
      <c r="Z345" s="101" t="s">
        <v>124</v>
      </c>
      <c r="AA345" s="103">
        <v>2</v>
      </c>
      <c r="AB345" s="101" t="s">
        <v>125</v>
      </c>
      <c r="AC345" s="101" t="s">
        <v>3823</v>
      </c>
      <c r="AD345" s="103">
        <v>1</v>
      </c>
      <c r="AE345" s="103">
        <v>1</v>
      </c>
      <c r="AF345" s="103">
        <v>0</v>
      </c>
      <c r="AG345" s="103">
        <v>0</v>
      </c>
      <c r="AH345" s="104" t="s">
        <v>3824</v>
      </c>
      <c r="AI345" s="104" t="s">
        <v>3825</v>
      </c>
      <c r="AJ345" s="104" t="s">
        <v>3826</v>
      </c>
      <c r="AK345" s="101"/>
      <c r="AL345" s="101"/>
      <c r="AM345" s="101"/>
      <c r="AN345" s="102">
        <v>1</v>
      </c>
      <c r="AO345" s="105">
        <v>1</v>
      </c>
      <c r="AP345" s="106" t="s">
        <v>132</v>
      </c>
      <c r="AQ345" s="102">
        <v>1</v>
      </c>
      <c r="AR345" s="105">
        <v>1</v>
      </c>
      <c r="AS345" s="106" t="s">
        <v>132</v>
      </c>
      <c r="AT345" s="102"/>
      <c r="AU345" s="107"/>
      <c r="AV345" s="106"/>
      <c r="AW345" s="103">
        <v>2</v>
      </c>
      <c r="AX345" s="107">
        <v>1</v>
      </c>
      <c r="AY345" s="106" t="s">
        <v>132</v>
      </c>
      <c r="AZ345" s="108"/>
      <c r="BA345" s="108"/>
      <c r="BB345" s="108"/>
      <c r="BC345" s="108"/>
      <c r="BD345" s="108"/>
      <c r="BE345" s="108"/>
      <c r="BF345" s="108"/>
      <c r="BG345" s="108"/>
      <c r="BH345" s="108"/>
      <c r="BI345" s="108"/>
      <c r="BJ345" s="108">
        <v>0</v>
      </c>
      <c r="BK345" s="108">
        <v>0</v>
      </c>
      <c r="BL345" s="108">
        <v>0</v>
      </c>
      <c r="BM345" s="108">
        <v>0</v>
      </c>
      <c r="BN345" s="108">
        <v>0</v>
      </c>
      <c r="BO345" s="108">
        <v>0</v>
      </c>
      <c r="BP345" s="108">
        <v>0</v>
      </c>
      <c r="BQ345" s="108">
        <v>0</v>
      </c>
      <c r="BR345" s="108">
        <v>0</v>
      </c>
      <c r="BS345" s="108">
        <v>0</v>
      </c>
      <c r="BT345" s="108">
        <v>0</v>
      </c>
      <c r="BU345" s="108">
        <v>0</v>
      </c>
      <c r="BV345" s="108">
        <v>0</v>
      </c>
      <c r="BW345" s="108">
        <v>0</v>
      </c>
      <c r="BX345" s="108">
        <v>0</v>
      </c>
      <c r="BY345" s="108">
        <v>0</v>
      </c>
      <c r="BZ345" s="108">
        <v>0</v>
      </c>
      <c r="CA345" s="108">
        <v>0</v>
      </c>
      <c r="CB345" s="108">
        <v>0</v>
      </c>
      <c r="CC345" s="108">
        <v>0</v>
      </c>
      <c r="CD345" s="108">
        <v>0</v>
      </c>
      <c r="CE345" s="108">
        <v>0</v>
      </c>
      <c r="CF345" s="108">
        <v>0</v>
      </c>
      <c r="CG345" s="108">
        <v>0</v>
      </c>
      <c r="CH345" s="108">
        <v>0</v>
      </c>
      <c r="CI345" s="108">
        <v>0</v>
      </c>
      <c r="CJ345" s="108">
        <v>0</v>
      </c>
      <c r="CK345" s="108">
        <v>0</v>
      </c>
      <c r="CL345" s="108">
        <v>0</v>
      </c>
      <c r="CM345" s="108">
        <v>0</v>
      </c>
      <c r="CN345" s="108">
        <v>0</v>
      </c>
      <c r="CO345" s="108">
        <v>0</v>
      </c>
      <c r="CP345" s="108">
        <v>0</v>
      </c>
      <c r="CQ345" s="108">
        <v>0</v>
      </c>
      <c r="CR345" s="108">
        <v>0</v>
      </c>
      <c r="CS345" s="101" t="s">
        <v>3827</v>
      </c>
      <c r="CT345" s="101" t="s">
        <v>3827</v>
      </c>
    </row>
    <row r="346" spans="1:98" ht="70.349999999999994" customHeight="1" x14ac:dyDescent="0.3">
      <c r="A346" s="100" t="s">
        <v>3828</v>
      </c>
      <c r="B346" s="101"/>
      <c r="C346" s="101" t="s">
        <v>111</v>
      </c>
      <c r="D346" s="101" t="s">
        <v>3742</v>
      </c>
      <c r="E346" s="101" t="s">
        <v>3829</v>
      </c>
      <c r="F346" s="102" t="s">
        <v>1991</v>
      </c>
      <c r="G346" s="101" t="s">
        <v>1992</v>
      </c>
      <c r="H346" s="101" t="s">
        <v>522</v>
      </c>
      <c r="I346" s="101" t="s">
        <v>1993</v>
      </c>
      <c r="J346" s="101" t="s">
        <v>3744</v>
      </c>
      <c r="K346" s="101" t="s">
        <v>3830</v>
      </c>
      <c r="L346" s="101" t="s">
        <v>3746</v>
      </c>
      <c r="M346" s="101">
        <v>55</v>
      </c>
      <c r="N346" s="101" t="s">
        <v>3832</v>
      </c>
      <c r="O346" s="101" t="s">
        <v>137</v>
      </c>
      <c r="P346" s="101" t="s">
        <v>138</v>
      </c>
      <c r="Q346" s="101" t="s">
        <v>973</v>
      </c>
      <c r="R346" s="101" t="s">
        <v>974</v>
      </c>
      <c r="S346" s="101" t="s">
        <v>6548</v>
      </c>
      <c r="T346" s="101" t="s">
        <v>3834</v>
      </c>
      <c r="U346" s="101" t="s">
        <v>6549</v>
      </c>
      <c r="V346" s="101" t="s">
        <v>3836</v>
      </c>
      <c r="W346" s="101" t="s">
        <v>3837</v>
      </c>
      <c r="X346" s="101" t="s">
        <v>980</v>
      </c>
      <c r="Y346" s="101" t="s">
        <v>123</v>
      </c>
      <c r="Z346" s="101" t="s">
        <v>124</v>
      </c>
      <c r="AA346" s="103">
        <v>1</v>
      </c>
      <c r="AB346" s="101" t="s">
        <v>125</v>
      </c>
      <c r="AC346" s="101" t="s">
        <v>2739</v>
      </c>
      <c r="AD346" s="103">
        <v>0</v>
      </c>
      <c r="AE346" s="103">
        <v>0</v>
      </c>
      <c r="AF346" s="103">
        <v>1</v>
      </c>
      <c r="AG346" s="103">
        <v>0</v>
      </c>
      <c r="AH346" s="104"/>
      <c r="AI346" s="104"/>
      <c r="AJ346" s="104"/>
      <c r="AK346" s="101" t="s">
        <v>3838</v>
      </c>
      <c r="AL346" s="101"/>
      <c r="AM346" s="101"/>
      <c r="AN346" s="102"/>
      <c r="AO346" s="105"/>
      <c r="AP346" s="106"/>
      <c r="AQ346" s="102"/>
      <c r="AR346" s="105"/>
      <c r="AS346" s="106"/>
      <c r="AT346" s="102">
        <v>0</v>
      </c>
      <c r="AU346" s="107">
        <v>0</v>
      </c>
      <c r="AV346" s="106" t="s">
        <v>171</v>
      </c>
      <c r="AW346" s="103">
        <v>0</v>
      </c>
      <c r="AX346" s="107">
        <v>0</v>
      </c>
      <c r="AY346" s="106" t="s">
        <v>171</v>
      </c>
      <c r="AZ346" s="108">
        <v>60000000</v>
      </c>
      <c r="BA346" s="108">
        <v>0</v>
      </c>
      <c r="BB346" s="108">
        <v>0</v>
      </c>
      <c r="BC346" s="108">
        <v>0</v>
      </c>
      <c r="BD346" s="108">
        <v>0</v>
      </c>
      <c r="BE346" s="108">
        <v>0</v>
      </c>
      <c r="BF346" s="108">
        <v>0</v>
      </c>
      <c r="BG346" s="108">
        <v>0</v>
      </c>
      <c r="BH346" s="108">
        <v>0</v>
      </c>
      <c r="BI346" s="108">
        <v>0</v>
      </c>
      <c r="BJ346" s="108">
        <v>60000000</v>
      </c>
      <c r="BK346" s="108">
        <v>70000000</v>
      </c>
      <c r="BL346" s="108">
        <v>0</v>
      </c>
      <c r="BM346" s="108">
        <v>0</v>
      </c>
      <c r="BN346" s="108">
        <v>0</v>
      </c>
      <c r="BO346" s="108">
        <v>0</v>
      </c>
      <c r="BP346" s="108">
        <v>0</v>
      </c>
      <c r="BQ346" s="108">
        <v>0</v>
      </c>
      <c r="BR346" s="108">
        <v>0</v>
      </c>
      <c r="BS346" s="108">
        <v>0</v>
      </c>
      <c r="BT346" s="108">
        <v>0</v>
      </c>
      <c r="BU346" s="108">
        <v>70000000</v>
      </c>
      <c r="BV346" s="108">
        <v>80000000</v>
      </c>
      <c r="BW346" s="108">
        <v>0</v>
      </c>
      <c r="BX346" s="108">
        <v>0</v>
      </c>
      <c r="BY346" s="108">
        <v>0</v>
      </c>
      <c r="BZ346" s="108">
        <v>0</v>
      </c>
      <c r="CA346" s="108">
        <v>0</v>
      </c>
      <c r="CB346" s="108">
        <v>0</v>
      </c>
      <c r="CC346" s="108">
        <v>0</v>
      </c>
      <c r="CD346" s="108">
        <v>0</v>
      </c>
      <c r="CE346" s="108">
        <v>0</v>
      </c>
      <c r="CF346" s="108">
        <v>80000000</v>
      </c>
      <c r="CG346" s="108">
        <v>90000000</v>
      </c>
      <c r="CH346" s="108">
        <v>0</v>
      </c>
      <c r="CI346" s="108">
        <v>0</v>
      </c>
      <c r="CJ346" s="108">
        <v>0</v>
      </c>
      <c r="CK346" s="108">
        <v>0</v>
      </c>
      <c r="CL346" s="108">
        <v>0</v>
      </c>
      <c r="CM346" s="108">
        <v>0</v>
      </c>
      <c r="CN346" s="108">
        <v>0</v>
      </c>
      <c r="CO346" s="108">
        <v>0</v>
      </c>
      <c r="CP346" s="108">
        <v>0</v>
      </c>
      <c r="CQ346" s="108">
        <v>90000000</v>
      </c>
      <c r="CR346" s="108">
        <v>300000000</v>
      </c>
      <c r="CS346" s="101"/>
      <c r="CT346" s="101" t="s">
        <v>3839</v>
      </c>
    </row>
    <row r="347" spans="1:98" ht="70.349999999999994" customHeight="1" x14ac:dyDescent="0.3">
      <c r="A347" s="100" t="s">
        <v>3840</v>
      </c>
      <c r="B347" s="101"/>
      <c r="C347" s="101" t="s">
        <v>101</v>
      </c>
      <c r="D347" s="101" t="s">
        <v>3742</v>
      </c>
      <c r="E347" s="101" t="s">
        <v>3841</v>
      </c>
      <c r="F347" s="102" t="s">
        <v>1309</v>
      </c>
      <c r="G347" s="101" t="s">
        <v>1992</v>
      </c>
      <c r="H347" s="101" t="s">
        <v>522</v>
      </c>
      <c r="I347" s="101" t="s">
        <v>1993</v>
      </c>
      <c r="J347" s="101" t="s">
        <v>1431</v>
      </c>
      <c r="K347" s="101" t="s">
        <v>3830</v>
      </c>
      <c r="L347" s="101" t="s">
        <v>3746</v>
      </c>
      <c r="M347" s="101">
        <v>55</v>
      </c>
      <c r="N347" s="101" t="s">
        <v>3832</v>
      </c>
      <c r="O347" s="101" t="s">
        <v>137</v>
      </c>
      <c r="P347" s="101" t="s">
        <v>138</v>
      </c>
      <c r="Q347" s="101" t="s">
        <v>973</v>
      </c>
      <c r="R347" s="101" t="s">
        <v>974</v>
      </c>
      <c r="S347" s="101" t="s">
        <v>822</v>
      </c>
      <c r="T347" s="101" t="s">
        <v>2734</v>
      </c>
      <c r="U347" s="101" t="s">
        <v>2735</v>
      </c>
      <c r="V347" s="101" t="s">
        <v>2736</v>
      </c>
      <c r="W347" s="101" t="s">
        <v>2737</v>
      </c>
      <c r="X347" s="101" t="s">
        <v>2738</v>
      </c>
      <c r="Y347" s="101" t="s">
        <v>123</v>
      </c>
      <c r="Z347" s="101" t="s">
        <v>124</v>
      </c>
      <c r="AA347" s="103">
        <v>30</v>
      </c>
      <c r="AB347" s="101" t="s">
        <v>125</v>
      </c>
      <c r="AC347" s="101" t="s">
        <v>3842</v>
      </c>
      <c r="AD347" s="103">
        <v>6</v>
      </c>
      <c r="AE347" s="103">
        <v>10</v>
      </c>
      <c r="AF347" s="103">
        <v>9</v>
      </c>
      <c r="AG347" s="103">
        <v>5</v>
      </c>
      <c r="AH347" s="104" t="s">
        <v>3843</v>
      </c>
      <c r="AI347" s="104" t="s">
        <v>3844</v>
      </c>
      <c r="AJ347" s="104" t="s">
        <v>3845</v>
      </c>
      <c r="AK347" s="101" t="s">
        <v>6700</v>
      </c>
      <c r="AL347" s="101" t="s">
        <v>3846</v>
      </c>
      <c r="AM347" s="101" t="s">
        <v>6550</v>
      </c>
      <c r="AN347" s="102">
        <v>28</v>
      </c>
      <c r="AO347" s="105">
        <v>1</v>
      </c>
      <c r="AP347" s="106" t="s">
        <v>132</v>
      </c>
      <c r="AQ347" s="102">
        <v>103</v>
      </c>
      <c r="AR347" s="105">
        <v>1</v>
      </c>
      <c r="AS347" s="106" t="s">
        <v>132</v>
      </c>
      <c r="AT347" s="102">
        <v>28</v>
      </c>
      <c r="AU347" s="107">
        <v>1</v>
      </c>
      <c r="AV347" s="106" t="s">
        <v>132</v>
      </c>
      <c r="AW347" s="103">
        <v>159</v>
      </c>
      <c r="AX347" s="107">
        <v>1</v>
      </c>
      <c r="AY347" s="106" t="s">
        <v>132</v>
      </c>
      <c r="AZ347" s="108">
        <v>200000000</v>
      </c>
      <c r="BA347" s="108">
        <v>0</v>
      </c>
      <c r="BB347" s="108">
        <v>0</v>
      </c>
      <c r="BC347" s="108">
        <v>0</v>
      </c>
      <c r="BD347" s="108">
        <v>0</v>
      </c>
      <c r="BE347" s="108">
        <v>0</v>
      </c>
      <c r="BF347" s="108">
        <v>0</v>
      </c>
      <c r="BG347" s="108">
        <v>0</v>
      </c>
      <c r="BH347" s="108">
        <v>0</v>
      </c>
      <c r="BI347" s="108">
        <v>0</v>
      </c>
      <c r="BJ347" s="108">
        <v>200000000</v>
      </c>
      <c r="BK347" s="108">
        <v>220000000</v>
      </c>
      <c r="BL347" s="108">
        <v>0</v>
      </c>
      <c r="BM347" s="108">
        <v>0</v>
      </c>
      <c r="BN347" s="108">
        <v>0</v>
      </c>
      <c r="BO347" s="108">
        <v>0</v>
      </c>
      <c r="BP347" s="108">
        <v>0</v>
      </c>
      <c r="BQ347" s="108">
        <v>0</v>
      </c>
      <c r="BR347" s="108">
        <v>0</v>
      </c>
      <c r="BS347" s="108">
        <v>0</v>
      </c>
      <c r="BT347" s="108">
        <v>0</v>
      </c>
      <c r="BU347" s="108">
        <v>220000000</v>
      </c>
      <c r="BV347" s="108">
        <v>240000000</v>
      </c>
      <c r="BW347" s="108">
        <v>0</v>
      </c>
      <c r="BX347" s="108">
        <v>0</v>
      </c>
      <c r="BY347" s="108">
        <v>0</v>
      </c>
      <c r="BZ347" s="108">
        <v>0</v>
      </c>
      <c r="CA347" s="108">
        <v>0</v>
      </c>
      <c r="CB347" s="108">
        <v>0</v>
      </c>
      <c r="CC347" s="108">
        <v>0</v>
      </c>
      <c r="CD347" s="108">
        <v>0</v>
      </c>
      <c r="CE347" s="108">
        <v>0</v>
      </c>
      <c r="CF347" s="108">
        <v>240000000</v>
      </c>
      <c r="CG347" s="108">
        <v>260000000</v>
      </c>
      <c r="CH347" s="108">
        <v>0</v>
      </c>
      <c r="CI347" s="108">
        <v>0</v>
      </c>
      <c r="CJ347" s="108">
        <v>0</v>
      </c>
      <c r="CK347" s="108">
        <v>0</v>
      </c>
      <c r="CL347" s="108">
        <v>0</v>
      </c>
      <c r="CM347" s="108">
        <v>0</v>
      </c>
      <c r="CN347" s="108">
        <v>0</v>
      </c>
      <c r="CO347" s="108">
        <v>0</v>
      </c>
      <c r="CP347" s="108">
        <v>0</v>
      </c>
      <c r="CQ347" s="108">
        <v>260000000</v>
      </c>
      <c r="CR347" s="108">
        <v>920000000</v>
      </c>
      <c r="CS347" s="101"/>
      <c r="CT347" s="101" t="s">
        <v>3847</v>
      </c>
    </row>
    <row r="348" spans="1:98" ht="70.349999999999994" customHeight="1" x14ac:dyDescent="0.3">
      <c r="A348" s="100" t="s">
        <v>3848</v>
      </c>
      <c r="B348" s="101"/>
      <c r="C348" s="101" t="s">
        <v>136</v>
      </c>
      <c r="D348" s="101" t="s">
        <v>3742</v>
      </c>
      <c r="E348" s="101" t="s">
        <v>3841</v>
      </c>
      <c r="F348" s="102" t="s">
        <v>1309</v>
      </c>
      <c r="G348" s="101" t="s">
        <v>1992</v>
      </c>
      <c r="H348" s="101" t="s">
        <v>522</v>
      </c>
      <c r="I348" s="101" t="s">
        <v>1993</v>
      </c>
      <c r="J348" s="101" t="s">
        <v>1431</v>
      </c>
      <c r="K348" s="101" t="s">
        <v>3830</v>
      </c>
      <c r="L348" s="101" t="s">
        <v>3746</v>
      </c>
      <c r="M348" s="101">
        <v>55</v>
      </c>
      <c r="N348" s="101" t="s">
        <v>3832</v>
      </c>
      <c r="O348" s="101" t="s">
        <v>137</v>
      </c>
      <c r="P348" s="101" t="s">
        <v>138</v>
      </c>
      <c r="Q348" s="101" t="s">
        <v>973</v>
      </c>
      <c r="R348" s="101" t="s">
        <v>974</v>
      </c>
      <c r="S348" s="101" t="s">
        <v>918</v>
      </c>
      <c r="T348" s="101" t="s">
        <v>3789</v>
      </c>
      <c r="U348" s="101" t="s">
        <v>918</v>
      </c>
      <c r="V348" s="101" t="s">
        <v>3790</v>
      </c>
      <c r="W348" s="101" t="s">
        <v>3791</v>
      </c>
      <c r="X348" s="101" t="s">
        <v>787</v>
      </c>
      <c r="Y348" s="101" t="s">
        <v>239</v>
      </c>
      <c r="Z348" s="101" t="s">
        <v>124</v>
      </c>
      <c r="AA348" s="103">
        <v>25</v>
      </c>
      <c r="AB348" s="101" t="s">
        <v>125</v>
      </c>
      <c r="AC348" s="101" t="s">
        <v>2739</v>
      </c>
      <c r="AD348" s="103">
        <v>0</v>
      </c>
      <c r="AE348" s="103">
        <v>16</v>
      </c>
      <c r="AF348" s="103">
        <v>9</v>
      </c>
      <c r="AG348" s="103">
        <v>0</v>
      </c>
      <c r="AH348" s="104"/>
      <c r="AI348" s="104" t="s">
        <v>3849</v>
      </c>
      <c r="AJ348" s="104" t="s">
        <v>3850</v>
      </c>
      <c r="AK348" s="101"/>
      <c r="AL348" s="101"/>
      <c r="AM348" s="101"/>
      <c r="AN348" s="102"/>
      <c r="AO348" s="105"/>
      <c r="AP348" s="106"/>
      <c r="AQ348" s="102">
        <v>11</v>
      </c>
      <c r="AR348" s="105">
        <v>0.6875</v>
      </c>
      <c r="AS348" s="106" t="s">
        <v>170</v>
      </c>
      <c r="AT348" s="102"/>
      <c r="AU348" s="107">
        <v>0</v>
      </c>
      <c r="AV348" s="106" t="s">
        <v>171</v>
      </c>
      <c r="AW348" s="103">
        <v>11</v>
      </c>
      <c r="AX348" s="107">
        <v>0.44</v>
      </c>
      <c r="AY348" s="106" t="s">
        <v>227</v>
      </c>
      <c r="AZ348" s="108">
        <v>120000000</v>
      </c>
      <c r="BA348" s="108">
        <v>0</v>
      </c>
      <c r="BB348" s="108">
        <v>0</v>
      </c>
      <c r="BC348" s="108">
        <v>0</v>
      </c>
      <c r="BD348" s="108">
        <v>0</v>
      </c>
      <c r="BE348" s="108">
        <v>0</v>
      </c>
      <c r="BF348" s="108">
        <v>0</v>
      </c>
      <c r="BG348" s="108">
        <v>0</v>
      </c>
      <c r="BH348" s="108">
        <v>0</v>
      </c>
      <c r="BI348" s="108">
        <v>0</v>
      </c>
      <c r="BJ348" s="108">
        <v>120000000</v>
      </c>
      <c r="BK348" s="108">
        <v>0</v>
      </c>
      <c r="BL348" s="108">
        <v>0</v>
      </c>
      <c r="BM348" s="108">
        <v>0</v>
      </c>
      <c r="BN348" s="108">
        <v>0</v>
      </c>
      <c r="BO348" s="108">
        <v>0</v>
      </c>
      <c r="BP348" s="108">
        <v>0</v>
      </c>
      <c r="BQ348" s="108">
        <v>0</v>
      </c>
      <c r="BR348" s="108">
        <v>0</v>
      </c>
      <c r="BS348" s="108">
        <v>0</v>
      </c>
      <c r="BT348" s="108">
        <v>0</v>
      </c>
      <c r="BU348" s="108">
        <v>0</v>
      </c>
      <c r="BV348" s="108">
        <v>0</v>
      </c>
      <c r="BW348" s="108">
        <v>0</v>
      </c>
      <c r="BX348" s="108">
        <v>0</v>
      </c>
      <c r="BY348" s="108">
        <v>0</v>
      </c>
      <c r="BZ348" s="108">
        <v>0</v>
      </c>
      <c r="CA348" s="108">
        <v>0</v>
      </c>
      <c r="CB348" s="108">
        <v>0</v>
      </c>
      <c r="CC348" s="108">
        <v>0</v>
      </c>
      <c r="CD348" s="108">
        <v>0</v>
      </c>
      <c r="CE348" s="108">
        <v>0</v>
      </c>
      <c r="CF348" s="108">
        <v>0</v>
      </c>
      <c r="CG348" s="108">
        <v>0</v>
      </c>
      <c r="CH348" s="108">
        <v>0</v>
      </c>
      <c r="CI348" s="108">
        <v>0</v>
      </c>
      <c r="CJ348" s="108">
        <v>0</v>
      </c>
      <c r="CK348" s="108">
        <v>0</v>
      </c>
      <c r="CL348" s="108">
        <v>0</v>
      </c>
      <c r="CM348" s="108">
        <v>0</v>
      </c>
      <c r="CN348" s="108">
        <v>0</v>
      </c>
      <c r="CO348" s="108">
        <v>0</v>
      </c>
      <c r="CP348" s="108">
        <v>0</v>
      </c>
      <c r="CQ348" s="108">
        <v>0</v>
      </c>
      <c r="CR348" s="108">
        <v>120000000</v>
      </c>
      <c r="CS348" s="101"/>
      <c r="CT348" s="101" t="s">
        <v>3851</v>
      </c>
    </row>
    <row r="349" spans="1:98" ht="70.349999999999994" customHeight="1" x14ac:dyDescent="0.3">
      <c r="A349" s="100" t="s">
        <v>3852</v>
      </c>
      <c r="B349" s="101"/>
      <c r="C349" s="101" t="s">
        <v>175</v>
      </c>
      <c r="D349" s="101" t="s">
        <v>3742</v>
      </c>
      <c r="E349" s="101" t="s">
        <v>3841</v>
      </c>
      <c r="F349" s="102" t="s">
        <v>1309</v>
      </c>
      <c r="G349" s="101" t="s">
        <v>1992</v>
      </c>
      <c r="H349" s="101" t="s">
        <v>522</v>
      </c>
      <c r="I349" s="101" t="s">
        <v>1993</v>
      </c>
      <c r="J349" s="101" t="s">
        <v>1431</v>
      </c>
      <c r="K349" s="101" t="s">
        <v>3830</v>
      </c>
      <c r="L349" s="101" t="s">
        <v>3746</v>
      </c>
      <c r="M349" s="101">
        <v>55</v>
      </c>
      <c r="N349" s="101" t="s">
        <v>3832</v>
      </c>
      <c r="O349" s="101" t="s">
        <v>137</v>
      </c>
      <c r="P349" s="101" t="s">
        <v>138</v>
      </c>
      <c r="Q349" s="101" t="s">
        <v>973</v>
      </c>
      <c r="R349" s="101" t="s">
        <v>974</v>
      </c>
      <c r="S349" s="101" t="s">
        <v>738</v>
      </c>
      <c r="T349" s="101" t="s">
        <v>3853</v>
      </c>
      <c r="U349" s="101" t="s">
        <v>2979</v>
      </c>
      <c r="V349" s="101" t="s">
        <v>3854</v>
      </c>
      <c r="W349" s="101" t="s">
        <v>2616</v>
      </c>
      <c r="X349" s="101" t="s">
        <v>1186</v>
      </c>
      <c r="Y349" s="101" t="s">
        <v>123</v>
      </c>
      <c r="Z349" s="101" t="s">
        <v>124</v>
      </c>
      <c r="AA349" s="103">
        <v>5</v>
      </c>
      <c r="AB349" s="101" t="s">
        <v>125</v>
      </c>
      <c r="AC349" s="101" t="s">
        <v>2739</v>
      </c>
      <c r="AD349" s="103">
        <v>0</v>
      </c>
      <c r="AE349" s="103">
        <v>2</v>
      </c>
      <c r="AF349" s="103">
        <v>2</v>
      </c>
      <c r="AG349" s="103">
        <v>1</v>
      </c>
      <c r="AH349" s="104"/>
      <c r="AI349" s="104" t="s">
        <v>3855</v>
      </c>
      <c r="AJ349" s="104"/>
      <c r="AK349" s="101" t="s">
        <v>6730</v>
      </c>
      <c r="AL349" s="101"/>
      <c r="AM349" s="101" t="s">
        <v>6551</v>
      </c>
      <c r="AN349" s="102"/>
      <c r="AO349" s="105"/>
      <c r="AP349" s="106"/>
      <c r="AQ349" s="102">
        <v>0</v>
      </c>
      <c r="AR349" s="105">
        <v>0</v>
      </c>
      <c r="AS349" s="106" t="s">
        <v>171</v>
      </c>
      <c r="AT349" s="102"/>
      <c r="AU349" s="107">
        <v>0</v>
      </c>
      <c r="AV349" s="106" t="s">
        <v>171</v>
      </c>
      <c r="AW349" s="103">
        <v>0</v>
      </c>
      <c r="AX349" s="107">
        <v>0</v>
      </c>
      <c r="AY349" s="106" t="s">
        <v>171</v>
      </c>
      <c r="AZ349" s="108">
        <v>0</v>
      </c>
      <c r="BA349" s="108">
        <v>0</v>
      </c>
      <c r="BB349" s="108">
        <v>0</v>
      </c>
      <c r="BC349" s="108">
        <v>0</v>
      </c>
      <c r="BD349" s="108">
        <v>0</v>
      </c>
      <c r="BE349" s="108">
        <v>0</v>
      </c>
      <c r="BF349" s="108">
        <v>0</v>
      </c>
      <c r="BG349" s="108">
        <v>0</v>
      </c>
      <c r="BH349" s="108">
        <v>2000000000</v>
      </c>
      <c r="BI349" s="108">
        <v>0</v>
      </c>
      <c r="BJ349" s="108">
        <v>2000000000</v>
      </c>
      <c r="BK349" s="108">
        <v>0</v>
      </c>
      <c r="BL349" s="108">
        <v>0</v>
      </c>
      <c r="BM349" s="108">
        <v>0</v>
      </c>
      <c r="BN349" s="108">
        <v>0</v>
      </c>
      <c r="BO349" s="108">
        <v>0</v>
      </c>
      <c r="BP349" s="108">
        <v>0</v>
      </c>
      <c r="BQ349" s="108">
        <v>0</v>
      </c>
      <c r="BR349" s="108">
        <v>0</v>
      </c>
      <c r="BS349" s="108">
        <v>0</v>
      </c>
      <c r="BT349" s="108">
        <v>0</v>
      </c>
      <c r="BU349" s="108">
        <v>0</v>
      </c>
      <c r="BV349" s="108">
        <v>0</v>
      </c>
      <c r="BW349" s="108">
        <v>0</v>
      </c>
      <c r="BX349" s="108">
        <v>0</v>
      </c>
      <c r="BY349" s="108">
        <v>0</v>
      </c>
      <c r="BZ349" s="108">
        <v>0</v>
      </c>
      <c r="CA349" s="108">
        <v>0</v>
      </c>
      <c r="CB349" s="108">
        <v>0</v>
      </c>
      <c r="CC349" s="108">
        <v>0</v>
      </c>
      <c r="CD349" s="108">
        <v>0</v>
      </c>
      <c r="CE349" s="108">
        <v>0</v>
      </c>
      <c r="CF349" s="108">
        <v>0</v>
      </c>
      <c r="CG349" s="108">
        <v>0</v>
      </c>
      <c r="CH349" s="108">
        <v>0</v>
      </c>
      <c r="CI349" s="108">
        <v>0</v>
      </c>
      <c r="CJ349" s="108">
        <v>0</v>
      </c>
      <c r="CK349" s="108">
        <v>0</v>
      </c>
      <c r="CL349" s="108">
        <v>0</v>
      </c>
      <c r="CM349" s="108">
        <v>0</v>
      </c>
      <c r="CN349" s="108">
        <v>0</v>
      </c>
      <c r="CO349" s="108">
        <v>0</v>
      </c>
      <c r="CP349" s="108">
        <v>0</v>
      </c>
      <c r="CQ349" s="108">
        <v>0</v>
      </c>
      <c r="CR349" s="108">
        <v>2000000000</v>
      </c>
      <c r="CS349" s="101"/>
      <c r="CT349" s="101" t="s">
        <v>3856</v>
      </c>
    </row>
    <row r="350" spans="1:98" ht="70.349999999999994" customHeight="1" x14ac:dyDescent="0.3">
      <c r="A350" s="100" t="s">
        <v>3857</v>
      </c>
      <c r="B350" s="101"/>
      <c r="C350" s="101" t="s">
        <v>246</v>
      </c>
      <c r="D350" s="101" t="s">
        <v>3742</v>
      </c>
      <c r="E350" s="101" t="s">
        <v>3841</v>
      </c>
      <c r="F350" s="102" t="s">
        <v>1309</v>
      </c>
      <c r="G350" s="101" t="s">
        <v>1992</v>
      </c>
      <c r="H350" s="101" t="s">
        <v>522</v>
      </c>
      <c r="I350" s="101" t="s">
        <v>1993</v>
      </c>
      <c r="J350" s="101" t="s">
        <v>1431</v>
      </c>
      <c r="K350" s="101" t="s">
        <v>3830</v>
      </c>
      <c r="L350" s="101" t="s">
        <v>3746</v>
      </c>
      <c r="M350" s="101">
        <v>55</v>
      </c>
      <c r="N350" s="101" t="s">
        <v>3832</v>
      </c>
      <c r="O350" s="101" t="s">
        <v>137</v>
      </c>
      <c r="P350" s="101" t="s">
        <v>138</v>
      </c>
      <c r="Q350" s="101" t="s">
        <v>973</v>
      </c>
      <c r="R350" s="101" t="s">
        <v>974</v>
      </c>
      <c r="S350" s="101" t="s">
        <v>233</v>
      </c>
      <c r="T350" s="101" t="s">
        <v>2016</v>
      </c>
      <c r="U350" s="101" t="s">
        <v>1323</v>
      </c>
      <c r="V350" s="101" t="s">
        <v>2017</v>
      </c>
      <c r="W350" s="101" t="s">
        <v>1325</v>
      </c>
      <c r="X350" s="101" t="s">
        <v>1326</v>
      </c>
      <c r="Y350" s="101" t="s">
        <v>239</v>
      </c>
      <c r="Z350" s="101" t="s">
        <v>124</v>
      </c>
      <c r="AA350" s="103">
        <v>2</v>
      </c>
      <c r="AB350" s="101" t="s">
        <v>125</v>
      </c>
      <c r="AC350" s="101" t="s">
        <v>2739</v>
      </c>
      <c r="AD350" s="103">
        <v>0</v>
      </c>
      <c r="AE350" s="103">
        <v>1</v>
      </c>
      <c r="AF350" s="103">
        <v>1</v>
      </c>
      <c r="AG350" s="103">
        <v>0</v>
      </c>
      <c r="AH350" s="104"/>
      <c r="AI350" s="104"/>
      <c r="AJ350" s="104"/>
      <c r="AK350" s="101" t="s">
        <v>3858</v>
      </c>
      <c r="AL350" s="101" t="s">
        <v>3859</v>
      </c>
      <c r="AM350" s="101" t="s">
        <v>6552</v>
      </c>
      <c r="AN350" s="102"/>
      <c r="AO350" s="105"/>
      <c r="AP350" s="106"/>
      <c r="AQ350" s="102">
        <v>0</v>
      </c>
      <c r="AR350" s="105">
        <v>0</v>
      </c>
      <c r="AS350" s="106" t="s">
        <v>171</v>
      </c>
      <c r="AT350" s="102">
        <v>1</v>
      </c>
      <c r="AU350" s="107">
        <v>1</v>
      </c>
      <c r="AV350" s="106" t="s">
        <v>132</v>
      </c>
      <c r="AW350" s="103">
        <v>1</v>
      </c>
      <c r="AX350" s="107">
        <v>0.5</v>
      </c>
      <c r="AY350" s="106" t="s">
        <v>227</v>
      </c>
      <c r="AZ350" s="108">
        <v>200000000</v>
      </c>
      <c r="BA350" s="108">
        <v>0</v>
      </c>
      <c r="BB350" s="108">
        <v>0</v>
      </c>
      <c r="BC350" s="108">
        <v>0</v>
      </c>
      <c r="BD350" s="108">
        <v>0</v>
      </c>
      <c r="BE350" s="108">
        <v>0</v>
      </c>
      <c r="BF350" s="108">
        <v>0</v>
      </c>
      <c r="BG350" s="108">
        <v>0</v>
      </c>
      <c r="BH350" s="108">
        <v>0</v>
      </c>
      <c r="BI350" s="108">
        <v>0</v>
      </c>
      <c r="BJ350" s="108">
        <v>200000000</v>
      </c>
      <c r="BK350" s="108">
        <v>0</v>
      </c>
      <c r="BL350" s="108">
        <v>0</v>
      </c>
      <c r="BM350" s="108">
        <v>0</v>
      </c>
      <c r="BN350" s="108">
        <v>0</v>
      </c>
      <c r="BO350" s="108">
        <v>0</v>
      </c>
      <c r="BP350" s="108">
        <v>0</v>
      </c>
      <c r="BQ350" s="108">
        <v>0</v>
      </c>
      <c r="BR350" s="108">
        <v>0</v>
      </c>
      <c r="BS350" s="108">
        <v>0</v>
      </c>
      <c r="BT350" s="108">
        <v>0</v>
      </c>
      <c r="BU350" s="108">
        <v>0</v>
      </c>
      <c r="BV350" s="108">
        <v>0</v>
      </c>
      <c r="BW350" s="108">
        <v>0</v>
      </c>
      <c r="BX350" s="108">
        <v>0</v>
      </c>
      <c r="BY350" s="108">
        <v>0</v>
      </c>
      <c r="BZ350" s="108">
        <v>0</v>
      </c>
      <c r="CA350" s="108">
        <v>0</v>
      </c>
      <c r="CB350" s="108">
        <v>0</v>
      </c>
      <c r="CC350" s="108">
        <v>0</v>
      </c>
      <c r="CD350" s="108">
        <v>0</v>
      </c>
      <c r="CE350" s="108">
        <v>0</v>
      </c>
      <c r="CF350" s="108">
        <v>0</v>
      </c>
      <c r="CG350" s="108">
        <v>0</v>
      </c>
      <c r="CH350" s="108">
        <v>0</v>
      </c>
      <c r="CI350" s="108">
        <v>0</v>
      </c>
      <c r="CJ350" s="108">
        <v>0</v>
      </c>
      <c r="CK350" s="108">
        <v>0</v>
      </c>
      <c r="CL350" s="108">
        <v>0</v>
      </c>
      <c r="CM350" s="108">
        <v>0</v>
      </c>
      <c r="CN350" s="108">
        <v>0</v>
      </c>
      <c r="CO350" s="108">
        <v>0</v>
      </c>
      <c r="CP350" s="108">
        <v>0</v>
      </c>
      <c r="CQ350" s="108">
        <v>0</v>
      </c>
      <c r="CR350" s="108">
        <v>200000000</v>
      </c>
      <c r="CS350" s="101"/>
      <c r="CT350" s="101" t="s">
        <v>3860</v>
      </c>
    </row>
    <row r="351" spans="1:98" ht="70.349999999999994" customHeight="1" x14ac:dyDescent="0.3">
      <c r="A351" s="100" t="s">
        <v>3861</v>
      </c>
      <c r="B351" s="101"/>
      <c r="C351" s="101" t="s">
        <v>111</v>
      </c>
      <c r="D351" s="101" t="s">
        <v>3742</v>
      </c>
      <c r="E351" s="101" t="s">
        <v>3862</v>
      </c>
      <c r="F351" s="102" t="s">
        <v>1991</v>
      </c>
      <c r="G351" s="101" t="s">
        <v>1992</v>
      </c>
      <c r="H351" s="101" t="s">
        <v>522</v>
      </c>
      <c r="I351" s="101" t="s">
        <v>1993</v>
      </c>
      <c r="J351" s="101" t="s">
        <v>3744</v>
      </c>
      <c r="K351" s="101" t="s">
        <v>3745</v>
      </c>
      <c r="L351" s="101" t="s">
        <v>3746</v>
      </c>
      <c r="M351" s="101">
        <v>56</v>
      </c>
      <c r="N351" s="101" t="s">
        <v>3864</v>
      </c>
      <c r="O351" s="101" t="s">
        <v>6553</v>
      </c>
      <c r="P351" s="101" t="s">
        <v>3866</v>
      </c>
      <c r="Q351" s="101" t="s">
        <v>3867</v>
      </c>
      <c r="R351" s="101" t="s">
        <v>3868</v>
      </c>
      <c r="S351" s="101" t="s">
        <v>6554</v>
      </c>
      <c r="T351" s="101" t="s">
        <v>3869</v>
      </c>
      <c r="U351" s="101" t="s">
        <v>1323</v>
      </c>
      <c r="V351" s="101" t="s">
        <v>3870</v>
      </c>
      <c r="W351" s="101" t="s">
        <v>1325</v>
      </c>
      <c r="X351" s="101" t="s">
        <v>980</v>
      </c>
      <c r="Y351" s="101" t="s">
        <v>239</v>
      </c>
      <c r="Z351" s="101" t="s">
        <v>124</v>
      </c>
      <c r="AA351" s="103">
        <v>6</v>
      </c>
      <c r="AB351" s="101" t="s">
        <v>125</v>
      </c>
      <c r="AC351" s="101" t="s">
        <v>2739</v>
      </c>
      <c r="AD351" s="103">
        <v>0</v>
      </c>
      <c r="AE351" s="103">
        <v>2</v>
      </c>
      <c r="AF351" s="103">
        <v>2</v>
      </c>
      <c r="AG351" s="103">
        <v>2</v>
      </c>
      <c r="AH351" s="104"/>
      <c r="AI351" s="104" t="s">
        <v>3871</v>
      </c>
      <c r="AJ351" s="104" t="s">
        <v>3872</v>
      </c>
      <c r="AK351" s="101" t="s">
        <v>3873</v>
      </c>
      <c r="AL351" s="101"/>
      <c r="AM351" s="101" t="s">
        <v>6555</v>
      </c>
      <c r="AN351" s="102"/>
      <c r="AO351" s="105"/>
      <c r="AP351" s="106"/>
      <c r="AQ351" s="102">
        <v>1</v>
      </c>
      <c r="AR351" s="105">
        <v>0.5</v>
      </c>
      <c r="AS351" s="106" t="s">
        <v>227</v>
      </c>
      <c r="AT351" s="102"/>
      <c r="AU351" s="107">
        <v>0</v>
      </c>
      <c r="AV351" s="106" t="s">
        <v>171</v>
      </c>
      <c r="AW351" s="103">
        <v>1</v>
      </c>
      <c r="AX351" s="107">
        <v>0.16666666666666666</v>
      </c>
      <c r="AY351" s="106" t="s">
        <v>171</v>
      </c>
      <c r="AZ351" s="108">
        <v>1000000000</v>
      </c>
      <c r="BA351" s="108">
        <v>0</v>
      </c>
      <c r="BB351" s="108">
        <v>0</v>
      </c>
      <c r="BC351" s="108">
        <v>0</v>
      </c>
      <c r="BD351" s="108">
        <v>0</v>
      </c>
      <c r="BE351" s="108">
        <v>0</v>
      </c>
      <c r="BF351" s="108">
        <v>0</v>
      </c>
      <c r="BG351" s="108">
        <v>0</v>
      </c>
      <c r="BH351" s="108">
        <v>0</v>
      </c>
      <c r="BI351" s="108">
        <v>0</v>
      </c>
      <c r="BJ351" s="108">
        <v>1000000000</v>
      </c>
      <c r="BK351" s="108">
        <v>60000000</v>
      </c>
      <c r="BL351" s="108">
        <v>0</v>
      </c>
      <c r="BM351" s="108">
        <v>0</v>
      </c>
      <c r="BN351" s="108">
        <v>0</v>
      </c>
      <c r="BO351" s="108">
        <v>0</v>
      </c>
      <c r="BP351" s="108">
        <v>0</v>
      </c>
      <c r="BQ351" s="108">
        <v>0</v>
      </c>
      <c r="BR351" s="108">
        <v>0</v>
      </c>
      <c r="BS351" s="108">
        <v>0</v>
      </c>
      <c r="BT351" s="108">
        <v>0</v>
      </c>
      <c r="BU351" s="108">
        <v>60000000</v>
      </c>
      <c r="BV351" s="108">
        <v>60000000</v>
      </c>
      <c r="BW351" s="108">
        <v>0</v>
      </c>
      <c r="BX351" s="108">
        <v>0</v>
      </c>
      <c r="BY351" s="108">
        <v>0</v>
      </c>
      <c r="BZ351" s="108">
        <v>0</v>
      </c>
      <c r="CA351" s="108">
        <v>0</v>
      </c>
      <c r="CB351" s="108">
        <v>0</v>
      </c>
      <c r="CC351" s="108">
        <v>0</v>
      </c>
      <c r="CD351" s="108">
        <v>0</v>
      </c>
      <c r="CE351" s="108">
        <v>0</v>
      </c>
      <c r="CF351" s="108">
        <v>60000000</v>
      </c>
      <c r="CG351" s="108">
        <v>60000000</v>
      </c>
      <c r="CH351" s="108">
        <v>0</v>
      </c>
      <c r="CI351" s="108">
        <v>0</v>
      </c>
      <c r="CJ351" s="108">
        <v>0</v>
      </c>
      <c r="CK351" s="108">
        <v>0</v>
      </c>
      <c r="CL351" s="108">
        <v>0</v>
      </c>
      <c r="CM351" s="108">
        <v>0</v>
      </c>
      <c r="CN351" s="108">
        <v>0</v>
      </c>
      <c r="CO351" s="108">
        <v>0</v>
      </c>
      <c r="CP351" s="108">
        <v>0</v>
      </c>
      <c r="CQ351" s="108">
        <v>60000000</v>
      </c>
      <c r="CR351" s="108">
        <v>1180000000</v>
      </c>
      <c r="CS351" s="101"/>
      <c r="CT351" s="101" t="s">
        <v>3874</v>
      </c>
    </row>
    <row r="352" spans="1:98" ht="70.349999999999994" customHeight="1" x14ac:dyDescent="0.3">
      <c r="A352" s="100" t="s">
        <v>3875</v>
      </c>
      <c r="B352" s="101"/>
      <c r="C352" s="101" t="s">
        <v>101</v>
      </c>
      <c r="D352" s="101" t="s">
        <v>3742</v>
      </c>
      <c r="E352" s="101" t="s">
        <v>3862</v>
      </c>
      <c r="F352" s="102" t="s">
        <v>1991</v>
      </c>
      <c r="G352" s="101" t="s">
        <v>1992</v>
      </c>
      <c r="H352" s="101" t="s">
        <v>522</v>
      </c>
      <c r="I352" s="101" t="s">
        <v>1993</v>
      </c>
      <c r="J352" s="101" t="s">
        <v>3744</v>
      </c>
      <c r="K352" s="101" t="s">
        <v>3745</v>
      </c>
      <c r="L352" s="101" t="s">
        <v>3746</v>
      </c>
      <c r="M352" s="101">
        <v>56</v>
      </c>
      <c r="N352" s="101" t="s">
        <v>3864</v>
      </c>
      <c r="O352" s="101" t="s">
        <v>6553</v>
      </c>
      <c r="P352" s="101" t="s">
        <v>3866</v>
      </c>
      <c r="Q352" s="101" t="s">
        <v>3867</v>
      </c>
      <c r="R352" s="101" t="s">
        <v>3868</v>
      </c>
      <c r="S352" s="101" t="s">
        <v>3876</v>
      </c>
      <c r="T352" s="101" t="s">
        <v>3877</v>
      </c>
      <c r="U352" s="101" t="s">
        <v>3878</v>
      </c>
      <c r="V352" s="101" t="s">
        <v>3879</v>
      </c>
      <c r="W352" s="101" t="s">
        <v>3880</v>
      </c>
      <c r="X352" s="101" t="s">
        <v>500</v>
      </c>
      <c r="Y352" s="101" t="s">
        <v>239</v>
      </c>
      <c r="Z352" s="101" t="s">
        <v>124</v>
      </c>
      <c r="AA352" s="103">
        <v>1</v>
      </c>
      <c r="AB352" s="101" t="s">
        <v>125</v>
      </c>
      <c r="AC352" s="101" t="s">
        <v>2739</v>
      </c>
      <c r="AD352" s="103">
        <v>0</v>
      </c>
      <c r="AE352" s="103">
        <v>1</v>
      </c>
      <c r="AF352" s="103">
        <v>0</v>
      </c>
      <c r="AG352" s="103">
        <v>0</v>
      </c>
      <c r="AH352" s="104"/>
      <c r="AI352" s="104" t="s">
        <v>3881</v>
      </c>
      <c r="AJ352" s="104" t="s">
        <v>3882</v>
      </c>
      <c r="AK352" s="101"/>
      <c r="AL352" s="101"/>
      <c r="AM352" s="101"/>
      <c r="AN352" s="102"/>
      <c r="AO352" s="105"/>
      <c r="AP352" s="106"/>
      <c r="AQ352" s="102">
        <v>2</v>
      </c>
      <c r="AR352" s="105">
        <v>1</v>
      </c>
      <c r="AS352" s="106" t="s">
        <v>132</v>
      </c>
      <c r="AT352" s="102"/>
      <c r="AU352" s="107"/>
      <c r="AV352" s="106"/>
      <c r="AW352" s="103">
        <v>2</v>
      </c>
      <c r="AX352" s="107">
        <v>1</v>
      </c>
      <c r="AY352" s="106" t="s">
        <v>132</v>
      </c>
      <c r="AZ352" s="108">
        <v>150000000</v>
      </c>
      <c r="BA352" s="108">
        <v>0</v>
      </c>
      <c r="BB352" s="108">
        <v>0</v>
      </c>
      <c r="BC352" s="108">
        <v>0</v>
      </c>
      <c r="BD352" s="108">
        <v>0</v>
      </c>
      <c r="BE352" s="108">
        <v>0</v>
      </c>
      <c r="BF352" s="108">
        <v>0</v>
      </c>
      <c r="BG352" s="108">
        <v>0</v>
      </c>
      <c r="BH352" s="108">
        <v>0</v>
      </c>
      <c r="BI352" s="108">
        <v>0</v>
      </c>
      <c r="BJ352" s="108">
        <v>150000000</v>
      </c>
      <c r="BK352" s="108">
        <v>0</v>
      </c>
      <c r="BL352" s="108">
        <v>0</v>
      </c>
      <c r="BM352" s="108">
        <v>0</v>
      </c>
      <c r="BN352" s="108">
        <v>0</v>
      </c>
      <c r="BO352" s="108">
        <v>0</v>
      </c>
      <c r="BP352" s="108">
        <v>0</v>
      </c>
      <c r="BQ352" s="108">
        <v>0</v>
      </c>
      <c r="BR352" s="108">
        <v>0</v>
      </c>
      <c r="BS352" s="108">
        <v>0</v>
      </c>
      <c r="BT352" s="108">
        <v>0</v>
      </c>
      <c r="BU352" s="108">
        <v>0</v>
      </c>
      <c r="BV352" s="108">
        <v>0</v>
      </c>
      <c r="BW352" s="108">
        <v>0</v>
      </c>
      <c r="BX352" s="108">
        <v>0</v>
      </c>
      <c r="BY352" s="108">
        <v>0</v>
      </c>
      <c r="BZ352" s="108">
        <v>0</v>
      </c>
      <c r="CA352" s="108">
        <v>0</v>
      </c>
      <c r="CB352" s="108">
        <v>0</v>
      </c>
      <c r="CC352" s="108">
        <v>0</v>
      </c>
      <c r="CD352" s="108">
        <v>0</v>
      </c>
      <c r="CE352" s="108">
        <v>0</v>
      </c>
      <c r="CF352" s="108">
        <v>0</v>
      </c>
      <c r="CG352" s="108">
        <v>0</v>
      </c>
      <c r="CH352" s="108">
        <v>0</v>
      </c>
      <c r="CI352" s="108">
        <v>0</v>
      </c>
      <c r="CJ352" s="108">
        <v>0</v>
      </c>
      <c r="CK352" s="108">
        <v>0</v>
      </c>
      <c r="CL352" s="108">
        <v>0</v>
      </c>
      <c r="CM352" s="108">
        <v>0</v>
      </c>
      <c r="CN352" s="108">
        <v>0</v>
      </c>
      <c r="CO352" s="108">
        <v>0</v>
      </c>
      <c r="CP352" s="108">
        <v>0</v>
      </c>
      <c r="CQ352" s="108">
        <v>0</v>
      </c>
      <c r="CR352" s="108">
        <v>150000000</v>
      </c>
      <c r="CS352" s="101"/>
      <c r="CT352" s="101" t="s">
        <v>3883</v>
      </c>
    </row>
    <row r="353" spans="1:98" ht="70.349999999999994" customHeight="1" x14ac:dyDescent="0.3">
      <c r="A353" s="100" t="s">
        <v>3884</v>
      </c>
      <c r="B353" s="101"/>
      <c r="C353" s="101" t="s">
        <v>136</v>
      </c>
      <c r="D353" s="101" t="s">
        <v>3742</v>
      </c>
      <c r="E353" s="101" t="s">
        <v>3862</v>
      </c>
      <c r="F353" s="102" t="s">
        <v>1991</v>
      </c>
      <c r="G353" s="101" t="s">
        <v>1992</v>
      </c>
      <c r="H353" s="101" t="s">
        <v>522</v>
      </c>
      <c r="I353" s="101" t="s">
        <v>1993</v>
      </c>
      <c r="J353" s="101" t="s">
        <v>3744</v>
      </c>
      <c r="K353" s="101" t="s">
        <v>3745</v>
      </c>
      <c r="L353" s="101" t="s">
        <v>3746</v>
      </c>
      <c r="M353" s="101">
        <v>56</v>
      </c>
      <c r="N353" s="101" t="s">
        <v>3864</v>
      </c>
      <c r="O353" s="101" t="s">
        <v>6553</v>
      </c>
      <c r="P353" s="101" t="s">
        <v>3866</v>
      </c>
      <c r="Q353" s="101" t="s">
        <v>3867</v>
      </c>
      <c r="R353" s="101" t="s">
        <v>3868</v>
      </c>
      <c r="S353" s="101" t="s">
        <v>6556</v>
      </c>
      <c r="T353" s="101" t="s">
        <v>3886</v>
      </c>
      <c r="U353" s="101" t="s">
        <v>3887</v>
      </c>
      <c r="V353" s="101" t="s">
        <v>3888</v>
      </c>
      <c r="W353" s="101" t="s">
        <v>3889</v>
      </c>
      <c r="X353" s="101" t="s">
        <v>350</v>
      </c>
      <c r="Y353" s="101" t="s">
        <v>123</v>
      </c>
      <c r="Z353" s="101" t="s">
        <v>124</v>
      </c>
      <c r="AA353" s="103">
        <v>4</v>
      </c>
      <c r="AB353" s="101" t="s">
        <v>125</v>
      </c>
      <c r="AC353" s="101" t="s">
        <v>2739</v>
      </c>
      <c r="AD353" s="103">
        <v>0</v>
      </c>
      <c r="AE353" s="103">
        <v>2</v>
      </c>
      <c r="AF353" s="103">
        <v>1</v>
      </c>
      <c r="AG353" s="103">
        <v>1</v>
      </c>
      <c r="AH353" s="104"/>
      <c r="AI353" s="104" t="s">
        <v>3890</v>
      </c>
      <c r="AJ353" s="104" t="s">
        <v>3891</v>
      </c>
      <c r="AK353" s="101" t="s">
        <v>3892</v>
      </c>
      <c r="AL353" s="101"/>
      <c r="AM353" s="101" t="s">
        <v>6557</v>
      </c>
      <c r="AN353" s="102"/>
      <c r="AO353" s="105"/>
      <c r="AP353" s="106"/>
      <c r="AQ353" s="102">
        <v>2</v>
      </c>
      <c r="AR353" s="105">
        <v>1</v>
      </c>
      <c r="AS353" s="106" t="s">
        <v>132</v>
      </c>
      <c r="AT353" s="102"/>
      <c r="AU353" s="107">
        <v>0</v>
      </c>
      <c r="AV353" s="106" t="s">
        <v>171</v>
      </c>
      <c r="AW353" s="103">
        <v>2</v>
      </c>
      <c r="AX353" s="107">
        <v>0.5</v>
      </c>
      <c r="AY353" s="106" t="s">
        <v>227</v>
      </c>
      <c r="AZ353" s="108">
        <v>200000000</v>
      </c>
      <c r="BA353" s="108">
        <v>0</v>
      </c>
      <c r="BB353" s="108">
        <v>0</v>
      </c>
      <c r="BC353" s="108">
        <v>0</v>
      </c>
      <c r="BD353" s="108">
        <v>0</v>
      </c>
      <c r="BE353" s="108">
        <v>0</v>
      </c>
      <c r="BF353" s="108">
        <v>0</v>
      </c>
      <c r="BG353" s="108">
        <v>0</v>
      </c>
      <c r="BH353" s="108">
        <v>0</v>
      </c>
      <c r="BI353" s="108">
        <v>0</v>
      </c>
      <c r="BJ353" s="108">
        <v>200000000</v>
      </c>
      <c r="BK353" s="108">
        <v>220000000</v>
      </c>
      <c r="BL353" s="108">
        <v>0</v>
      </c>
      <c r="BM353" s="108">
        <v>0</v>
      </c>
      <c r="BN353" s="108">
        <v>0</v>
      </c>
      <c r="BO353" s="108">
        <v>0</v>
      </c>
      <c r="BP353" s="108">
        <v>0</v>
      </c>
      <c r="BQ353" s="108">
        <v>0</v>
      </c>
      <c r="BR353" s="108">
        <v>0</v>
      </c>
      <c r="BS353" s="108">
        <v>0</v>
      </c>
      <c r="BT353" s="108">
        <v>0</v>
      </c>
      <c r="BU353" s="108">
        <v>220000000</v>
      </c>
      <c r="BV353" s="108">
        <v>240000000</v>
      </c>
      <c r="BW353" s="108">
        <v>0</v>
      </c>
      <c r="BX353" s="108">
        <v>0</v>
      </c>
      <c r="BY353" s="108">
        <v>0</v>
      </c>
      <c r="BZ353" s="108">
        <v>0</v>
      </c>
      <c r="CA353" s="108">
        <v>0</v>
      </c>
      <c r="CB353" s="108">
        <v>0</v>
      </c>
      <c r="CC353" s="108">
        <v>0</v>
      </c>
      <c r="CD353" s="108">
        <v>0</v>
      </c>
      <c r="CE353" s="108">
        <v>0</v>
      </c>
      <c r="CF353" s="108">
        <v>240000000</v>
      </c>
      <c r="CG353" s="108">
        <v>260000000</v>
      </c>
      <c r="CH353" s="108">
        <v>0</v>
      </c>
      <c r="CI353" s="108">
        <v>0</v>
      </c>
      <c r="CJ353" s="108">
        <v>0</v>
      </c>
      <c r="CK353" s="108">
        <v>0</v>
      </c>
      <c r="CL353" s="108">
        <v>0</v>
      </c>
      <c r="CM353" s="108">
        <v>0</v>
      </c>
      <c r="CN353" s="108">
        <v>0</v>
      </c>
      <c r="CO353" s="108">
        <v>0</v>
      </c>
      <c r="CP353" s="108">
        <v>0</v>
      </c>
      <c r="CQ353" s="108">
        <v>260000000</v>
      </c>
      <c r="CR353" s="108">
        <v>920000000</v>
      </c>
      <c r="CS353" s="101"/>
      <c r="CT353" s="101" t="s">
        <v>3893</v>
      </c>
    </row>
    <row r="354" spans="1:98" ht="70.349999999999994" customHeight="1" x14ac:dyDescent="0.3">
      <c r="A354" s="100" t="s">
        <v>3894</v>
      </c>
      <c r="B354" s="101"/>
      <c r="C354" s="101" t="s">
        <v>111</v>
      </c>
      <c r="D354" s="101" t="s">
        <v>3742</v>
      </c>
      <c r="E354" s="101" t="s">
        <v>3862</v>
      </c>
      <c r="F354" s="102" t="s">
        <v>1991</v>
      </c>
      <c r="G354" s="101" t="s">
        <v>1992</v>
      </c>
      <c r="H354" s="101" t="s">
        <v>522</v>
      </c>
      <c r="I354" s="101" t="s">
        <v>1993</v>
      </c>
      <c r="J354" s="101" t="s">
        <v>3744</v>
      </c>
      <c r="K354" s="101" t="s">
        <v>3745</v>
      </c>
      <c r="L354" s="101" t="s">
        <v>3746</v>
      </c>
      <c r="M354" s="101">
        <v>57</v>
      </c>
      <c r="N354" s="101" t="s">
        <v>3895</v>
      </c>
      <c r="O354" s="101" t="s">
        <v>137</v>
      </c>
      <c r="P354" s="101" t="s">
        <v>138</v>
      </c>
      <c r="Q354" s="101" t="s">
        <v>4235</v>
      </c>
      <c r="R354" s="101" t="s">
        <v>140</v>
      </c>
      <c r="S354" s="101" t="s">
        <v>217</v>
      </c>
      <c r="T354" s="101" t="s">
        <v>218</v>
      </c>
      <c r="U354" s="101" t="s">
        <v>219</v>
      </c>
      <c r="V354" s="101" t="s">
        <v>220</v>
      </c>
      <c r="W354" s="101" t="s">
        <v>221</v>
      </c>
      <c r="X354" s="101" t="s">
        <v>222</v>
      </c>
      <c r="Y354" s="101" t="s">
        <v>123</v>
      </c>
      <c r="Z354" s="101" t="s">
        <v>124</v>
      </c>
      <c r="AA354" s="103">
        <v>8</v>
      </c>
      <c r="AB354" s="101" t="s">
        <v>125</v>
      </c>
      <c r="AC354" s="101" t="s">
        <v>2739</v>
      </c>
      <c r="AD354" s="103">
        <v>2</v>
      </c>
      <c r="AE354" s="103">
        <v>2</v>
      </c>
      <c r="AF354" s="103">
        <v>2</v>
      </c>
      <c r="AG354" s="103">
        <v>2</v>
      </c>
      <c r="AH354" s="104" t="s">
        <v>3896</v>
      </c>
      <c r="AI354" s="104" t="s">
        <v>3897</v>
      </c>
      <c r="AJ354" s="104" t="s">
        <v>3898</v>
      </c>
      <c r="AK354" s="101" t="s">
        <v>3899</v>
      </c>
      <c r="AL354" s="101"/>
      <c r="AM354" s="101" t="s">
        <v>6558</v>
      </c>
      <c r="AN354" s="102">
        <v>4</v>
      </c>
      <c r="AO354" s="105">
        <v>1</v>
      </c>
      <c r="AP354" s="106" t="s">
        <v>132</v>
      </c>
      <c r="AQ354" s="102">
        <v>1</v>
      </c>
      <c r="AR354" s="105">
        <v>1</v>
      </c>
      <c r="AS354" s="106" t="s">
        <v>132</v>
      </c>
      <c r="AT354" s="102"/>
      <c r="AU354" s="107">
        <v>0</v>
      </c>
      <c r="AV354" s="106" t="s">
        <v>171</v>
      </c>
      <c r="AW354" s="103">
        <v>5</v>
      </c>
      <c r="AX354" s="107">
        <v>0.625</v>
      </c>
      <c r="AY354" s="106" t="s">
        <v>170</v>
      </c>
      <c r="AZ354" s="108">
        <v>150000000</v>
      </c>
      <c r="BA354" s="108">
        <v>0</v>
      </c>
      <c r="BB354" s="108">
        <v>0</v>
      </c>
      <c r="BC354" s="108">
        <v>0</v>
      </c>
      <c r="BD354" s="108">
        <v>0</v>
      </c>
      <c r="BE354" s="108">
        <v>0</v>
      </c>
      <c r="BF354" s="108">
        <v>0</v>
      </c>
      <c r="BG354" s="108">
        <v>0</v>
      </c>
      <c r="BH354" s="108">
        <v>0</v>
      </c>
      <c r="BI354" s="108">
        <v>0</v>
      </c>
      <c r="BJ354" s="108">
        <v>150000000</v>
      </c>
      <c r="BK354" s="108">
        <v>160000000</v>
      </c>
      <c r="BL354" s="108">
        <v>0</v>
      </c>
      <c r="BM354" s="108">
        <v>0</v>
      </c>
      <c r="BN354" s="108">
        <v>0</v>
      </c>
      <c r="BO354" s="108">
        <v>0</v>
      </c>
      <c r="BP354" s="108">
        <v>0</v>
      </c>
      <c r="BQ354" s="108">
        <v>0</v>
      </c>
      <c r="BR354" s="108">
        <v>0</v>
      </c>
      <c r="BS354" s="108">
        <v>0</v>
      </c>
      <c r="BT354" s="108">
        <v>0</v>
      </c>
      <c r="BU354" s="108">
        <v>160000000</v>
      </c>
      <c r="BV354" s="108">
        <v>180000000</v>
      </c>
      <c r="BW354" s="108">
        <v>0</v>
      </c>
      <c r="BX354" s="108">
        <v>0</v>
      </c>
      <c r="BY354" s="108">
        <v>0</v>
      </c>
      <c r="BZ354" s="108">
        <v>0</v>
      </c>
      <c r="CA354" s="108">
        <v>0</v>
      </c>
      <c r="CB354" s="108">
        <v>0</v>
      </c>
      <c r="CC354" s="108">
        <v>0</v>
      </c>
      <c r="CD354" s="108">
        <v>0</v>
      </c>
      <c r="CE354" s="108">
        <v>0</v>
      </c>
      <c r="CF354" s="108">
        <v>180000000</v>
      </c>
      <c r="CG354" s="108">
        <v>200000000</v>
      </c>
      <c r="CH354" s="108">
        <v>0</v>
      </c>
      <c r="CI354" s="108">
        <v>0</v>
      </c>
      <c r="CJ354" s="108">
        <v>0</v>
      </c>
      <c r="CK354" s="108">
        <v>0</v>
      </c>
      <c r="CL354" s="108">
        <v>0</v>
      </c>
      <c r="CM354" s="108">
        <v>0</v>
      </c>
      <c r="CN354" s="108">
        <v>0</v>
      </c>
      <c r="CO354" s="108">
        <v>0</v>
      </c>
      <c r="CP354" s="108">
        <v>0</v>
      </c>
      <c r="CQ354" s="108">
        <v>200000000</v>
      </c>
      <c r="CR354" s="108">
        <v>690000000</v>
      </c>
      <c r="CS354" s="101"/>
      <c r="CT354" s="101" t="s">
        <v>3900</v>
      </c>
    </row>
    <row r="355" spans="1:98" ht="70.349999999999994" customHeight="1" x14ac:dyDescent="0.3">
      <c r="A355" s="100" t="s">
        <v>3901</v>
      </c>
      <c r="B355" s="101"/>
      <c r="C355" s="101" t="s">
        <v>111</v>
      </c>
      <c r="D355" s="101" t="s">
        <v>3742</v>
      </c>
      <c r="E355" s="101" t="s">
        <v>3902</v>
      </c>
      <c r="F355" s="102" t="s">
        <v>2661</v>
      </c>
      <c r="G355" s="101" t="s">
        <v>105</v>
      </c>
      <c r="H355" s="101" t="s">
        <v>2662</v>
      </c>
      <c r="I355" s="101" t="s">
        <v>2030</v>
      </c>
      <c r="J355" s="101" t="s">
        <v>2663</v>
      </c>
      <c r="K355" s="101" t="s">
        <v>3903</v>
      </c>
      <c r="L355" s="101" t="s">
        <v>3746</v>
      </c>
      <c r="M355" s="101">
        <v>58</v>
      </c>
      <c r="N355" s="101" t="s">
        <v>3905</v>
      </c>
      <c r="O355" s="101" t="s">
        <v>4420</v>
      </c>
      <c r="P355" s="101" t="s">
        <v>983</v>
      </c>
      <c r="Q355" s="101" t="s">
        <v>2733</v>
      </c>
      <c r="R355" s="101" t="s">
        <v>3907</v>
      </c>
      <c r="S355" s="101" t="s">
        <v>531</v>
      </c>
      <c r="T355" s="101" t="s">
        <v>3909</v>
      </c>
      <c r="U355" s="101" t="s">
        <v>1062</v>
      </c>
      <c r="V355" s="101" t="s">
        <v>3911</v>
      </c>
      <c r="W355" s="101" t="s">
        <v>2375</v>
      </c>
      <c r="X355" s="101" t="s">
        <v>500</v>
      </c>
      <c r="Y355" s="101" t="s">
        <v>239</v>
      </c>
      <c r="Z355" s="101" t="s">
        <v>124</v>
      </c>
      <c r="AA355" s="103">
        <v>2</v>
      </c>
      <c r="AB355" s="101" t="s">
        <v>125</v>
      </c>
      <c r="AC355" s="101" t="s">
        <v>2739</v>
      </c>
      <c r="AD355" s="103">
        <v>1</v>
      </c>
      <c r="AE355" s="103">
        <v>1</v>
      </c>
      <c r="AF355" s="103">
        <v>0</v>
      </c>
      <c r="AG355" s="103">
        <v>0</v>
      </c>
      <c r="AH355" s="104" t="s">
        <v>3912</v>
      </c>
      <c r="AI355" s="104" t="s">
        <v>3913</v>
      </c>
      <c r="AJ355" s="104"/>
      <c r="AK355" s="101" t="s">
        <v>3914</v>
      </c>
      <c r="AL355" s="101"/>
      <c r="AM355" s="101"/>
      <c r="AN355" s="102">
        <v>2</v>
      </c>
      <c r="AO355" s="105">
        <v>1</v>
      </c>
      <c r="AP355" s="106" t="s">
        <v>132</v>
      </c>
      <c r="AQ355" s="102">
        <v>0</v>
      </c>
      <c r="AR355" s="105">
        <v>1</v>
      </c>
      <c r="AS355" s="106" t="s">
        <v>132</v>
      </c>
      <c r="AT355" s="102"/>
      <c r="AU355" s="107"/>
      <c r="AV355" s="106"/>
      <c r="AW355" s="103">
        <v>2</v>
      </c>
      <c r="AX355" s="107">
        <v>1</v>
      </c>
      <c r="AY355" s="106" t="s">
        <v>132</v>
      </c>
      <c r="AZ355" s="108">
        <v>400000000</v>
      </c>
      <c r="BA355" s="108">
        <v>0</v>
      </c>
      <c r="BB355" s="108">
        <v>0</v>
      </c>
      <c r="BC355" s="108">
        <v>0</v>
      </c>
      <c r="BD355" s="108">
        <v>0</v>
      </c>
      <c r="BE355" s="108">
        <v>0</v>
      </c>
      <c r="BF355" s="108">
        <v>0</v>
      </c>
      <c r="BG355" s="108">
        <v>0</v>
      </c>
      <c r="BH355" s="108">
        <v>0</v>
      </c>
      <c r="BI355" s="108">
        <v>0</v>
      </c>
      <c r="BJ355" s="108">
        <v>400000000</v>
      </c>
      <c r="BK355" s="108">
        <v>0</v>
      </c>
      <c r="BL355" s="108">
        <v>0</v>
      </c>
      <c r="BM355" s="108">
        <v>0</v>
      </c>
      <c r="BN355" s="108">
        <v>0</v>
      </c>
      <c r="BO355" s="108">
        <v>0</v>
      </c>
      <c r="BP355" s="108">
        <v>0</v>
      </c>
      <c r="BQ355" s="108">
        <v>0</v>
      </c>
      <c r="BR355" s="108">
        <v>0</v>
      </c>
      <c r="BS355" s="108">
        <v>0</v>
      </c>
      <c r="BT355" s="108">
        <v>0</v>
      </c>
      <c r="BU355" s="108">
        <v>0</v>
      </c>
      <c r="BV355" s="108">
        <v>0</v>
      </c>
      <c r="BW355" s="108">
        <v>0</v>
      </c>
      <c r="BX355" s="108">
        <v>0</v>
      </c>
      <c r="BY355" s="108">
        <v>0</v>
      </c>
      <c r="BZ355" s="108">
        <v>0</v>
      </c>
      <c r="CA355" s="108">
        <v>0</v>
      </c>
      <c r="CB355" s="108">
        <v>0</v>
      </c>
      <c r="CC355" s="108">
        <v>0</v>
      </c>
      <c r="CD355" s="108">
        <v>0</v>
      </c>
      <c r="CE355" s="108">
        <v>0</v>
      </c>
      <c r="CF355" s="108">
        <v>0</v>
      </c>
      <c r="CG355" s="108">
        <v>0</v>
      </c>
      <c r="CH355" s="108">
        <v>0</v>
      </c>
      <c r="CI355" s="108">
        <v>0</v>
      </c>
      <c r="CJ355" s="108">
        <v>0</v>
      </c>
      <c r="CK355" s="108">
        <v>0</v>
      </c>
      <c r="CL355" s="108">
        <v>0</v>
      </c>
      <c r="CM355" s="108">
        <v>0</v>
      </c>
      <c r="CN355" s="108">
        <v>0</v>
      </c>
      <c r="CO355" s="108">
        <v>0</v>
      </c>
      <c r="CP355" s="108">
        <v>0</v>
      </c>
      <c r="CQ355" s="108">
        <v>0</v>
      </c>
      <c r="CR355" s="108">
        <v>400000000</v>
      </c>
      <c r="CS355" s="101" t="s">
        <v>3915</v>
      </c>
      <c r="CT355" s="101" t="s">
        <v>3916</v>
      </c>
    </row>
    <row r="356" spans="1:98" ht="70.349999999999994" customHeight="1" x14ac:dyDescent="0.3">
      <c r="A356" s="100" t="s">
        <v>3917</v>
      </c>
      <c r="B356" s="101"/>
      <c r="C356" s="101" t="s">
        <v>111</v>
      </c>
      <c r="D356" s="101" t="s">
        <v>3742</v>
      </c>
      <c r="E356" s="101" t="s">
        <v>3918</v>
      </c>
      <c r="F356" s="102" t="s">
        <v>3919</v>
      </c>
      <c r="G356" s="101" t="s">
        <v>1992</v>
      </c>
      <c r="H356" s="101" t="s">
        <v>522</v>
      </c>
      <c r="I356" s="101" t="s">
        <v>3920</v>
      </c>
      <c r="J356" s="101" t="s">
        <v>3921</v>
      </c>
      <c r="K356" s="101" t="s">
        <v>3922</v>
      </c>
      <c r="L356" s="101" t="s">
        <v>3746</v>
      </c>
      <c r="M356" s="101">
        <v>59</v>
      </c>
      <c r="N356" s="101" t="s">
        <v>3924</v>
      </c>
      <c r="O356" s="101" t="s">
        <v>137</v>
      </c>
      <c r="P356" s="101" t="s">
        <v>138</v>
      </c>
      <c r="Q356" s="101" t="s">
        <v>973</v>
      </c>
      <c r="R356" s="101" t="s">
        <v>974</v>
      </c>
      <c r="S356" s="101" t="s">
        <v>233</v>
      </c>
      <c r="T356" s="101" t="s">
        <v>2016</v>
      </c>
      <c r="U356" s="101" t="s">
        <v>1323</v>
      </c>
      <c r="V356" s="101" t="s">
        <v>2017</v>
      </c>
      <c r="W356" s="101" t="s">
        <v>1325</v>
      </c>
      <c r="X356" s="101" t="s">
        <v>1326</v>
      </c>
      <c r="Y356" s="101" t="s">
        <v>239</v>
      </c>
      <c r="Z356" s="101" t="s">
        <v>124</v>
      </c>
      <c r="AA356" s="103">
        <v>12</v>
      </c>
      <c r="AB356" s="101" t="s">
        <v>125</v>
      </c>
      <c r="AC356" s="101" t="s">
        <v>3925</v>
      </c>
      <c r="AD356" s="103">
        <v>3</v>
      </c>
      <c r="AE356" s="103">
        <v>3</v>
      </c>
      <c r="AF356" s="103">
        <v>3</v>
      </c>
      <c r="AG356" s="103">
        <v>3</v>
      </c>
      <c r="AH356" s="104" t="s">
        <v>3926</v>
      </c>
      <c r="AI356" s="104" t="s">
        <v>3927</v>
      </c>
      <c r="AJ356" s="104" t="s">
        <v>3928</v>
      </c>
      <c r="AK356" s="101" t="s">
        <v>6296</v>
      </c>
      <c r="AL356" s="101"/>
      <c r="AM356" s="101" t="s">
        <v>6559</v>
      </c>
      <c r="AN356" s="102">
        <v>3</v>
      </c>
      <c r="AO356" s="105">
        <v>1</v>
      </c>
      <c r="AP356" s="106" t="s">
        <v>132</v>
      </c>
      <c r="AQ356" s="102">
        <v>2.75</v>
      </c>
      <c r="AR356" s="105">
        <v>0.91666666666666663</v>
      </c>
      <c r="AS356" s="106" t="s">
        <v>170</v>
      </c>
      <c r="AT356" s="102">
        <v>0</v>
      </c>
      <c r="AU356" s="107">
        <v>0</v>
      </c>
      <c r="AV356" s="106" t="s">
        <v>171</v>
      </c>
      <c r="AW356" s="103">
        <v>5.75</v>
      </c>
      <c r="AX356" s="107">
        <v>0.47916666666666669</v>
      </c>
      <c r="AY356" s="106" t="s">
        <v>227</v>
      </c>
      <c r="AZ356" s="108">
        <v>3000000000</v>
      </c>
      <c r="BA356" s="108">
        <v>0</v>
      </c>
      <c r="BB356" s="108">
        <v>0</v>
      </c>
      <c r="BC356" s="108">
        <v>0</v>
      </c>
      <c r="BD356" s="108">
        <v>0</v>
      </c>
      <c r="BE356" s="108">
        <v>0</v>
      </c>
      <c r="BF356" s="108">
        <v>0</v>
      </c>
      <c r="BG356" s="108">
        <v>0</v>
      </c>
      <c r="BH356" s="108">
        <v>0</v>
      </c>
      <c r="BI356" s="108">
        <v>0</v>
      </c>
      <c r="BJ356" s="108">
        <v>3000000000</v>
      </c>
      <c r="BK356" s="108">
        <v>3210000000</v>
      </c>
      <c r="BL356" s="108">
        <v>0</v>
      </c>
      <c r="BM356" s="108">
        <v>0</v>
      </c>
      <c r="BN356" s="108">
        <v>0</v>
      </c>
      <c r="BO356" s="108">
        <v>0</v>
      </c>
      <c r="BP356" s="108">
        <v>0</v>
      </c>
      <c r="BQ356" s="108">
        <v>0</v>
      </c>
      <c r="BR356" s="108">
        <v>0</v>
      </c>
      <c r="BS356" s="108">
        <v>0</v>
      </c>
      <c r="BT356" s="108">
        <v>0</v>
      </c>
      <c r="BU356" s="108">
        <v>3210000000</v>
      </c>
      <c r="BV356" s="108">
        <v>3370500000</v>
      </c>
      <c r="BW356" s="108">
        <v>0</v>
      </c>
      <c r="BX356" s="108">
        <v>0</v>
      </c>
      <c r="BY356" s="108">
        <v>0</v>
      </c>
      <c r="BZ356" s="108">
        <v>0</v>
      </c>
      <c r="CA356" s="108">
        <v>0</v>
      </c>
      <c r="CB356" s="108">
        <v>0</v>
      </c>
      <c r="CC356" s="108">
        <v>0</v>
      </c>
      <c r="CD356" s="108">
        <v>0</v>
      </c>
      <c r="CE356" s="108">
        <v>0</v>
      </c>
      <c r="CF356" s="108">
        <v>3370500000</v>
      </c>
      <c r="CG356" s="108">
        <v>3539025000</v>
      </c>
      <c r="CH356" s="108">
        <v>0</v>
      </c>
      <c r="CI356" s="108">
        <v>0</v>
      </c>
      <c r="CJ356" s="108">
        <v>0</v>
      </c>
      <c r="CK356" s="108">
        <v>0</v>
      </c>
      <c r="CL356" s="108">
        <v>0</v>
      </c>
      <c r="CM356" s="108">
        <v>0</v>
      </c>
      <c r="CN356" s="108">
        <v>0</v>
      </c>
      <c r="CO356" s="108">
        <v>0</v>
      </c>
      <c r="CP356" s="108">
        <v>0</v>
      </c>
      <c r="CQ356" s="108">
        <v>3539025000</v>
      </c>
      <c r="CR356" s="108">
        <v>13119525000</v>
      </c>
      <c r="CS356" s="101" t="s">
        <v>3929</v>
      </c>
      <c r="CT356" s="101"/>
    </row>
    <row r="357" spans="1:98" ht="70.349999999999994" customHeight="1" x14ac:dyDescent="0.3">
      <c r="A357" s="100" t="s">
        <v>3930</v>
      </c>
      <c r="B357" s="101"/>
      <c r="C357" s="101" t="s">
        <v>101</v>
      </c>
      <c r="D357" s="101" t="s">
        <v>3742</v>
      </c>
      <c r="E357" s="101" t="s">
        <v>3918</v>
      </c>
      <c r="F357" s="102" t="s">
        <v>3919</v>
      </c>
      <c r="G357" s="101" t="s">
        <v>1992</v>
      </c>
      <c r="H357" s="101" t="s">
        <v>522</v>
      </c>
      <c r="I357" s="101" t="s">
        <v>3920</v>
      </c>
      <c r="J357" s="101" t="s">
        <v>3921</v>
      </c>
      <c r="K357" s="101" t="s">
        <v>3922</v>
      </c>
      <c r="L357" s="101" t="s">
        <v>3746</v>
      </c>
      <c r="M357" s="101">
        <v>59</v>
      </c>
      <c r="N357" s="101" t="s">
        <v>3924</v>
      </c>
      <c r="O357" s="101" t="s">
        <v>137</v>
      </c>
      <c r="P357" s="101" t="s">
        <v>138</v>
      </c>
      <c r="Q357" s="101" t="s">
        <v>973</v>
      </c>
      <c r="R357" s="101" t="s">
        <v>974</v>
      </c>
      <c r="S357" s="101" t="s">
        <v>3931</v>
      </c>
      <c r="T357" s="101" t="s">
        <v>3932</v>
      </c>
      <c r="U357" s="101" t="s">
        <v>6560</v>
      </c>
      <c r="V357" s="101" t="s">
        <v>3934</v>
      </c>
      <c r="W357" s="101" t="s">
        <v>3935</v>
      </c>
      <c r="X357" s="101" t="s">
        <v>105</v>
      </c>
      <c r="Y357" s="101" t="s">
        <v>123</v>
      </c>
      <c r="Z357" s="101" t="s">
        <v>3936</v>
      </c>
      <c r="AA357" s="107">
        <v>1</v>
      </c>
      <c r="AB357" s="101" t="s">
        <v>182</v>
      </c>
      <c r="AC357" s="101" t="s">
        <v>3925</v>
      </c>
      <c r="AD357" s="107">
        <v>1</v>
      </c>
      <c r="AE357" s="107">
        <v>1</v>
      </c>
      <c r="AF357" s="107">
        <v>1</v>
      </c>
      <c r="AG357" s="107">
        <v>1</v>
      </c>
      <c r="AH357" s="104" t="s">
        <v>3937</v>
      </c>
      <c r="AI357" s="104" t="s">
        <v>3938</v>
      </c>
      <c r="AJ357" s="104" t="s">
        <v>3939</v>
      </c>
      <c r="AK357" s="101" t="s">
        <v>6701</v>
      </c>
      <c r="AL357" s="101" t="s">
        <v>6649</v>
      </c>
      <c r="AM357" s="101" t="s">
        <v>6561</v>
      </c>
      <c r="AN357" s="102">
        <v>1.7279</v>
      </c>
      <c r="AO357" s="105">
        <v>1</v>
      </c>
      <c r="AP357" s="106" t="s">
        <v>132</v>
      </c>
      <c r="AQ357" s="102">
        <v>2.25</v>
      </c>
      <c r="AR357" s="105">
        <v>1</v>
      </c>
      <c r="AS357" s="106" t="s">
        <v>132</v>
      </c>
      <c r="AT357" s="102">
        <v>0.69</v>
      </c>
      <c r="AU357" s="107">
        <v>0.69</v>
      </c>
      <c r="AV357" s="106" t="s">
        <v>170</v>
      </c>
      <c r="AW357" s="103">
        <v>4.6678999999999995</v>
      </c>
      <c r="AX357" s="107">
        <v>1</v>
      </c>
      <c r="AY357" s="106" t="s">
        <v>132</v>
      </c>
      <c r="AZ357" s="108">
        <v>300000000</v>
      </c>
      <c r="BA357" s="108">
        <v>0</v>
      </c>
      <c r="BB357" s="108">
        <v>0</v>
      </c>
      <c r="BC357" s="108">
        <v>0</v>
      </c>
      <c r="BD357" s="108">
        <v>0</v>
      </c>
      <c r="BE357" s="108">
        <v>0</v>
      </c>
      <c r="BF357" s="108">
        <v>0</v>
      </c>
      <c r="BG357" s="108">
        <v>0</v>
      </c>
      <c r="BH357" s="108">
        <v>0</v>
      </c>
      <c r="BI357" s="108">
        <v>700000000</v>
      </c>
      <c r="BJ357" s="108">
        <v>1000000000</v>
      </c>
      <c r="BK357" s="108">
        <v>330000000</v>
      </c>
      <c r="BL357" s="108">
        <v>0</v>
      </c>
      <c r="BM357" s="108">
        <v>0</v>
      </c>
      <c r="BN357" s="108">
        <v>0</v>
      </c>
      <c r="BO357" s="108">
        <v>0</v>
      </c>
      <c r="BP357" s="108">
        <v>0</v>
      </c>
      <c r="BQ357" s="108">
        <v>0</v>
      </c>
      <c r="BR357" s="108">
        <v>0</v>
      </c>
      <c r="BS357" s="108">
        <v>0</v>
      </c>
      <c r="BT357" s="108">
        <v>770000000</v>
      </c>
      <c r="BU357" s="108">
        <v>1100000000</v>
      </c>
      <c r="BV357" s="108">
        <v>346500000</v>
      </c>
      <c r="BW357" s="108">
        <v>0</v>
      </c>
      <c r="BX357" s="108">
        <v>0</v>
      </c>
      <c r="BY357" s="108">
        <v>0</v>
      </c>
      <c r="BZ357" s="108">
        <v>0</v>
      </c>
      <c r="CA357" s="108">
        <v>0</v>
      </c>
      <c r="CB357" s="108">
        <v>0</v>
      </c>
      <c r="CC357" s="108">
        <v>0</v>
      </c>
      <c r="CD357" s="108">
        <v>0</v>
      </c>
      <c r="CE357" s="108">
        <v>808500000</v>
      </c>
      <c r="CF357" s="108">
        <v>1155000000</v>
      </c>
      <c r="CG357" s="108">
        <v>363825000</v>
      </c>
      <c r="CH357" s="108">
        <v>0</v>
      </c>
      <c r="CI357" s="108">
        <v>0</v>
      </c>
      <c r="CJ357" s="108">
        <v>0</v>
      </c>
      <c r="CK357" s="108">
        <v>0</v>
      </c>
      <c r="CL357" s="108">
        <v>0</v>
      </c>
      <c r="CM357" s="108">
        <v>0</v>
      </c>
      <c r="CN357" s="108">
        <v>0</v>
      </c>
      <c r="CO357" s="108">
        <v>0</v>
      </c>
      <c r="CP357" s="108">
        <v>848925000</v>
      </c>
      <c r="CQ357" s="108">
        <v>1212750000</v>
      </c>
      <c r="CR357" s="108">
        <v>4467750000</v>
      </c>
      <c r="CS357" s="101"/>
      <c r="CT357" s="101"/>
    </row>
    <row r="358" spans="1:98" ht="70.349999999999994" customHeight="1" x14ac:dyDescent="0.3">
      <c r="A358" s="100" t="s">
        <v>3940</v>
      </c>
      <c r="B358" s="101"/>
      <c r="C358" s="101" t="s">
        <v>136</v>
      </c>
      <c r="D358" s="101" t="s">
        <v>3742</v>
      </c>
      <c r="E358" s="101" t="s">
        <v>3918</v>
      </c>
      <c r="F358" s="102" t="s">
        <v>3919</v>
      </c>
      <c r="G358" s="101" t="s">
        <v>1992</v>
      </c>
      <c r="H358" s="101" t="s">
        <v>522</v>
      </c>
      <c r="I358" s="101" t="s">
        <v>3920</v>
      </c>
      <c r="J358" s="101" t="s">
        <v>3921</v>
      </c>
      <c r="K358" s="101" t="s">
        <v>3922</v>
      </c>
      <c r="L358" s="101" t="s">
        <v>3746</v>
      </c>
      <c r="M358" s="101">
        <v>59</v>
      </c>
      <c r="N358" s="101" t="s">
        <v>3924</v>
      </c>
      <c r="O358" s="101" t="s">
        <v>137</v>
      </c>
      <c r="P358" s="101" t="s">
        <v>138</v>
      </c>
      <c r="Q358" s="101" t="s">
        <v>973</v>
      </c>
      <c r="R358" s="101" t="s">
        <v>974</v>
      </c>
      <c r="S358" s="101" t="s">
        <v>3941</v>
      </c>
      <c r="T358" s="101" t="s">
        <v>3942</v>
      </c>
      <c r="U358" s="101" t="s">
        <v>3943</v>
      </c>
      <c r="V358" s="101" t="s">
        <v>3944</v>
      </c>
      <c r="W358" s="101" t="s">
        <v>3945</v>
      </c>
      <c r="X358" s="101" t="s">
        <v>105</v>
      </c>
      <c r="Y358" s="101" t="s">
        <v>123</v>
      </c>
      <c r="Z358" s="101" t="s">
        <v>105</v>
      </c>
      <c r="AA358" s="107">
        <v>0.63</v>
      </c>
      <c r="AB358" s="101" t="s">
        <v>125</v>
      </c>
      <c r="AC358" s="101" t="s">
        <v>3925</v>
      </c>
      <c r="AD358" s="107">
        <v>0.2</v>
      </c>
      <c r="AE358" s="107">
        <v>0.2</v>
      </c>
      <c r="AF358" s="107">
        <v>0.13</v>
      </c>
      <c r="AG358" s="107">
        <v>0.1</v>
      </c>
      <c r="AH358" s="104" t="s">
        <v>3946</v>
      </c>
      <c r="AI358" s="104"/>
      <c r="AJ358" s="104"/>
      <c r="AK358" s="101" t="s">
        <v>3947</v>
      </c>
      <c r="AL358" s="101"/>
      <c r="AM358" s="101" t="s">
        <v>6562</v>
      </c>
      <c r="AN358" s="102">
        <v>0.18</v>
      </c>
      <c r="AO358" s="105">
        <v>0.89999999999999991</v>
      </c>
      <c r="AP358" s="106" t="s">
        <v>170</v>
      </c>
      <c r="AQ358" s="102">
        <v>0</v>
      </c>
      <c r="AR358" s="105">
        <v>0</v>
      </c>
      <c r="AS358" s="106" t="s">
        <v>171</v>
      </c>
      <c r="AT358" s="102"/>
      <c r="AU358" s="107">
        <v>0</v>
      </c>
      <c r="AV358" s="106" t="s">
        <v>171</v>
      </c>
      <c r="AW358" s="103">
        <v>0.18</v>
      </c>
      <c r="AX358" s="107">
        <v>0.2857142857142857</v>
      </c>
      <c r="AY358" s="106" t="s">
        <v>171</v>
      </c>
      <c r="AZ358" s="108">
        <v>4576892716.4342003</v>
      </c>
      <c r="BA358" s="108">
        <v>18128291457.4827</v>
      </c>
      <c r="BB358" s="108">
        <v>0</v>
      </c>
      <c r="BC358" s="108">
        <v>0</v>
      </c>
      <c r="BD358" s="108">
        <v>0</v>
      </c>
      <c r="BE358" s="108">
        <v>0</v>
      </c>
      <c r="BF358" s="108">
        <v>0</v>
      </c>
      <c r="BG358" s="108">
        <v>0</v>
      </c>
      <c r="BH358" s="108">
        <v>0</v>
      </c>
      <c r="BI358" s="108">
        <v>0</v>
      </c>
      <c r="BJ358" s="108">
        <v>22705184173.916901</v>
      </c>
      <c r="BK358" s="108">
        <v>4925960113.1987</v>
      </c>
      <c r="BL358" s="108">
        <v>19231134585.278301</v>
      </c>
      <c r="BM358" s="108">
        <v>0</v>
      </c>
      <c r="BN358" s="108">
        <v>0</v>
      </c>
      <c r="BO358" s="108">
        <v>0</v>
      </c>
      <c r="BP358" s="108">
        <v>0</v>
      </c>
      <c r="BQ358" s="108">
        <v>0</v>
      </c>
      <c r="BR358" s="108">
        <v>0</v>
      </c>
      <c r="BS358" s="108">
        <v>0</v>
      </c>
      <c r="BT358" s="108">
        <v>0</v>
      </c>
      <c r="BU358" s="108">
        <v>24157094698.477001</v>
      </c>
      <c r="BV358" s="108">
        <v>5223721489.5396996</v>
      </c>
      <c r="BW358" s="108">
        <v>20339551883.967602</v>
      </c>
      <c r="BX358" s="108">
        <v>0</v>
      </c>
      <c r="BY358" s="108">
        <v>0</v>
      </c>
      <c r="BZ358" s="108">
        <v>0</v>
      </c>
      <c r="CA358" s="108">
        <v>0</v>
      </c>
      <c r="CB358" s="108">
        <v>0</v>
      </c>
      <c r="CC358" s="108">
        <v>0</v>
      </c>
      <c r="CD358" s="108">
        <v>0</v>
      </c>
      <c r="CE358" s="108">
        <v>0</v>
      </c>
      <c r="CF358" s="108">
        <v>25563273373.507301</v>
      </c>
      <c r="CG358" s="108">
        <v>5537322205.8142004</v>
      </c>
      <c r="CH358" s="108">
        <v>21466028338.482601</v>
      </c>
      <c r="CI358" s="108">
        <v>0</v>
      </c>
      <c r="CJ358" s="108">
        <v>0</v>
      </c>
      <c r="CK358" s="108">
        <v>0</v>
      </c>
      <c r="CL358" s="108">
        <v>0</v>
      </c>
      <c r="CM358" s="108">
        <v>0</v>
      </c>
      <c r="CN358" s="108">
        <v>0</v>
      </c>
      <c r="CO358" s="108">
        <v>0</v>
      </c>
      <c r="CP358" s="108">
        <v>0</v>
      </c>
      <c r="CQ358" s="108">
        <v>27003350544.296799</v>
      </c>
      <c r="CR358" s="108">
        <v>99428902790.198013</v>
      </c>
      <c r="CS358" s="101" t="s">
        <v>3948</v>
      </c>
      <c r="CT358" s="101"/>
    </row>
    <row r="359" spans="1:98" ht="70.349999999999994" customHeight="1" x14ac:dyDescent="0.3">
      <c r="A359" s="100" t="s">
        <v>3949</v>
      </c>
      <c r="B359" s="101"/>
      <c r="C359" s="101" t="s">
        <v>175</v>
      </c>
      <c r="D359" s="101" t="s">
        <v>3742</v>
      </c>
      <c r="E359" s="101" t="s">
        <v>3918</v>
      </c>
      <c r="F359" s="102" t="s">
        <v>3919</v>
      </c>
      <c r="G359" s="101" t="s">
        <v>1992</v>
      </c>
      <c r="H359" s="101" t="s">
        <v>522</v>
      </c>
      <c r="I359" s="101" t="s">
        <v>3920</v>
      </c>
      <c r="J359" s="101" t="s">
        <v>3921</v>
      </c>
      <c r="K359" s="101" t="s">
        <v>3922</v>
      </c>
      <c r="L359" s="101" t="s">
        <v>3746</v>
      </c>
      <c r="M359" s="101">
        <v>59</v>
      </c>
      <c r="N359" s="101" t="s">
        <v>3924</v>
      </c>
      <c r="O359" s="101" t="s">
        <v>137</v>
      </c>
      <c r="P359" s="101" t="s">
        <v>138</v>
      </c>
      <c r="Q359" s="101" t="s">
        <v>973</v>
      </c>
      <c r="R359" s="101" t="s">
        <v>974</v>
      </c>
      <c r="S359" s="101" t="s">
        <v>554</v>
      </c>
      <c r="T359" s="101" t="s">
        <v>3950</v>
      </c>
      <c r="U359" s="101" t="s">
        <v>1483</v>
      </c>
      <c r="V359" s="101" t="s">
        <v>3951</v>
      </c>
      <c r="W359" s="101" t="s">
        <v>3952</v>
      </c>
      <c r="X359" s="101" t="s">
        <v>500</v>
      </c>
      <c r="Y359" s="101" t="s">
        <v>123</v>
      </c>
      <c r="Z359" s="101" t="s">
        <v>124</v>
      </c>
      <c r="AA359" s="103">
        <v>1</v>
      </c>
      <c r="AB359" s="101" t="s">
        <v>125</v>
      </c>
      <c r="AC359" s="101" t="s">
        <v>3925</v>
      </c>
      <c r="AD359" s="103">
        <v>0</v>
      </c>
      <c r="AE359" s="103">
        <v>0</v>
      </c>
      <c r="AF359" s="103">
        <v>1</v>
      </c>
      <c r="AG359" s="103">
        <v>0</v>
      </c>
      <c r="AH359" s="104"/>
      <c r="AI359" s="104" t="s">
        <v>3953</v>
      </c>
      <c r="AJ359" s="104"/>
      <c r="AK359" s="101" t="s">
        <v>3954</v>
      </c>
      <c r="AL359" s="101"/>
      <c r="AM359" s="101"/>
      <c r="AN359" s="102"/>
      <c r="AO359" s="105"/>
      <c r="AP359" s="106"/>
      <c r="AQ359" s="102"/>
      <c r="AR359" s="105"/>
      <c r="AS359" s="106"/>
      <c r="AT359" s="102"/>
      <c r="AU359" s="107">
        <v>0</v>
      </c>
      <c r="AV359" s="106" t="s">
        <v>171</v>
      </c>
      <c r="AW359" s="103">
        <v>0</v>
      </c>
      <c r="AX359" s="107">
        <v>0</v>
      </c>
      <c r="AY359" s="106" t="s">
        <v>171</v>
      </c>
      <c r="AZ359" s="108"/>
      <c r="BA359" s="108"/>
      <c r="BB359" s="108"/>
      <c r="BC359" s="108"/>
      <c r="BD359" s="108"/>
      <c r="BE359" s="108"/>
      <c r="BF359" s="108"/>
      <c r="BG359" s="108"/>
      <c r="BH359" s="108"/>
      <c r="BI359" s="108"/>
      <c r="BJ359" s="108">
        <v>0</v>
      </c>
      <c r="BK359" s="108">
        <v>150000000</v>
      </c>
      <c r="BL359" s="108">
        <v>0</v>
      </c>
      <c r="BM359" s="108">
        <v>0</v>
      </c>
      <c r="BN359" s="108">
        <v>0</v>
      </c>
      <c r="BO359" s="108">
        <v>0</v>
      </c>
      <c r="BP359" s="108">
        <v>0</v>
      </c>
      <c r="BQ359" s="108">
        <v>0</v>
      </c>
      <c r="BR359" s="108">
        <v>0</v>
      </c>
      <c r="BS359" s="108">
        <v>0</v>
      </c>
      <c r="BT359" s="108">
        <v>0</v>
      </c>
      <c r="BU359" s="108">
        <v>150000000</v>
      </c>
      <c r="BV359" s="108">
        <v>150000000</v>
      </c>
      <c r="BW359" s="108">
        <v>0</v>
      </c>
      <c r="BX359" s="108">
        <v>0</v>
      </c>
      <c r="BY359" s="108">
        <v>0</v>
      </c>
      <c r="BZ359" s="108">
        <v>0</v>
      </c>
      <c r="CA359" s="108">
        <v>0</v>
      </c>
      <c r="CB359" s="108">
        <v>0</v>
      </c>
      <c r="CC359" s="108">
        <v>0</v>
      </c>
      <c r="CD359" s="108">
        <v>0</v>
      </c>
      <c r="CE359" s="108">
        <v>0</v>
      </c>
      <c r="CF359" s="108">
        <v>150000000</v>
      </c>
      <c r="CG359" s="108">
        <v>0</v>
      </c>
      <c r="CH359" s="108">
        <v>0</v>
      </c>
      <c r="CI359" s="108">
        <v>0</v>
      </c>
      <c r="CJ359" s="108">
        <v>0</v>
      </c>
      <c r="CK359" s="108">
        <v>0</v>
      </c>
      <c r="CL359" s="108">
        <v>0</v>
      </c>
      <c r="CM359" s="108">
        <v>0</v>
      </c>
      <c r="CN359" s="108">
        <v>0</v>
      </c>
      <c r="CO359" s="108">
        <v>0</v>
      </c>
      <c r="CP359" s="108">
        <v>0</v>
      </c>
      <c r="CQ359" s="108">
        <v>0</v>
      </c>
      <c r="CR359" s="108">
        <v>300000000</v>
      </c>
      <c r="CS359" s="101" t="s">
        <v>3955</v>
      </c>
      <c r="CT359" s="101"/>
    </row>
    <row r="360" spans="1:98" ht="70.349999999999994" customHeight="1" x14ac:dyDescent="0.3">
      <c r="A360" s="100" t="s">
        <v>3956</v>
      </c>
      <c r="B360" s="101"/>
      <c r="C360" s="101" t="s">
        <v>111</v>
      </c>
      <c r="D360" s="101" t="s">
        <v>3742</v>
      </c>
      <c r="E360" s="101" t="s">
        <v>3743</v>
      </c>
      <c r="F360" s="102" t="s">
        <v>1991</v>
      </c>
      <c r="G360" s="101" t="s">
        <v>1992</v>
      </c>
      <c r="H360" s="101" t="s">
        <v>522</v>
      </c>
      <c r="I360" s="101" t="s">
        <v>1993</v>
      </c>
      <c r="J360" s="101" t="s">
        <v>3744</v>
      </c>
      <c r="K360" s="101" t="s">
        <v>3745</v>
      </c>
      <c r="L360" s="101" t="s">
        <v>3746</v>
      </c>
      <c r="M360" s="101">
        <v>60</v>
      </c>
      <c r="N360" s="101" t="s">
        <v>3958</v>
      </c>
      <c r="O360" s="101" t="s">
        <v>137</v>
      </c>
      <c r="P360" s="101" t="s">
        <v>138</v>
      </c>
      <c r="Q360" s="101" t="s">
        <v>973</v>
      </c>
      <c r="R360" s="101" t="s">
        <v>974</v>
      </c>
      <c r="S360" s="101" t="s">
        <v>233</v>
      </c>
      <c r="T360" s="101" t="s">
        <v>2016</v>
      </c>
      <c r="U360" s="101" t="s">
        <v>1323</v>
      </c>
      <c r="V360" s="101" t="s">
        <v>2017</v>
      </c>
      <c r="W360" s="101" t="s">
        <v>1325</v>
      </c>
      <c r="X360" s="101" t="s">
        <v>1326</v>
      </c>
      <c r="Y360" s="101" t="s">
        <v>239</v>
      </c>
      <c r="Z360" s="101" t="s">
        <v>124</v>
      </c>
      <c r="AA360" s="103">
        <v>4</v>
      </c>
      <c r="AB360" s="101" t="s">
        <v>125</v>
      </c>
      <c r="AC360" s="101" t="s">
        <v>3959</v>
      </c>
      <c r="AD360" s="103">
        <v>1</v>
      </c>
      <c r="AE360" s="103">
        <v>1</v>
      </c>
      <c r="AF360" s="103">
        <v>1</v>
      </c>
      <c r="AG360" s="103">
        <v>1</v>
      </c>
      <c r="AH360" s="104" t="s">
        <v>3960</v>
      </c>
      <c r="AI360" s="104" t="s">
        <v>3961</v>
      </c>
      <c r="AJ360" s="104" t="s">
        <v>3962</v>
      </c>
      <c r="AK360" s="101" t="s">
        <v>3963</v>
      </c>
      <c r="AL360" s="101"/>
      <c r="AM360" s="101" t="s">
        <v>6563</v>
      </c>
      <c r="AN360" s="102">
        <v>0</v>
      </c>
      <c r="AO360" s="105">
        <v>0</v>
      </c>
      <c r="AP360" s="106" t="s">
        <v>171</v>
      </c>
      <c r="AQ360" s="102">
        <v>2</v>
      </c>
      <c r="AR360" s="105">
        <v>1</v>
      </c>
      <c r="AS360" s="106" t="s">
        <v>132</v>
      </c>
      <c r="AT360" s="102">
        <v>0</v>
      </c>
      <c r="AU360" s="107">
        <v>0</v>
      </c>
      <c r="AV360" s="106" t="s">
        <v>171</v>
      </c>
      <c r="AW360" s="103">
        <v>2</v>
      </c>
      <c r="AX360" s="107">
        <v>0.5</v>
      </c>
      <c r="AY360" s="106" t="s">
        <v>227</v>
      </c>
      <c r="AZ360" s="108">
        <v>200000000</v>
      </c>
      <c r="BA360" s="108">
        <v>0</v>
      </c>
      <c r="BB360" s="108">
        <v>0</v>
      </c>
      <c r="BC360" s="108">
        <v>0</v>
      </c>
      <c r="BD360" s="108">
        <v>0</v>
      </c>
      <c r="BE360" s="108">
        <v>0</v>
      </c>
      <c r="BF360" s="108">
        <v>0</v>
      </c>
      <c r="BG360" s="108">
        <v>0</v>
      </c>
      <c r="BH360" s="108">
        <v>0</v>
      </c>
      <c r="BI360" s="108">
        <v>0</v>
      </c>
      <c r="BJ360" s="108">
        <v>200000000</v>
      </c>
      <c r="BK360" s="108">
        <v>220000000</v>
      </c>
      <c r="BL360" s="108">
        <v>0</v>
      </c>
      <c r="BM360" s="108">
        <v>0</v>
      </c>
      <c r="BN360" s="108">
        <v>0</v>
      </c>
      <c r="BO360" s="108">
        <v>0</v>
      </c>
      <c r="BP360" s="108">
        <v>0</v>
      </c>
      <c r="BQ360" s="108">
        <v>0</v>
      </c>
      <c r="BR360" s="108">
        <v>0</v>
      </c>
      <c r="BS360" s="108">
        <v>0</v>
      </c>
      <c r="BT360" s="108">
        <v>0</v>
      </c>
      <c r="BU360" s="108">
        <v>220000000</v>
      </c>
      <c r="BV360" s="108">
        <v>231000000</v>
      </c>
      <c r="BW360" s="108">
        <v>0</v>
      </c>
      <c r="BX360" s="108">
        <v>0</v>
      </c>
      <c r="BY360" s="108">
        <v>0</v>
      </c>
      <c r="BZ360" s="108">
        <v>0</v>
      </c>
      <c r="CA360" s="108">
        <v>0</v>
      </c>
      <c r="CB360" s="108">
        <v>0</v>
      </c>
      <c r="CC360" s="108">
        <v>0</v>
      </c>
      <c r="CD360" s="108">
        <v>0</v>
      </c>
      <c r="CE360" s="108">
        <v>0</v>
      </c>
      <c r="CF360" s="108">
        <v>231000000</v>
      </c>
      <c r="CG360" s="108">
        <v>242550000</v>
      </c>
      <c r="CH360" s="108">
        <v>0</v>
      </c>
      <c r="CI360" s="108">
        <v>0</v>
      </c>
      <c r="CJ360" s="108">
        <v>0</v>
      </c>
      <c r="CK360" s="108">
        <v>0</v>
      </c>
      <c r="CL360" s="108">
        <v>0</v>
      </c>
      <c r="CM360" s="108">
        <v>0</v>
      </c>
      <c r="CN360" s="108">
        <v>0</v>
      </c>
      <c r="CO360" s="108">
        <v>0</v>
      </c>
      <c r="CP360" s="108">
        <v>0</v>
      </c>
      <c r="CQ360" s="108">
        <v>242550000</v>
      </c>
      <c r="CR360" s="108">
        <v>893550000</v>
      </c>
      <c r="CS360" s="101"/>
      <c r="CT360" s="101" t="s">
        <v>3964</v>
      </c>
    </row>
    <row r="361" spans="1:98" ht="180" customHeight="1" x14ac:dyDescent="0.3">
      <c r="A361" s="100" t="s">
        <v>3965</v>
      </c>
      <c r="B361" s="101"/>
      <c r="C361" s="101" t="s">
        <v>101</v>
      </c>
      <c r="D361" s="101" t="s">
        <v>3742</v>
      </c>
      <c r="E361" s="101" t="s">
        <v>3743</v>
      </c>
      <c r="F361" s="102" t="s">
        <v>1991</v>
      </c>
      <c r="G361" s="101" t="s">
        <v>1992</v>
      </c>
      <c r="H361" s="101" t="s">
        <v>522</v>
      </c>
      <c r="I361" s="101" t="s">
        <v>1993</v>
      </c>
      <c r="J361" s="101" t="s">
        <v>3744</v>
      </c>
      <c r="K361" s="101" t="s">
        <v>3745</v>
      </c>
      <c r="L361" s="101" t="s">
        <v>3746</v>
      </c>
      <c r="M361" s="101">
        <v>60</v>
      </c>
      <c r="N361" s="101" t="s">
        <v>3958</v>
      </c>
      <c r="O361" s="101" t="s">
        <v>137</v>
      </c>
      <c r="P361" s="101" t="s">
        <v>138</v>
      </c>
      <c r="Q361" s="101" t="s">
        <v>973</v>
      </c>
      <c r="R361" s="101" t="s">
        <v>974</v>
      </c>
      <c r="S361" s="101" t="s">
        <v>141</v>
      </c>
      <c r="T361" s="101" t="s">
        <v>2789</v>
      </c>
      <c r="U361" s="101" t="s">
        <v>249</v>
      </c>
      <c r="V361" s="101" t="s">
        <v>2790</v>
      </c>
      <c r="W361" s="101" t="s">
        <v>145</v>
      </c>
      <c r="X361" s="101" t="s">
        <v>146</v>
      </c>
      <c r="Y361" s="101" t="s">
        <v>123</v>
      </c>
      <c r="Z361" s="101" t="s">
        <v>124</v>
      </c>
      <c r="AA361" s="103">
        <v>100</v>
      </c>
      <c r="AB361" s="101" t="s">
        <v>125</v>
      </c>
      <c r="AC361" s="101" t="s">
        <v>3959</v>
      </c>
      <c r="AD361" s="103">
        <v>0</v>
      </c>
      <c r="AE361" s="103">
        <v>25</v>
      </c>
      <c r="AF361" s="103">
        <v>25</v>
      </c>
      <c r="AG361" s="103">
        <v>50</v>
      </c>
      <c r="AH361" s="104"/>
      <c r="AI361" s="104" t="s">
        <v>3966</v>
      </c>
      <c r="AJ361" s="104" t="s">
        <v>3967</v>
      </c>
      <c r="AK361" s="101" t="s">
        <v>3968</v>
      </c>
      <c r="AL361" s="101"/>
      <c r="AM361" s="101" t="s">
        <v>6564</v>
      </c>
      <c r="AN361" s="102"/>
      <c r="AO361" s="105"/>
      <c r="AP361" s="106"/>
      <c r="AQ361" s="102">
        <v>25</v>
      </c>
      <c r="AR361" s="105">
        <v>1</v>
      </c>
      <c r="AS361" s="106" t="s">
        <v>132</v>
      </c>
      <c r="AT361" s="102">
        <v>0</v>
      </c>
      <c r="AU361" s="107">
        <v>0</v>
      </c>
      <c r="AV361" s="106" t="s">
        <v>171</v>
      </c>
      <c r="AW361" s="103">
        <v>25</v>
      </c>
      <c r="AX361" s="107">
        <v>0.25</v>
      </c>
      <c r="AY361" s="106" t="s">
        <v>171</v>
      </c>
      <c r="AZ361" s="108">
        <v>400000000</v>
      </c>
      <c r="BA361" s="108">
        <v>0</v>
      </c>
      <c r="BB361" s="108">
        <v>0</v>
      </c>
      <c r="BC361" s="108">
        <v>0</v>
      </c>
      <c r="BD361" s="108">
        <v>0</v>
      </c>
      <c r="BE361" s="108">
        <v>0</v>
      </c>
      <c r="BF361" s="108">
        <v>0</v>
      </c>
      <c r="BG361" s="108">
        <v>0</v>
      </c>
      <c r="BH361" s="108">
        <v>0</v>
      </c>
      <c r="BI361" s="108">
        <v>0</v>
      </c>
      <c r="BJ361" s="108">
        <v>400000000</v>
      </c>
      <c r="BK361" s="108">
        <v>450000000</v>
      </c>
      <c r="BL361" s="108">
        <v>0</v>
      </c>
      <c r="BM361" s="108">
        <v>0</v>
      </c>
      <c r="BN361" s="108">
        <v>0</v>
      </c>
      <c r="BO361" s="108">
        <v>0</v>
      </c>
      <c r="BP361" s="108">
        <v>0</v>
      </c>
      <c r="BQ361" s="108">
        <v>0</v>
      </c>
      <c r="BR361" s="108">
        <v>0</v>
      </c>
      <c r="BS361" s="108">
        <v>0</v>
      </c>
      <c r="BT361" s="108">
        <v>0</v>
      </c>
      <c r="BU361" s="108">
        <v>450000000</v>
      </c>
      <c r="BV361" s="108">
        <v>470000000</v>
      </c>
      <c r="BW361" s="108">
        <v>0</v>
      </c>
      <c r="BX361" s="108">
        <v>0</v>
      </c>
      <c r="BY361" s="108">
        <v>0</v>
      </c>
      <c r="BZ361" s="108">
        <v>0</v>
      </c>
      <c r="CA361" s="108">
        <v>0</v>
      </c>
      <c r="CB361" s="108">
        <v>0</v>
      </c>
      <c r="CC361" s="108">
        <v>0</v>
      </c>
      <c r="CD361" s="108">
        <v>0</v>
      </c>
      <c r="CE361" s="108">
        <v>0</v>
      </c>
      <c r="CF361" s="108">
        <v>470000000</v>
      </c>
      <c r="CG361" s="108">
        <v>493500000</v>
      </c>
      <c r="CH361" s="108">
        <v>0</v>
      </c>
      <c r="CI361" s="108">
        <v>0</v>
      </c>
      <c r="CJ361" s="108">
        <v>0</v>
      </c>
      <c r="CK361" s="108">
        <v>0</v>
      </c>
      <c r="CL361" s="108">
        <v>0</v>
      </c>
      <c r="CM361" s="108">
        <v>0</v>
      </c>
      <c r="CN361" s="108">
        <v>0</v>
      </c>
      <c r="CO361" s="108">
        <v>0</v>
      </c>
      <c r="CP361" s="108">
        <v>0</v>
      </c>
      <c r="CQ361" s="108">
        <v>493500000</v>
      </c>
      <c r="CR361" s="108">
        <v>1813500000</v>
      </c>
      <c r="CS361" s="101"/>
      <c r="CT361" s="101"/>
    </row>
    <row r="362" spans="1:98" ht="70.349999999999994" customHeight="1" x14ac:dyDescent="0.3">
      <c r="A362" s="100" t="s">
        <v>3969</v>
      </c>
      <c r="B362" s="101"/>
      <c r="C362" s="101" t="s">
        <v>111</v>
      </c>
      <c r="D362" s="101" t="s">
        <v>3742</v>
      </c>
      <c r="E362" s="101" t="s">
        <v>3970</v>
      </c>
      <c r="F362" s="102" t="s">
        <v>3971</v>
      </c>
      <c r="G362" s="101" t="s">
        <v>986</v>
      </c>
      <c r="H362" s="101" t="s">
        <v>106</v>
      </c>
      <c r="I362" s="101" t="s">
        <v>3972</v>
      </c>
      <c r="J362" s="101" t="s">
        <v>856</v>
      </c>
      <c r="K362" s="101" t="s">
        <v>3973</v>
      </c>
      <c r="L362" s="101" t="s">
        <v>3974</v>
      </c>
      <c r="M362" s="101">
        <v>61</v>
      </c>
      <c r="N362" s="101" t="s">
        <v>3975</v>
      </c>
      <c r="O362" s="101" t="s">
        <v>137</v>
      </c>
      <c r="P362" s="101" t="s">
        <v>138</v>
      </c>
      <c r="Q362" s="101" t="s">
        <v>2057</v>
      </c>
      <c r="R362" s="101" t="s">
        <v>2058</v>
      </c>
      <c r="S362" s="101" t="s">
        <v>3976</v>
      </c>
      <c r="T362" s="101" t="s">
        <v>3977</v>
      </c>
      <c r="U362" s="101" t="s">
        <v>3978</v>
      </c>
      <c r="V362" s="101" t="s">
        <v>3979</v>
      </c>
      <c r="W362" s="101" t="s">
        <v>3980</v>
      </c>
      <c r="X362" s="101" t="s">
        <v>500</v>
      </c>
      <c r="Y362" s="101" t="s">
        <v>123</v>
      </c>
      <c r="Z362" s="101" t="s">
        <v>124</v>
      </c>
      <c r="AA362" s="103">
        <v>1</v>
      </c>
      <c r="AB362" s="101" t="s">
        <v>125</v>
      </c>
      <c r="AC362" s="101" t="s">
        <v>3981</v>
      </c>
      <c r="AD362" s="103">
        <v>1</v>
      </c>
      <c r="AE362" s="103">
        <v>0</v>
      </c>
      <c r="AF362" s="103">
        <v>0</v>
      </c>
      <c r="AG362" s="103">
        <v>0</v>
      </c>
      <c r="AH362" s="104" t="s">
        <v>3982</v>
      </c>
      <c r="AI362" s="104"/>
      <c r="AJ362" s="104"/>
      <c r="AK362" s="101"/>
      <c r="AL362" s="101"/>
      <c r="AM362" s="101"/>
      <c r="AN362" s="102">
        <v>1</v>
      </c>
      <c r="AO362" s="105">
        <v>1</v>
      </c>
      <c r="AP362" s="106" t="s">
        <v>132</v>
      </c>
      <c r="AQ362" s="102"/>
      <c r="AR362" s="105"/>
      <c r="AS362" s="106"/>
      <c r="AT362" s="102"/>
      <c r="AU362" s="107"/>
      <c r="AV362" s="106"/>
      <c r="AW362" s="103">
        <v>1</v>
      </c>
      <c r="AX362" s="107">
        <v>1</v>
      </c>
      <c r="AY362" s="106" t="s">
        <v>132</v>
      </c>
      <c r="AZ362" s="108">
        <v>0</v>
      </c>
      <c r="BA362" s="108">
        <v>83600000</v>
      </c>
      <c r="BB362" s="108">
        <v>0</v>
      </c>
      <c r="BC362" s="108">
        <v>0</v>
      </c>
      <c r="BD362" s="108">
        <v>0</v>
      </c>
      <c r="BE362" s="108">
        <v>0</v>
      </c>
      <c r="BF362" s="108">
        <v>0</v>
      </c>
      <c r="BG362" s="108">
        <v>0</v>
      </c>
      <c r="BH362" s="108">
        <v>0</v>
      </c>
      <c r="BI362" s="108">
        <v>0</v>
      </c>
      <c r="BJ362" s="108">
        <v>83600000</v>
      </c>
      <c r="BK362" s="108">
        <v>0</v>
      </c>
      <c r="BL362" s="108">
        <v>0</v>
      </c>
      <c r="BM362" s="108">
        <v>0</v>
      </c>
      <c r="BN362" s="108">
        <v>0</v>
      </c>
      <c r="BO362" s="108">
        <v>0</v>
      </c>
      <c r="BP362" s="108">
        <v>0</v>
      </c>
      <c r="BQ362" s="108">
        <v>0</v>
      </c>
      <c r="BR362" s="108">
        <v>0</v>
      </c>
      <c r="BS362" s="108">
        <v>0</v>
      </c>
      <c r="BT362" s="108">
        <v>0</v>
      </c>
      <c r="BU362" s="108">
        <v>0</v>
      </c>
      <c r="BV362" s="108">
        <v>0</v>
      </c>
      <c r="BW362" s="108">
        <v>0</v>
      </c>
      <c r="BX362" s="108">
        <v>0</v>
      </c>
      <c r="BY362" s="108">
        <v>0</v>
      </c>
      <c r="BZ362" s="108">
        <v>0</v>
      </c>
      <c r="CA362" s="108">
        <v>0</v>
      </c>
      <c r="CB362" s="108">
        <v>0</v>
      </c>
      <c r="CC362" s="108">
        <v>0</v>
      </c>
      <c r="CD362" s="108">
        <v>0</v>
      </c>
      <c r="CE362" s="108">
        <v>0</v>
      </c>
      <c r="CF362" s="108">
        <v>0</v>
      </c>
      <c r="CG362" s="108">
        <v>0</v>
      </c>
      <c r="CH362" s="108">
        <v>0</v>
      </c>
      <c r="CI362" s="108">
        <v>0</v>
      </c>
      <c r="CJ362" s="108">
        <v>0</v>
      </c>
      <c r="CK362" s="108">
        <v>0</v>
      </c>
      <c r="CL362" s="108">
        <v>0</v>
      </c>
      <c r="CM362" s="108">
        <v>0</v>
      </c>
      <c r="CN362" s="108">
        <v>0</v>
      </c>
      <c r="CO362" s="108">
        <v>0</v>
      </c>
      <c r="CP362" s="108">
        <v>0</v>
      </c>
      <c r="CQ362" s="108">
        <v>0</v>
      </c>
      <c r="CR362" s="108">
        <v>83600000</v>
      </c>
      <c r="CS362" s="101" t="s">
        <v>3983</v>
      </c>
      <c r="CT362" s="101" t="s">
        <v>3984</v>
      </c>
    </row>
    <row r="363" spans="1:98" ht="70.349999999999994" customHeight="1" x14ac:dyDescent="0.3">
      <c r="A363" s="100" t="s">
        <v>3985</v>
      </c>
      <c r="B363" s="101"/>
      <c r="C363" s="101" t="s">
        <v>101</v>
      </c>
      <c r="D363" s="101" t="s">
        <v>3742</v>
      </c>
      <c r="E363" s="101" t="s">
        <v>3970</v>
      </c>
      <c r="F363" s="102" t="s">
        <v>946</v>
      </c>
      <c r="G363" s="101" t="s">
        <v>986</v>
      </c>
      <c r="H363" s="101" t="s">
        <v>106</v>
      </c>
      <c r="I363" s="101" t="s">
        <v>3972</v>
      </c>
      <c r="J363" s="101" t="s">
        <v>893</v>
      </c>
      <c r="K363" s="101" t="s">
        <v>3973</v>
      </c>
      <c r="L363" s="101" t="s">
        <v>3974</v>
      </c>
      <c r="M363" s="101">
        <v>61</v>
      </c>
      <c r="N363" s="101" t="s">
        <v>3975</v>
      </c>
      <c r="O363" s="101" t="s">
        <v>137</v>
      </c>
      <c r="P363" s="101" t="s">
        <v>138</v>
      </c>
      <c r="Q363" s="101" t="s">
        <v>2057</v>
      </c>
      <c r="R363" s="101" t="s">
        <v>2058</v>
      </c>
      <c r="S363" s="101" t="s">
        <v>3986</v>
      </c>
      <c r="T363" s="101" t="s">
        <v>3987</v>
      </c>
      <c r="U363" s="101" t="s">
        <v>3988</v>
      </c>
      <c r="V363" s="101" t="s">
        <v>3989</v>
      </c>
      <c r="W363" s="101" t="s">
        <v>3990</v>
      </c>
      <c r="X363" s="101" t="s">
        <v>3991</v>
      </c>
      <c r="Y363" s="101" t="s">
        <v>123</v>
      </c>
      <c r="Z363" s="101" t="s">
        <v>124</v>
      </c>
      <c r="AA363" s="103">
        <v>4</v>
      </c>
      <c r="AB363" s="101" t="s">
        <v>125</v>
      </c>
      <c r="AC363" s="101" t="s">
        <v>3981</v>
      </c>
      <c r="AD363" s="103">
        <v>1</v>
      </c>
      <c r="AE363" s="103">
        <v>2</v>
      </c>
      <c r="AF363" s="103">
        <v>0</v>
      </c>
      <c r="AG363" s="103">
        <v>1</v>
      </c>
      <c r="AH363" s="104" t="s">
        <v>3992</v>
      </c>
      <c r="AI363" s="104" t="s">
        <v>3993</v>
      </c>
      <c r="AJ363" s="104" t="s">
        <v>3994</v>
      </c>
      <c r="AK363" s="101" t="s">
        <v>6297</v>
      </c>
      <c r="AL363" s="101"/>
      <c r="AM363" s="101" t="s">
        <v>6565</v>
      </c>
      <c r="AN363" s="102">
        <v>1</v>
      </c>
      <c r="AO363" s="105">
        <v>1</v>
      </c>
      <c r="AP363" s="106" t="s">
        <v>132</v>
      </c>
      <c r="AQ363" s="102">
        <v>4</v>
      </c>
      <c r="AR363" s="105">
        <v>1</v>
      </c>
      <c r="AS363" s="106" t="s">
        <v>132</v>
      </c>
      <c r="AT363" s="102">
        <v>0</v>
      </c>
      <c r="AU363" s="107"/>
      <c r="AV363" s="106"/>
      <c r="AW363" s="103">
        <v>5</v>
      </c>
      <c r="AX363" s="107">
        <v>1</v>
      </c>
      <c r="AY363" s="106" t="s">
        <v>132</v>
      </c>
      <c r="AZ363" s="108">
        <v>0</v>
      </c>
      <c r="BA363" s="108">
        <v>7500000000</v>
      </c>
      <c r="BB363" s="108">
        <v>0</v>
      </c>
      <c r="BC363" s="108">
        <v>0</v>
      </c>
      <c r="BD363" s="108">
        <v>0</v>
      </c>
      <c r="BE363" s="108">
        <v>100000000</v>
      </c>
      <c r="BF363" s="108">
        <v>13000000000</v>
      </c>
      <c r="BG363" s="108">
        <v>0</v>
      </c>
      <c r="BH363" s="108">
        <v>0</v>
      </c>
      <c r="BI363" s="108">
        <v>0</v>
      </c>
      <c r="BJ363" s="108">
        <v>20600000000</v>
      </c>
      <c r="BK363" s="108">
        <v>0</v>
      </c>
      <c r="BL363" s="108">
        <v>2600000000</v>
      </c>
      <c r="BM363" s="108">
        <v>0</v>
      </c>
      <c r="BN363" s="108">
        <v>0</v>
      </c>
      <c r="BO363" s="108">
        <v>0</v>
      </c>
      <c r="BP363" s="108">
        <v>0</v>
      </c>
      <c r="BQ363" s="108">
        <v>20000000000</v>
      </c>
      <c r="BR363" s="108">
        <v>0</v>
      </c>
      <c r="BS363" s="108">
        <v>0</v>
      </c>
      <c r="BT363" s="108">
        <v>0</v>
      </c>
      <c r="BU363" s="108">
        <v>22600000000</v>
      </c>
      <c r="BV363" s="108">
        <v>0</v>
      </c>
      <c r="BW363" s="108">
        <v>2600000000</v>
      </c>
      <c r="BX363" s="108">
        <v>0</v>
      </c>
      <c r="BY363" s="108">
        <v>0</v>
      </c>
      <c r="BZ363" s="108">
        <v>0</v>
      </c>
      <c r="CA363" s="108">
        <v>0</v>
      </c>
      <c r="CB363" s="108">
        <v>0</v>
      </c>
      <c r="CC363" s="108">
        <v>0</v>
      </c>
      <c r="CD363" s="108">
        <v>0</v>
      </c>
      <c r="CE363" s="108">
        <v>0</v>
      </c>
      <c r="CF363" s="108">
        <v>2600000000</v>
      </c>
      <c r="CG363" s="108">
        <v>0</v>
      </c>
      <c r="CH363" s="108">
        <v>3000000000</v>
      </c>
      <c r="CI363" s="108">
        <v>0</v>
      </c>
      <c r="CJ363" s="108">
        <v>0</v>
      </c>
      <c r="CK363" s="108">
        <v>0</v>
      </c>
      <c r="CL363" s="108">
        <v>0</v>
      </c>
      <c r="CM363" s="108">
        <v>0</v>
      </c>
      <c r="CN363" s="108">
        <v>0</v>
      </c>
      <c r="CO363" s="108">
        <v>0</v>
      </c>
      <c r="CP363" s="108">
        <v>0</v>
      </c>
      <c r="CQ363" s="108">
        <v>3000000000</v>
      </c>
      <c r="CR363" s="108">
        <v>48800000000</v>
      </c>
      <c r="CS363" s="101" t="s">
        <v>3995</v>
      </c>
      <c r="CT363" s="101" t="s">
        <v>3996</v>
      </c>
    </row>
    <row r="364" spans="1:98" ht="70.349999999999994" customHeight="1" x14ac:dyDescent="0.3">
      <c r="A364" s="100" t="s">
        <v>3997</v>
      </c>
      <c r="B364" s="101"/>
      <c r="C364" s="101" t="s">
        <v>136</v>
      </c>
      <c r="D364" s="101" t="s">
        <v>3742</v>
      </c>
      <c r="E364" s="101" t="s">
        <v>3970</v>
      </c>
      <c r="F364" s="102" t="s">
        <v>3971</v>
      </c>
      <c r="G364" s="101" t="s">
        <v>986</v>
      </c>
      <c r="H364" s="101" t="s">
        <v>106</v>
      </c>
      <c r="I364" s="101" t="s">
        <v>3972</v>
      </c>
      <c r="J364" s="101" t="s">
        <v>856</v>
      </c>
      <c r="K364" s="101" t="s">
        <v>3973</v>
      </c>
      <c r="L364" s="101" t="s">
        <v>3974</v>
      </c>
      <c r="M364" s="101">
        <v>61</v>
      </c>
      <c r="N364" s="101" t="s">
        <v>3975</v>
      </c>
      <c r="O364" s="101" t="s">
        <v>137</v>
      </c>
      <c r="P364" s="101" t="s">
        <v>138</v>
      </c>
      <c r="Q364" s="101" t="s">
        <v>2057</v>
      </c>
      <c r="R364" s="101" t="s">
        <v>2058</v>
      </c>
      <c r="S364" s="101" t="s">
        <v>3876</v>
      </c>
      <c r="T364" s="101" t="s">
        <v>3998</v>
      </c>
      <c r="U364" s="101" t="s">
        <v>3999</v>
      </c>
      <c r="V364" s="101" t="s">
        <v>4000</v>
      </c>
      <c r="W364" s="101" t="s">
        <v>4001</v>
      </c>
      <c r="X364" s="101" t="s">
        <v>500</v>
      </c>
      <c r="Y364" s="101" t="s">
        <v>239</v>
      </c>
      <c r="Z364" s="101" t="s">
        <v>124</v>
      </c>
      <c r="AA364" s="103">
        <v>1</v>
      </c>
      <c r="AB364" s="101" t="s">
        <v>125</v>
      </c>
      <c r="AC364" s="101" t="s">
        <v>3981</v>
      </c>
      <c r="AD364" s="103">
        <v>0</v>
      </c>
      <c r="AE364" s="103">
        <v>0</v>
      </c>
      <c r="AF364" s="103">
        <v>1</v>
      </c>
      <c r="AG364" s="103">
        <v>0</v>
      </c>
      <c r="AH364" s="104"/>
      <c r="AI364" s="104"/>
      <c r="AJ364" s="104"/>
      <c r="AK364" s="101" t="s">
        <v>4002</v>
      </c>
      <c r="AL364" s="101"/>
      <c r="AM364" s="101"/>
      <c r="AN364" s="102"/>
      <c r="AO364" s="105"/>
      <c r="AP364" s="106"/>
      <c r="AQ364" s="102"/>
      <c r="AR364" s="105"/>
      <c r="AS364" s="106"/>
      <c r="AT364" s="102"/>
      <c r="AU364" s="107">
        <v>0</v>
      </c>
      <c r="AV364" s="106" t="s">
        <v>171</v>
      </c>
      <c r="AW364" s="103">
        <v>0</v>
      </c>
      <c r="AX364" s="107">
        <v>0</v>
      </c>
      <c r="AY364" s="106" t="s">
        <v>171</v>
      </c>
      <c r="AZ364" s="108">
        <v>0</v>
      </c>
      <c r="BA364" s="108">
        <v>0</v>
      </c>
      <c r="BB364" s="108">
        <v>0</v>
      </c>
      <c r="BC364" s="108">
        <v>0</v>
      </c>
      <c r="BD364" s="108">
        <v>0</v>
      </c>
      <c r="BE364" s="108">
        <v>0</v>
      </c>
      <c r="BF364" s="108">
        <v>0</v>
      </c>
      <c r="BG364" s="108">
        <v>0</v>
      </c>
      <c r="BH364" s="108">
        <v>0</v>
      </c>
      <c r="BI364" s="108">
        <v>0</v>
      </c>
      <c r="BJ364" s="108">
        <v>0</v>
      </c>
      <c r="BK364" s="108">
        <v>0</v>
      </c>
      <c r="BL364" s="108">
        <v>0</v>
      </c>
      <c r="BM364" s="108">
        <v>0</v>
      </c>
      <c r="BN364" s="108">
        <v>0</v>
      </c>
      <c r="BO364" s="108">
        <v>0</v>
      </c>
      <c r="BP364" s="108">
        <v>0</v>
      </c>
      <c r="BQ364" s="108">
        <v>0</v>
      </c>
      <c r="BR364" s="108">
        <v>0</v>
      </c>
      <c r="BS364" s="108">
        <v>0</v>
      </c>
      <c r="BT364" s="108">
        <v>0</v>
      </c>
      <c r="BU364" s="108">
        <v>0</v>
      </c>
      <c r="BV364" s="108">
        <v>0</v>
      </c>
      <c r="BW364" s="108">
        <v>80000000</v>
      </c>
      <c r="BX364" s="108">
        <v>0</v>
      </c>
      <c r="BY364" s="108">
        <v>0</v>
      </c>
      <c r="BZ364" s="108">
        <v>0</v>
      </c>
      <c r="CA364" s="108">
        <v>0</v>
      </c>
      <c r="CB364" s="108">
        <v>0</v>
      </c>
      <c r="CC364" s="108">
        <v>0</v>
      </c>
      <c r="CD364" s="108">
        <v>0</v>
      </c>
      <c r="CE364" s="108">
        <v>0</v>
      </c>
      <c r="CF364" s="108">
        <v>80000000</v>
      </c>
      <c r="CG364" s="108">
        <v>0</v>
      </c>
      <c r="CH364" s="108">
        <v>0</v>
      </c>
      <c r="CI364" s="108">
        <v>0</v>
      </c>
      <c r="CJ364" s="108">
        <v>0</v>
      </c>
      <c r="CK364" s="108">
        <v>0</v>
      </c>
      <c r="CL364" s="108">
        <v>0</v>
      </c>
      <c r="CM364" s="108">
        <v>0</v>
      </c>
      <c r="CN364" s="108">
        <v>0</v>
      </c>
      <c r="CO364" s="108">
        <v>0</v>
      </c>
      <c r="CP364" s="108">
        <v>0</v>
      </c>
      <c r="CQ364" s="108">
        <v>0</v>
      </c>
      <c r="CR364" s="108">
        <v>80000000</v>
      </c>
      <c r="CS364" s="101"/>
      <c r="CT364" s="101" t="s">
        <v>4003</v>
      </c>
    </row>
    <row r="365" spans="1:98" ht="70.349999999999994" customHeight="1" x14ac:dyDescent="0.3">
      <c r="A365" s="100" t="s">
        <v>4004</v>
      </c>
      <c r="B365" s="101"/>
      <c r="C365" s="101" t="s">
        <v>175</v>
      </c>
      <c r="D365" s="101" t="s">
        <v>3742</v>
      </c>
      <c r="E365" s="101" t="s">
        <v>3970</v>
      </c>
      <c r="F365" s="102" t="s">
        <v>1163</v>
      </c>
      <c r="G365" s="101" t="s">
        <v>986</v>
      </c>
      <c r="H365" s="101" t="s">
        <v>106</v>
      </c>
      <c r="I365" s="101" t="s">
        <v>3972</v>
      </c>
      <c r="J365" s="101" t="s">
        <v>4005</v>
      </c>
      <c r="K365" s="101" t="s">
        <v>3973</v>
      </c>
      <c r="L365" s="101" t="s">
        <v>3974</v>
      </c>
      <c r="M365" s="101">
        <v>61</v>
      </c>
      <c r="N365" s="101" t="s">
        <v>3975</v>
      </c>
      <c r="O365" s="101" t="s">
        <v>137</v>
      </c>
      <c r="P365" s="101" t="s">
        <v>138</v>
      </c>
      <c r="Q365" s="101" t="s">
        <v>2057</v>
      </c>
      <c r="R365" s="101" t="s">
        <v>2058</v>
      </c>
      <c r="S365" s="101" t="s">
        <v>4006</v>
      </c>
      <c r="T365" s="101" t="s">
        <v>4007</v>
      </c>
      <c r="U365" s="101" t="s">
        <v>4008</v>
      </c>
      <c r="V365" s="101" t="s">
        <v>4009</v>
      </c>
      <c r="W365" s="101" t="s">
        <v>4010</v>
      </c>
      <c r="X365" s="101" t="s">
        <v>4011</v>
      </c>
      <c r="Y365" s="101" t="s">
        <v>123</v>
      </c>
      <c r="Z365" s="101" t="s">
        <v>124</v>
      </c>
      <c r="AA365" s="103">
        <v>4</v>
      </c>
      <c r="AB365" s="101" t="s">
        <v>125</v>
      </c>
      <c r="AC365" s="101" t="s">
        <v>3981</v>
      </c>
      <c r="AD365" s="103">
        <v>0</v>
      </c>
      <c r="AE365" s="103">
        <v>2</v>
      </c>
      <c r="AF365" s="103">
        <v>1</v>
      </c>
      <c r="AG365" s="103">
        <v>1</v>
      </c>
      <c r="AH365" s="104"/>
      <c r="AI365" s="104" t="s">
        <v>4012</v>
      </c>
      <c r="AJ365" s="104" t="s">
        <v>4013</v>
      </c>
      <c r="AK365" s="101" t="s">
        <v>6298</v>
      </c>
      <c r="AL365" s="101"/>
      <c r="AM365" s="101" t="s">
        <v>4014</v>
      </c>
      <c r="AN365" s="102"/>
      <c r="AO365" s="105"/>
      <c r="AP365" s="106"/>
      <c r="AQ365" s="102">
        <v>215</v>
      </c>
      <c r="AR365" s="105">
        <v>1</v>
      </c>
      <c r="AS365" s="106" t="s">
        <v>132</v>
      </c>
      <c r="AT365" s="102">
        <v>0</v>
      </c>
      <c r="AU365" s="107">
        <v>1</v>
      </c>
      <c r="AV365" s="106" t="s">
        <v>132</v>
      </c>
      <c r="AW365" s="103">
        <v>215</v>
      </c>
      <c r="AX365" s="107">
        <v>1</v>
      </c>
      <c r="AY365" s="106" t="s">
        <v>132</v>
      </c>
      <c r="AZ365" s="108">
        <v>0</v>
      </c>
      <c r="BA365" s="108">
        <v>1300000000</v>
      </c>
      <c r="BB365" s="108">
        <v>0</v>
      </c>
      <c r="BC365" s="108">
        <v>0</v>
      </c>
      <c r="BD365" s="108">
        <v>0</v>
      </c>
      <c r="BE365" s="108">
        <v>0</v>
      </c>
      <c r="BF365" s="108">
        <v>0</v>
      </c>
      <c r="BG365" s="108">
        <v>0</v>
      </c>
      <c r="BH365" s="108">
        <v>0</v>
      </c>
      <c r="BI365" s="108">
        <v>0</v>
      </c>
      <c r="BJ365" s="108">
        <v>1300000000</v>
      </c>
      <c r="BK365" s="108">
        <v>0</v>
      </c>
      <c r="BL365" s="108">
        <v>500000000</v>
      </c>
      <c r="BM365" s="108">
        <v>0</v>
      </c>
      <c r="BN365" s="108">
        <v>0</v>
      </c>
      <c r="BO365" s="108">
        <v>0</v>
      </c>
      <c r="BP365" s="108">
        <v>0</v>
      </c>
      <c r="BQ365" s="108">
        <v>0</v>
      </c>
      <c r="BR365" s="108">
        <v>0</v>
      </c>
      <c r="BS365" s="108">
        <v>0</v>
      </c>
      <c r="BT365" s="108">
        <v>0</v>
      </c>
      <c r="BU365" s="108">
        <v>500000000</v>
      </c>
      <c r="BV365" s="108">
        <v>0</v>
      </c>
      <c r="BW365" s="108">
        <v>700000000</v>
      </c>
      <c r="BX365" s="108">
        <v>0</v>
      </c>
      <c r="BY365" s="108">
        <v>0</v>
      </c>
      <c r="BZ365" s="108">
        <v>0</v>
      </c>
      <c r="CA365" s="108">
        <v>0</v>
      </c>
      <c r="CB365" s="108">
        <v>0</v>
      </c>
      <c r="CC365" s="108">
        <v>0</v>
      </c>
      <c r="CD365" s="108">
        <v>0</v>
      </c>
      <c r="CE365" s="108">
        <v>0</v>
      </c>
      <c r="CF365" s="108">
        <v>700000000</v>
      </c>
      <c r="CG365" s="108">
        <v>0</v>
      </c>
      <c r="CH365" s="108">
        <v>1100000000</v>
      </c>
      <c r="CI365" s="108">
        <v>0</v>
      </c>
      <c r="CJ365" s="108">
        <v>0</v>
      </c>
      <c r="CK365" s="108">
        <v>0</v>
      </c>
      <c r="CL365" s="108">
        <v>0</v>
      </c>
      <c r="CM365" s="108">
        <v>0</v>
      </c>
      <c r="CN365" s="108">
        <v>0</v>
      </c>
      <c r="CO365" s="108">
        <v>0</v>
      </c>
      <c r="CP365" s="108">
        <v>0</v>
      </c>
      <c r="CQ365" s="108">
        <v>1100000000</v>
      </c>
      <c r="CR365" s="108">
        <v>3600000000</v>
      </c>
      <c r="CS365" s="101" t="s">
        <v>4015</v>
      </c>
      <c r="CT365" s="101" t="s">
        <v>4016</v>
      </c>
    </row>
    <row r="366" spans="1:98" ht="70.349999999999994" customHeight="1" x14ac:dyDescent="0.3">
      <c r="A366" s="100" t="s">
        <v>4017</v>
      </c>
      <c r="B366" s="101"/>
      <c r="C366" s="101" t="s">
        <v>246</v>
      </c>
      <c r="D366" s="101" t="s">
        <v>3742</v>
      </c>
      <c r="E366" s="101" t="s">
        <v>3970</v>
      </c>
      <c r="F366" s="102" t="s">
        <v>946</v>
      </c>
      <c r="G366" s="101" t="s">
        <v>986</v>
      </c>
      <c r="H366" s="101" t="s">
        <v>106</v>
      </c>
      <c r="I366" s="101" t="s">
        <v>3972</v>
      </c>
      <c r="J366" s="101" t="s">
        <v>893</v>
      </c>
      <c r="K366" s="101" t="s">
        <v>3973</v>
      </c>
      <c r="L366" s="101" t="s">
        <v>3974</v>
      </c>
      <c r="M366" s="101">
        <v>61</v>
      </c>
      <c r="N366" s="101" t="s">
        <v>3975</v>
      </c>
      <c r="O366" s="101" t="s">
        <v>137</v>
      </c>
      <c r="P366" s="101" t="s">
        <v>138</v>
      </c>
      <c r="Q366" s="101" t="s">
        <v>2057</v>
      </c>
      <c r="R366" s="101" t="s">
        <v>2058</v>
      </c>
      <c r="S366" s="101" t="s">
        <v>4018</v>
      </c>
      <c r="T366" s="101" t="s">
        <v>4019</v>
      </c>
      <c r="U366" s="101" t="s">
        <v>4020</v>
      </c>
      <c r="V366" s="101" t="s">
        <v>4021</v>
      </c>
      <c r="W366" s="101" t="s">
        <v>4022</v>
      </c>
      <c r="X366" s="101" t="s">
        <v>4023</v>
      </c>
      <c r="Y366" s="101" t="s">
        <v>123</v>
      </c>
      <c r="Z366" s="101" t="s">
        <v>124</v>
      </c>
      <c r="AA366" s="103">
        <v>12</v>
      </c>
      <c r="AB366" s="101" t="s">
        <v>125</v>
      </c>
      <c r="AC366" s="101" t="s">
        <v>3981</v>
      </c>
      <c r="AD366" s="103">
        <v>2</v>
      </c>
      <c r="AE366" s="103">
        <v>3</v>
      </c>
      <c r="AF366" s="103">
        <v>4</v>
      </c>
      <c r="AG366" s="103">
        <v>3</v>
      </c>
      <c r="AH366" s="104" t="s">
        <v>4024</v>
      </c>
      <c r="AI366" s="104" t="s">
        <v>4025</v>
      </c>
      <c r="AJ366" s="104" t="s">
        <v>4026</v>
      </c>
      <c r="AK366" s="101" t="s">
        <v>4027</v>
      </c>
      <c r="AL366" s="101"/>
      <c r="AM366" s="101" t="s">
        <v>6566</v>
      </c>
      <c r="AN366" s="102">
        <v>1</v>
      </c>
      <c r="AO366" s="105">
        <v>1</v>
      </c>
      <c r="AP366" s="106" t="s">
        <v>132</v>
      </c>
      <c r="AQ366" s="102">
        <v>3</v>
      </c>
      <c r="AR366" s="105">
        <v>1</v>
      </c>
      <c r="AS366" s="106" t="s">
        <v>132</v>
      </c>
      <c r="AT366" s="102"/>
      <c r="AU366" s="107">
        <v>1</v>
      </c>
      <c r="AV366" s="106" t="s">
        <v>132</v>
      </c>
      <c r="AW366" s="103">
        <v>4</v>
      </c>
      <c r="AX366" s="107">
        <v>0.33333333333333331</v>
      </c>
      <c r="AY366" s="106" t="s">
        <v>227</v>
      </c>
      <c r="AZ366" s="108">
        <v>0</v>
      </c>
      <c r="BA366" s="108">
        <v>300000000</v>
      </c>
      <c r="BB366" s="108">
        <v>0</v>
      </c>
      <c r="BC366" s="108">
        <v>0</v>
      </c>
      <c r="BD366" s="108">
        <v>0</v>
      </c>
      <c r="BE366" s="108">
        <v>0</v>
      </c>
      <c r="BF366" s="108">
        <v>0</v>
      </c>
      <c r="BG366" s="108">
        <v>0</v>
      </c>
      <c r="BH366" s="108">
        <v>0</v>
      </c>
      <c r="BI366" s="108">
        <v>0</v>
      </c>
      <c r="BJ366" s="108">
        <v>300000000</v>
      </c>
      <c r="BK366" s="108">
        <v>0</v>
      </c>
      <c r="BL366" s="108">
        <v>300000000</v>
      </c>
      <c r="BM366" s="108">
        <v>0</v>
      </c>
      <c r="BN366" s="108">
        <v>0</v>
      </c>
      <c r="BO366" s="108">
        <v>0</v>
      </c>
      <c r="BP366" s="108">
        <v>0</v>
      </c>
      <c r="BQ366" s="108">
        <v>0</v>
      </c>
      <c r="BR366" s="108">
        <v>0</v>
      </c>
      <c r="BS366" s="108">
        <v>0</v>
      </c>
      <c r="BT366" s="108">
        <v>0</v>
      </c>
      <c r="BU366" s="108">
        <v>300000000</v>
      </c>
      <c r="BV366" s="108">
        <v>0</v>
      </c>
      <c r="BW366" s="108">
        <v>300000000</v>
      </c>
      <c r="BX366" s="108">
        <v>0</v>
      </c>
      <c r="BY366" s="108">
        <v>0</v>
      </c>
      <c r="BZ366" s="108">
        <v>0</v>
      </c>
      <c r="CA366" s="108">
        <v>0</v>
      </c>
      <c r="CB366" s="108">
        <v>0</v>
      </c>
      <c r="CC366" s="108">
        <v>0</v>
      </c>
      <c r="CD366" s="108">
        <v>0</v>
      </c>
      <c r="CE366" s="108">
        <v>0</v>
      </c>
      <c r="CF366" s="108">
        <v>300000000</v>
      </c>
      <c r="CG366" s="108">
        <v>0</v>
      </c>
      <c r="CH366" s="108">
        <v>300000000</v>
      </c>
      <c r="CI366" s="108">
        <v>0</v>
      </c>
      <c r="CJ366" s="108">
        <v>0</v>
      </c>
      <c r="CK366" s="108">
        <v>0</v>
      </c>
      <c r="CL366" s="108">
        <v>0</v>
      </c>
      <c r="CM366" s="108">
        <v>0</v>
      </c>
      <c r="CN366" s="108">
        <v>0</v>
      </c>
      <c r="CO366" s="108">
        <v>0</v>
      </c>
      <c r="CP366" s="108">
        <v>0</v>
      </c>
      <c r="CQ366" s="108">
        <v>300000000</v>
      </c>
      <c r="CR366" s="108">
        <v>1200000000</v>
      </c>
      <c r="CS366" s="101" t="s">
        <v>4028</v>
      </c>
      <c r="CT366" s="101" t="s">
        <v>4029</v>
      </c>
    </row>
    <row r="367" spans="1:98" ht="70.349999999999994" customHeight="1" x14ac:dyDescent="0.3">
      <c r="A367" s="100" t="s">
        <v>4030</v>
      </c>
      <c r="B367" s="101"/>
      <c r="C367" s="101" t="s">
        <v>357</v>
      </c>
      <c r="D367" s="101" t="s">
        <v>3742</v>
      </c>
      <c r="E367" s="101" t="s">
        <v>3970</v>
      </c>
      <c r="F367" s="102" t="s">
        <v>946</v>
      </c>
      <c r="G367" s="101" t="s">
        <v>986</v>
      </c>
      <c r="H367" s="101" t="s">
        <v>106</v>
      </c>
      <c r="I367" s="101" t="s">
        <v>3972</v>
      </c>
      <c r="J367" s="101" t="s">
        <v>893</v>
      </c>
      <c r="K367" s="101" t="s">
        <v>3973</v>
      </c>
      <c r="L367" s="101" t="s">
        <v>3974</v>
      </c>
      <c r="M367" s="101">
        <v>61</v>
      </c>
      <c r="N367" s="101" t="s">
        <v>3975</v>
      </c>
      <c r="O367" s="101" t="s">
        <v>137</v>
      </c>
      <c r="P367" s="101" t="s">
        <v>138</v>
      </c>
      <c r="Q367" s="101" t="s">
        <v>2057</v>
      </c>
      <c r="R367" s="101" t="s">
        <v>2058</v>
      </c>
      <c r="S367" s="101" t="s">
        <v>4031</v>
      </c>
      <c r="T367" s="101" t="s">
        <v>4032</v>
      </c>
      <c r="U367" s="101" t="s">
        <v>4031</v>
      </c>
      <c r="V367" s="101" t="s">
        <v>4033</v>
      </c>
      <c r="W367" s="101" t="s">
        <v>4034</v>
      </c>
      <c r="X367" s="101" t="s">
        <v>1833</v>
      </c>
      <c r="Y367" s="101" t="s">
        <v>123</v>
      </c>
      <c r="Z367" s="101" t="s">
        <v>124</v>
      </c>
      <c r="AA367" s="103">
        <v>2</v>
      </c>
      <c r="AB367" s="101" t="s">
        <v>125</v>
      </c>
      <c r="AC367" s="101" t="s">
        <v>3981</v>
      </c>
      <c r="AD367" s="103">
        <v>0</v>
      </c>
      <c r="AE367" s="103">
        <v>2</v>
      </c>
      <c r="AF367" s="103">
        <v>0</v>
      </c>
      <c r="AG367" s="103">
        <v>0</v>
      </c>
      <c r="AH367" s="104"/>
      <c r="AI367" s="104" t="s">
        <v>4035</v>
      </c>
      <c r="AJ367" s="104" t="s">
        <v>4036</v>
      </c>
      <c r="AK367" s="101" t="s">
        <v>6731</v>
      </c>
      <c r="AL367" s="101"/>
      <c r="AM367" s="101"/>
      <c r="AN367" s="102"/>
      <c r="AO367" s="105"/>
      <c r="AP367" s="106"/>
      <c r="AQ367" s="102">
        <v>12</v>
      </c>
      <c r="AR367" s="105">
        <v>1</v>
      </c>
      <c r="AS367" s="106" t="s">
        <v>132</v>
      </c>
      <c r="AT367" s="102">
        <v>0</v>
      </c>
      <c r="AU367" s="107"/>
      <c r="AV367" s="106"/>
      <c r="AW367" s="103">
        <v>12</v>
      </c>
      <c r="AX367" s="107">
        <v>1</v>
      </c>
      <c r="AY367" s="106" t="s">
        <v>132</v>
      </c>
      <c r="AZ367" s="108">
        <v>0</v>
      </c>
      <c r="BA367" s="108">
        <v>4500000000</v>
      </c>
      <c r="BB367" s="108">
        <v>0</v>
      </c>
      <c r="BC367" s="108">
        <v>0</v>
      </c>
      <c r="BD367" s="108">
        <v>0</v>
      </c>
      <c r="BE367" s="108">
        <v>0</v>
      </c>
      <c r="BF367" s="108">
        <v>0</v>
      </c>
      <c r="BG367" s="108">
        <v>0</v>
      </c>
      <c r="BH367" s="108">
        <v>0</v>
      </c>
      <c r="BI367" s="108">
        <v>0</v>
      </c>
      <c r="BJ367" s="108">
        <v>4500000000</v>
      </c>
      <c r="BK367" s="108">
        <v>0</v>
      </c>
      <c r="BL367" s="108">
        <v>1450000000</v>
      </c>
      <c r="BM367" s="108">
        <v>0</v>
      </c>
      <c r="BN367" s="108">
        <v>0</v>
      </c>
      <c r="BO367" s="108">
        <v>0</v>
      </c>
      <c r="BP367" s="108">
        <v>0</v>
      </c>
      <c r="BQ367" s="108">
        <v>0</v>
      </c>
      <c r="BR367" s="108">
        <v>0</v>
      </c>
      <c r="BS367" s="108">
        <v>0</v>
      </c>
      <c r="BT367" s="108">
        <v>0</v>
      </c>
      <c r="BU367" s="108">
        <v>1450000000</v>
      </c>
      <c r="BV367" s="108">
        <v>0</v>
      </c>
      <c r="BW367" s="108">
        <v>0</v>
      </c>
      <c r="BX367" s="108">
        <v>0</v>
      </c>
      <c r="BY367" s="108">
        <v>0</v>
      </c>
      <c r="BZ367" s="108">
        <v>0</v>
      </c>
      <c r="CA367" s="108">
        <v>0</v>
      </c>
      <c r="CB367" s="108">
        <v>0</v>
      </c>
      <c r="CC367" s="108">
        <v>0</v>
      </c>
      <c r="CD367" s="108">
        <v>0</v>
      </c>
      <c r="CE367" s="108">
        <v>0</v>
      </c>
      <c r="CF367" s="108">
        <v>0</v>
      </c>
      <c r="CG367" s="108">
        <v>0</v>
      </c>
      <c r="CH367" s="108">
        <v>0</v>
      </c>
      <c r="CI367" s="108">
        <v>0</v>
      </c>
      <c r="CJ367" s="108">
        <v>0</v>
      </c>
      <c r="CK367" s="108">
        <v>0</v>
      </c>
      <c r="CL367" s="108">
        <v>0</v>
      </c>
      <c r="CM367" s="108">
        <v>0</v>
      </c>
      <c r="CN367" s="108">
        <v>0</v>
      </c>
      <c r="CO367" s="108">
        <v>0</v>
      </c>
      <c r="CP367" s="108">
        <v>0</v>
      </c>
      <c r="CQ367" s="108">
        <v>0</v>
      </c>
      <c r="CR367" s="108">
        <v>5950000000</v>
      </c>
      <c r="CS367" s="101" t="s">
        <v>4037</v>
      </c>
      <c r="CT367" s="101" t="s">
        <v>4038</v>
      </c>
    </row>
    <row r="368" spans="1:98" ht="70.349999999999994" customHeight="1" x14ac:dyDescent="0.3">
      <c r="A368" s="100" t="s">
        <v>4039</v>
      </c>
      <c r="B368" s="101"/>
      <c r="C368" s="101" t="s">
        <v>419</v>
      </c>
      <c r="D368" s="101" t="s">
        <v>3742</v>
      </c>
      <c r="E368" s="101" t="s">
        <v>3970</v>
      </c>
      <c r="F368" s="102" t="s">
        <v>114</v>
      </c>
      <c r="G368" s="101" t="s">
        <v>986</v>
      </c>
      <c r="H368" s="101" t="s">
        <v>106</v>
      </c>
      <c r="I368" s="101" t="s">
        <v>3972</v>
      </c>
      <c r="J368" s="101" t="s">
        <v>925</v>
      </c>
      <c r="K368" s="101" t="s">
        <v>3973</v>
      </c>
      <c r="L368" s="101" t="s">
        <v>3974</v>
      </c>
      <c r="M368" s="101">
        <v>61</v>
      </c>
      <c r="N368" s="101" t="s">
        <v>3975</v>
      </c>
      <c r="O368" s="101" t="s">
        <v>137</v>
      </c>
      <c r="P368" s="101" t="s">
        <v>138</v>
      </c>
      <c r="Q368" s="101" t="s">
        <v>2057</v>
      </c>
      <c r="R368" s="101" t="s">
        <v>2058</v>
      </c>
      <c r="S368" s="101" t="s">
        <v>4040</v>
      </c>
      <c r="T368" s="101" t="s">
        <v>4041</v>
      </c>
      <c r="U368" s="101" t="s">
        <v>4042</v>
      </c>
      <c r="V368" s="101" t="s">
        <v>4043</v>
      </c>
      <c r="W368" s="101" t="s">
        <v>4044</v>
      </c>
      <c r="X368" s="101" t="s">
        <v>3215</v>
      </c>
      <c r="Y368" s="101" t="s">
        <v>123</v>
      </c>
      <c r="Z368" s="101" t="s">
        <v>124</v>
      </c>
      <c r="AA368" s="103">
        <v>20</v>
      </c>
      <c r="AB368" s="101" t="s">
        <v>125</v>
      </c>
      <c r="AC368" s="101" t="s">
        <v>3981</v>
      </c>
      <c r="AD368" s="103">
        <v>7</v>
      </c>
      <c r="AE368" s="103">
        <v>5</v>
      </c>
      <c r="AF368" s="103">
        <v>4</v>
      </c>
      <c r="AG368" s="103">
        <v>4</v>
      </c>
      <c r="AH368" s="104" t="s">
        <v>4045</v>
      </c>
      <c r="AI368" s="104" t="s">
        <v>4046</v>
      </c>
      <c r="AJ368" s="104" t="s">
        <v>4047</v>
      </c>
      <c r="AK368" s="101"/>
      <c r="AL368" s="101"/>
      <c r="AM368" s="101"/>
      <c r="AN368" s="102">
        <v>6</v>
      </c>
      <c r="AO368" s="105">
        <v>0.8571428571428571</v>
      </c>
      <c r="AP368" s="106" t="s">
        <v>170</v>
      </c>
      <c r="AQ368" s="102">
        <v>40</v>
      </c>
      <c r="AR368" s="105">
        <v>1</v>
      </c>
      <c r="AS368" s="106" t="s">
        <v>132</v>
      </c>
      <c r="AT368" s="102"/>
      <c r="AU368" s="107">
        <v>1</v>
      </c>
      <c r="AV368" s="106" t="s">
        <v>132</v>
      </c>
      <c r="AW368" s="103">
        <v>46</v>
      </c>
      <c r="AX368" s="107">
        <v>1</v>
      </c>
      <c r="AY368" s="106" t="s">
        <v>132</v>
      </c>
      <c r="AZ368" s="108">
        <v>0</v>
      </c>
      <c r="BA368" s="108">
        <v>3200000000</v>
      </c>
      <c r="BB368" s="108">
        <v>0</v>
      </c>
      <c r="BC368" s="108">
        <v>0</v>
      </c>
      <c r="BD368" s="108">
        <v>0</v>
      </c>
      <c r="BE368" s="108">
        <v>0</v>
      </c>
      <c r="BF368" s="108">
        <v>0</v>
      </c>
      <c r="BG368" s="108">
        <v>0</v>
      </c>
      <c r="BH368" s="108">
        <v>0</v>
      </c>
      <c r="BI368" s="108">
        <v>0</v>
      </c>
      <c r="BJ368" s="108">
        <v>3200000000</v>
      </c>
      <c r="BK368" s="108">
        <v>0</v>
      </c>
      <c r="BL368" s="108">
        <v>1150000000</v>
      </c>
      <c r="BM368" s="108">
        <v>0</v>
      </c>
      <c r="BN368" s="108">
        <v>0</v>
      </c>
      <c r="BO368" s="108">
        <v>0</v>
      </c>
      <c r="BP368" s="108">
        <v>0</v>
      </c>
      <c r="BQ368" s="108">
        <v>0</v>
      </c>
      <c r="BR368" s="108">
        <v>0</v>
      </c>
      <c r="BS368" s="108">
        <v>0</v>
      </c>
      <c r="BT368" s="108">
        <v>0</v>
      </c>
      <c r="BU368" s="108">
        <v>1150000000</v>
      </c>
      <c r="BV368" s="108">
        <v>0</v>
      </c>
      <c r="BW368" s="108">
        <v>1000000000</v>
      </c>
      <c r="BX368" s="108">
        <v>0</v>
      </c>
      <c r="BY368" s="108">
        <v>0</v>
      </c>
      <c r="BZ368" s="108">
        <v>0</v>
      </c>
      <c r="CA368" s="108">
        <v>0</v>
      </c>
      <c r="CB368" s="108">
        <v>0</v>
      </c>
      <c r="CC368" s="108">
        <v>0</v>
      </c>
      <c r="CD368" s="108">
        <v>0</v>
      </c>
      <c r="CE368" s="108">
        <v>0</v>
      </c>
      <c r="CF368" s="108">
        <v>1000000000</v>
      </c>
      <c r="CG368" s="108">
        <v>0</v>
      </c>
      <c r="CH368" s="108">
        <v>1100000000</v>
      </c>
      <c r="CI368" s="108">
        <v>0</v>
      </c>
      <c r="CJ368" s="108">
        <v>0</v>
      </c>
      <c r="CK368" s="108">
        <v>0</v>
      </c>
      <c r="CL368" s="108">
        <v>0</v>
      </c>
      <c r="CM368" s="108">
        <v>0</v>
      </c>
      <c r="CN368" s="108">
        <v>0</v>
      </c>
      <c r="CO368" s="108">
        <v>0</v>
      </c>
      <c r="CP368" s="108">
        <v>0</v>
      </c>
      <c r="CQ368" s="108">
        <v>1100000000</v>
      </c>
      <c r="CR368" s="108">
        <v>6450000000</v>
      </c>
      <c r="CS368" s="101" t="s">
        <v>4048</v>
      </c>
      <c r="CT368" s="101" t="s">
        <v>4049</v>
      </c>
    </row>
    <row r="369" spans="1:98" ht="70.349999999999994" customHeight="1" x14ac:dyDescent="0.3">
      <c r="A369" s="100" t="s">
        <v>4050</v>
      </c>
      <c r="B369" s="101"/>
      <c r="C369" s="101" t="s">
        <v>436</v>
      </c>
      <c r="D369" s="101" t="s">
        <v>3742</v>
      </c>
      <c r="E369" s="101" t="s">
        <v>4051</v>
      </c>
      <c r="F369" s="102" t="s">
        <v>114</v>
      </c>
      <c r="G369" s="101" t="s">
        <v>986</v>
      </c>
      <c r="H369" s="101" t="s">
        <v>106</v>
      </c>
      <c r="I369" s="101" t="s">
        <v>3972</v>
      </c>
      <c r="J369" s="101" t="s">
        <v>925</v>
      </c>
      <c r="K369" s="101" t="s">
        <v>3973</v>
      </c>
      <c r="L369" s="101" t="s">
        <v>3974</v>
      </c>
      <c r="M369" s="101">
        <v>61</v>
      </c>
      <c r="N369" s="101" t="s">
        <v>3975</v>
      </c>
      <c r="O369" s="101" t="s">
        <v>137</v>
      </c>
      <c r="P369" s="101" t="s">
        <v>138</v>
      </c>
      <c r="Q369" s="101" t="s">
        <v>4235</v>
      </c>
      <c r="R369" s="101" t="s">
        <v>140</v>
      </c>
      <c r="S369" s="153" t="s">
        <v>345</v>
      </c>
      <c r="T369" s="153" t="s">
        <v>346</v>
      </c>
      <c r="U369" s="153" t="s">
        <v>347</v>
      </c>
      <c r="V369" s="101" t="s">
        <v>348</v>
      </c>
      <c r="W369" s="101" t="s">
        <v>349</v>
      </c>
      <c r="X369" s="101" t="s">
        <v>350</v>
      </c>
      <c r="Y369" s="101" t="s">
        <v>123</v>
      </c>
      <c r="Z369" s="101" t="s">
        <v>124</v>
      </c>
      <c r="AA369" s="103">
        <v>4</v>
      </c>
      <c r="AB369" s="101" t="s">
        <v>182</v>
      </c>
      <c r="AC369" s="101" t="s">
        <v>3981</v>
      </c>
      <c r="AD369" s="103">
        <v>4</v>
      </c>
      <c r="AE369" s="103">
        <v>4</v>
      </c>
      <c r="AF369" s="103">
        <v>4</v>
      </c>
      <c r="AG369" s="103">
        <v>4</v>
      </c>
      <c r="AH369" s="104" t="s">
        <v>4052</v>
      </c>
      <c r="AI369" s="104" t="s">
        <v>4053</v>
      </c>
      <c r="AJ369" s="104" t="s">
        <v>4054</v>
      </c>
      <c r="AK369" s="101" t="s">
        <v>4055</v>
      </c>
      <c r="AL369" s="101" t="s">
        <v>4056</v>
      </c>
      <c r="AM369" s="101" t="s">
        <v>6628</v>
      </c>
      <c r="AN369" s="102">
        <v>4</v>
      </c>
      <c r="AO369" s="105">
        <v>1</v>
      </c>
      <c r="AP369" s="106" t="s">
        <v>132</v>
      </c>
      <c r="AQ369" s="102">
        <v>4</v>
      </c>
      <c r="AR369" s="105">
        <v>1</v>
      </c>
      <c r="AS369" s="106" t="s">
        <v>132</v>
      </c>
      <c r="AT369" s="102">
        <v>3</v>
      </c>
      <c r="AU369" s="107">
        <v>0.75</v>
      </c>
      <c r="AV369" s="106" t="s">
        <v>170</v>
      </c>
      <c r="AW369" s="103">
        <v>11</v>
      </c>
      <c r="AX369" s="107">
        <v>1</v>
      </c>
      <c r="AY369" s="106" t="s">
        <v>132</v>
      </c>
      <c r="AZ369" s="108">
        <v>0</v>
      </c>
      <c r="BA369" s="108">
        <v>2500000000</v>
      </c>
      <c r="BB369" s="108">
        <v>0</v>
      </c>
      <c r="BC369" s="108">
        <v>0</v>
      </c>
      <c r="BD369" s="108">
        <v>0</v>
      </c>
      <c r="BE369" s="108">
        <v>0</v>
      </c>
      <c r="BF369" s="108">
        <v>0</v>
      </c>
      <c r="BG369" s="108">
        <v>0</v>
      </c>
      <c r="BH369" s="108">
        <v>0</v>
      </c>
      <c r="BI369" s="108">
        <v>0</v>
      </c>
      <c r="BJ369" s="108">
        <v>2500000000</v>
      </c>
      <c r="BK369" s="108">
        <v>0</v>
      </c>
      <c r="BL369" s="108">
        <v>700000000</v>
      </c>
      <c r="BM369" s="108">
        <v>0</v>
      </c>
      <c r="BN369" s="108">
        <v>0</v>
      </c>
      <c r="BO369" s="108">
        <v>0</v>
      </c>
      <c r="BP369" s="108">
        <v>0</v>
      </c>
      <c r="BQ369" s="108">
        <v>0</v>
      </c>
      <c r="BR369" s="108">
        <v>0</v>
      </c>
      <c r="BS369" s="108">
        <v>0</v>
      </c>
      <c r="BT369" s="108">
        <v>0</v>
      </c>
      <c r="BU369" s="108">
        <v>700000000</v>
      </c>
      <c r="BV369" s="108">
        <v>0</v>
      </c>
      <c r="BW369" s="108">
        <v>800000000</v>
      </c>
      <c r="BX369" s="108">
        <v>0</v>
      </c>
      <c r="BY369" s="108">
        <v>0</v>
      </c>
      <c r="BZ369" s="108">
        <v>0</v>
      </c>
      <c r="CA369" s="108">
        <v>0</v>
      </c>
      <c r="CB369" s="108">
        <v>0</v>
      </c>
      <c r="CC369" s="108">
        <v>0</v>
      </c>
      <c r="CD369" s="108">
        <v>0</v>
      </c>
      <c r="CE369" s="108">
        <v>0</v>
      </c>
      <c r="CF369" s="108">
        <v>800000000</v>
      </c>
      <c r="CG369" s="108">
        <v>0</v>
      </c>
      <c r="CH369" s="108">
        <v>1000000000</v>
      </c>
      <c r="CI369" s="108">
        <v>0</v>
      </c>
      <c r="CJ369" s="108">
        <v>0</v>
      </c>
      <c r="CK369" s="108">
        <v>0</v>
      </c>
      <c r="CL369" s="108">
        <v>0</v>
      </c>
      <c r="CM369" s="108">
        <v>0</v>
      </c>
      <c r="CN369" s="108">
        <v>0</v>
      </c>
      <c r="CO369" s="108">
        <v>0</v>
      </c>
      <c r="CP369" s="108">
        <v>0</v>
      </c>
      <c r="CQ369" s="108">
        <v>1000000000</v>
      </c>
      <c r="CR369" s="108">
        <v>5000000000</v>
      </c>
      <c r="CS369" s="101" t="s">
        <v>4057</v>
      </c>
      <c r="CT369" s="101" t="s">
        <v>4058</v>
      </c>
    </row>
    <row r="370" spans="1:98" ht="70.349999999999994" customHeight="1" x14ac:dyDescent="0.3">
      <c r="A370" s="100" t="s">
        <v>4059</v>
      </c>
      <c r="B370" s="101"/>
      <c r="C370" s="101" t="s">
        <v>111</v>
      </c>
      <c r="D370" s="101" t="s">
        <v>3742</v>
      </c>
      <c r="E370" s="101" t="s">
        <v>4060</v>
      </c>
      <c r="F370" s="102" t="s">
        <v>3747</v>
      </c>
      <c r="G370" s="101" t="s">
        <v>124</v>
      </c>
      <c r="H370" s="101" t="s">
        <v>106</v>
      </c>
      <c r="I370" s="101" t="s">
        <v>4061</v>
      </c>
      <c r="J370" s="101" t="s">
        <v>1229</v>
      </c>
      <c r="K370" s="101" t="s">
        <v>4062</v>
      </c>
      <c r="L370" s="101" t="s">
        <v>3974</v>
      </c>
      <c r="M370" s="101">
        <v>62</v>
      </c>
      <c r="N370" s="101" t="s">
        <v>4064</v>
      </c>
      <c r="O370" s="101" t="s">
        <v>6567</v>
      </c>
      <c r="P370" s="101" t="s">
        <v>659</v>
      </c>
      <c r="Q370" s="101" t="s">
        <v>4066</v>
      </c>
      <c r="R370" s="101" t="s">
        <v>4067</v>
      </c>
      <c r="S370" s="101" t="s">
        <v>4068</v>
      </c>
      <c r="T370" s="101" t="s">
        <v>4069</v>
      </c>
      <c r="U370" s="101" t="s">
        <v>4070</v>
      </c>
      <c r="V370" s="101" t="s">
        <v>4071</v>
      </c>
      <c r="W370" s="101" t="s">
        <v>4072</v>
      </c>
      <c r="X370" s="101" t="s">
        <v>146</v>
      </c>
      <c r="Y370" s="101" t="s">
        <v>123</v>
      </c>
      <c r="Z370" s="101" t="s">
        <v>124</v>
      </c>
      <c r="AA370" s="103">
        <v>120</v>
      </c>
      <c r="AB370" s="101" t="s">
        <v>125</v>
      </c>
      <c r="AC370" s="101" t="s">
        <v>3981</v>
      </c>
      <c r="AD370" s="103">
        <v>35</v>
      </c>
      <c r="AE370" s="103">
        <v>25</v>
      </c>
      <c r="AF370" s="103">
        <v>30</v>
      </c>
      <c r="AG370" s="103">
        <v>30</v>
      </c>
      <c r="AH370" s="104" t="s">
        <v>4073</v>
      </c>
      <c r="AI370" s="104" t="s">
        <v>4074</v>
      </c>
      <c r="AJ370" s="104" t="s">
        <v>4075</v>
      </c>
      <c r="AK370" s="101" t="s">
        <v>4076</v>
      </c>
      <c r="AL370" s="101" t="s">
        <v>4077</v>
      </c>
      <c r="AM370" s="101" t="s">
        <v>6568</v>
      </c>
      <c r="AN370" s="102">
        <v>35</v>
      </c>
      <c r="AO370" s="105">
        <v>1</v>
      </c>
      <c r="AP370" s="106" t="s">
        <v>132</v>
      </c>
      <c r="AQ370" s="102">
        <v>57</v>
      </c>
      <c r="AR370" s="105">
        <v>1</v>
      </c>
      <c r="AS370" s="106" t="s">
        <v>132</v>
      </c>
      <c r="AT370" s="102">
        <v>43</v>
      </c>
      <c r="AU370" s="107">
        <v>1</v>
      </c>
      <c r="AV370" s="106" t="s">
        <v>132</v>
      </c>
      <c r="AW370" s="103">
        <v>135</v>
      </c>
      <c r="AX370" s="107">
        <v>1</v>
      </c>
      <c r="AY370" s="106" t="s">
        <v>132</v>
      </c>
      <c r="AZ370" s="108">
        <v>20000000</v>
      </c>
      <c r="BA370" s="108">
        <v>0</v>
      </c>
      <c r="BB370" s="108">
        <v>0</v>
      </c>
      <c r="BC370" s="108">
        <v>0</v>
      </c>
      <c r="BD370" s="108">
        <v>0</v>
      </c>
      <c r="BE370" s="108">
        <v>0</v>
      </c>
      <c r="BF370" s="108">
        <v>0</v>
      </c>
      <c r="BG370" s="108">
        <v>0</v>
      </c>
      <c r="BH370" s="108">
        <v>0</v>
      </c>
      <c r="BI370" s="108">
        <v>0</v>
      </c>
      <c r="BJ370" s="108">
        <v>20000000</v>
      </c>
      <c r="BK370" s="108">
        <v>20000000</v>
      </c>
      <c r="BL370" s="108">
        <v>0</v>
      </c>
      <c r="BM370" s="108">
        <v>0</v>
      </c>
      <c r="BN370" s="108">
        <v>0</v>
      </c>
      <c r="BO370" s="108">
        <v>0</v>
      </c>
      <c r="BP370" s="108">
        <v>0</v>
      </c>
      <c r="BQ370" s="108">
        <v>0</v>
      </c>
      <c r="BR370" s="108">
        <v>0</v>
      </c>
      <c r="BS370" s="108">
        <v>0</v>
      </c>
      <c r="BT370" s="108">
        <v>0</v>
      </c>
      <c r="BU370" s="108">
        <v>20000000</v>
      </c>
      <c r="BV370" s="108">
        <v>20000000</v>
      </c>
      <c r="BW370" s="108">
        <v>0</v>
      </c>
      <c r="BX370" s="108">
        <v>0</v>
      </c>
      <c r="BY370" s="108">
        <v>0</v>
      </c>
      <c r="BZ370" s="108">
        <v>0</v>
      </c>
      <c r="CA370" s="108">
        <v>0</v>
      </c>
      <c r="CB370" s="108">
        <v>0</v>
      </c>
      <c r="CC370" s="108">
        <v>0</v>
      </c>
      <c r="CD370" s="108">
        <v>0</v>
      </c>
      <c r="CE370" s="108">
        <v>0</v>
      </c>
      <c r="CF370" s="108">
        <v>20000000</v>
      </c>
      <c r="CG370" s="108">
        <v>20000000</v>
      </c>
      <c r="CH370" s="108">
        <v>0</v>
      </c>
      <c r="CI370" s="108">
        <v>0</v>
      </c>
      <c r="CJ370" s="108">
        <v>0</v>
      </c>
      <c r="CK370" s="108">
        <v>0</v>
      </c>
      <c r="CL370" s="108">
        <v>0</v>
      </c>
      <c r="CM370" s="108">
        <v>0</v>
      </c>
      <c r="CN370" s="108">
        <v>0</v>
      </c>
      <c r="CO370" s="108">
        <v>0</v>
      </c>
      <c r="CP370" s="108">
        <v>0</v>
      </c>
      <c r="CQ370" s="108">
        <v>20000000</v>
      </c>
      <c r="CR370" s="108">
        <v>80000000</v>
      </c>
      <c r="CS370" s="101" t="s">
        <v>4078</v>
      </c>
      <c r="CT370" s="101" t="s">
        <v>4079</v>
      </c>
    </row>
    <row r="371" spans="1:98" ht="70.349999999999994" customHeight="1" x14ac:dyDescent="0.3">
      <c r="A371" s="100" t="s">
        <v>4080</v>
      </c>
      <c r="B371" s="101"/>
      <c r="C371" s="101" t="s">
        <v>101</v>
      </c>
      <c r="D371" s="101" t="s">
        <v>3742</v>
      </c>
      <c r="E371" s="101" t="s">
        <v>4060</v>
      </c>
      <c r="F371" s="102" t="s">
        <v>3747</v>
      </c>
      <c r="G371" s="101" t="s">
        <v>124</v>
      </c>
      <c r="H371" s="101" t="s">
        <v>106</v>
      </c>
      <c r="I371" s="101" t="s">
        <v>4061</v>
      </c>
      <c r="J371" s="101" t="s">
        <v>1229</v>
      </c>
      <c r="K371" s="101" t="s">
        <v>4062</v>
      </c>
      <c r="L371" s="101" t="s">
        <v>3974</v>
      </c>
      <c r="M371" s="101">
        <v>62</v>
      </c>
      <c r="N371" s="101" t="s">
        <v>4064</v>
      </c>
      <c r="O371" s="101" t="s">
        <v>6567</v>
      </c>
      <c r="P371" s="101" t="s">
        <v>659</v>
      </c>
      <c r="Q371" s="101" t="s">
        <v>4066</v>
      </c>
      <c r="R371" s="101" t="s">
        <v>4067</v>
      </c>
      <c r="S371" s="101" t="s">
        <v>4081</v>
      </c>
      <c r="T371" s="101" t="s">
        <v>4082</v>
      </c>
      <c r="U371" s="101" t="s">
        <v>4083</v>
      </c>
      <c r="V371" s="101" t="s">
        <v>4084</v>
      </c>
      <c r="W371" s="101" t="s">
        <v>4085</v>
      </c>
      <c r="X371" s="101" t="s">
        <v>146</v>
      </c>
      <c r="Y371" s="101" t="s">
        <v>123</v>
      </c>
      <c r="Z371" s="101" t="s">
        <v>124</v>
      </c>
      <c r="AA371" s="103">
        <v>120</v>
      </c>
      <c r="AB371" s="101" t="s">
        <v>125</v>
      </c>
      <c r="AC371" s="101" t="s">
        <v>3981</v>
      </c>
      <c r="AD371" s="103">
        <v>32</v>
      </c>
      <c r="AE371" s="103">
        <v>28</v>
      </c>
      <c r="AF371" s="103">
        <v>30</v>
      </c>
      <c r="AG371" s="103">
        <v>30</v>
      </c>
      <c r="AH371" s="104" t="s">
        <v>4086</v>
      </c>
      <c r="AI371" s="104" t="s">
        <v>4087</v>
      </c>
      <c r="AJ371" s="104" t="s">
        <v>4088</v>
      </c>
      <c r="AK371" s="101" t="s">
        <v>4089</v>
      </c>
      <c r="AL371" s="101"/>
      <c r="AM371" s="101" t="s">
        <v>6629</v>
      </c>
      <c r="AN371" s="102">
        <v>32</v>
      </c>
      <c r="AO371" s="105">
        <v>1</v>
      </c>
      <c r="AP371" s="106" t="s">
        <v>132</v>
      </c>
      <c r="AQ371" s="102">
        <v>36</v>
      </c>
      <c r="AR371" s="105">
        <v>1</v>
      </c>
      <c r="AS371" s="106" t="s">
        <v>132</v>
      </c>
      <c r="AT371" s="102"/>
      <c r="AU371" s="107">
        <v>0</v>
      </c>
      <c r="AV371" s="106" t="s">
        <v>171</v>
      </c>
      <c r="AW371" s="103">
        <v>68</v>
      </c>
      <c r="AX371" s="107">
        <v>0.56666666666666665</v>
      </c>
      <c r="AY371" s="106" t="s">
        <v>227</v>
      </c>
      <c r="AZ371" s="108">
        <v>30000000</v>
      </c>
      <c r="BA371" s="108">
        <v>100000000</v>
      </c>
      <c r="BB371" s="108">
        <v>0</v>
      </c>
      <c r="BC371" s="108">
        <v>0</v>
      </c>
      <c r="BD371" s="108">
        <v>0</v>
      </c>
      <c r="BE371" s="108">
        <v>0</v>
      </c>
      <c r="BF371" s="108">
        <v>0</v>
      </c>
      <c r="BG371" s="108">
        <v>0</v>
      </c>
      <c r="BH371" s="108">
        <v>0</v>
      </c>
      <c r="BI371" s="108">
        <v>0</v>
      </c>
      <c r="BJ371" s="108">
        <v>130000000</v>
      </c>
      <c r="BK371" s="108">
        <v>30000000</v>
      </c>
      <c r="BL371" s="108">
        <v>100000000</v>
      </c>
      <c r="BM371" s="108">
        <v>0</v>
      </c>
      <c r="BN371" s="108">
        <v>0</v>
      </c>
      <c r="BO371" s="108">
        <v>0</v>
      </c>
      <c r="BP371" s="108">
        <v>0</v>
      </c>
      <c r="BQ371" s="108">
        <v>0</v>
      </c>
      <c r="BR371" s="108">
        <v>0</v>
      </c>
      <c r="BS371" s="108">
        <v>0</v>
      </c>
      <c r="BT371" s="108">
        <v>0</v>
      </c>
      <c r="BU371" s="108">
        <v>130000000</v>
      </c>
      <c r="BV371" s="108">
        <v>30000000</v>
      </c>
      <c r="BW371" s="108">
        <v>100000000</v>
      </c>
      <c r="BX371" s="108">
        <v>0</v>
      </c>
      <c r="BY371" s="108">
        <v>0</v>
      </c>
      <c r="BZ371" s="108">
        <v>0</v>
      </c>
      <c r="CA371" s="108">
        <v>0</v>
      </c>
      <c r="CB371" s="108">
        <v>0</v>
      </c>
      <c r="CC371" s="108">
        <v>0</v>
      </c>
      <c r="CD371" s="108">
        <v>0</v>
      </c>
      <c r="CE371" s="108">
        <v>0</v>
      </c>
      <c r="CF371" s="108">
        <v>130000000</v>
      </c>
      <c r="CG371" s="108">
        <v>30000000</v>
      </c>
      <c r="CH371" s="108">
        <v>100000000</v>
      </c>
      <c r="CI371" s="108">
        <v>0</v>
      </c>
      <c r="CJ371" s="108">
        <v>0</v>
      </c>
      <c r="CK371" s="108">
        <v>0</v>
      </c>
      <c r="CL371" s="108">
        <v>0</v>
      </c>
      <c r="CM371" s="108">
        <v>0</v>
      </c>
      <c r="CN371" s="108">
        <v>0</v>
      </c>
      <c r="CO371" s="108">
        <v>0</v>
      </c>
      <c r="CP371" s="108">
        <v>0</v>
      </c>
      <c r="CQ371" s="108">
        <v>130000000</v>
      </c>
      <c r="CR371" s="108">
        <v>520000000</v>
      </c>
      <c r="CS371" s="101" t="s">
        <v>4090</v>
      </c>
      <c r="CT371" s="101" t="s">
        <v>4091</v>
      </c>
    </row>
    <row r="372" spans="1:98" ht="70.349999999999994" customHeight="1" x14ac:dyDescent="0.3">
      <c r="A372" s="100" t="s">
        <v>4092</v>
      </c>
      <c r="B372" s="101"/>
      <c r="C372" s="101" t="s">
        <v>136</v>
      </c>
      <c r="D372" s="101" t="s">
        <v>3742</v>
      </c>
      <c r="E372" s="101" t="s">
        <v>4060</v>
      </c>
      <c r="F372" s="102" t="s">
        <v>3747</v>
      </c>
      <c r="G372" s="101" t="s">
        <v>124</v>
      </c>
      <c r="H372" s="101" t="s">
        <v>106</v>
      </c>
      <c r="I372" s="101" t="s">
        <v>4061</v>
      </c>
      <c r="J372" s="101" t="s">
        <v>1229</v>
      </c>
      <c r="K372" s="101" t="s">
        <v>4062</v>
      </c>
      <c r="L372" s="101" t="s">
        <v>3974</v>
      </c>
      <c r="M372" s="101">
        <v>62</v>
      </c>
      <c r="N372" s="101" t="s">
        <v>4064</v>
      </c>
      <c r="O372" s="101" t="s">
        <v>6567</v>
      </c>
      <c r="P372" s="101" t="s">
        <v>659</v>
      </c>
      <c r="Q372" s="101" t="s">
        <v>4066</v>
      </c>
      <c r="R372" s="101" t="s">
        <v>4067</v>
      </c>
      <c r="S372" s="101" t="s">
        <v>4093</v>
      </c>
      <c r="T372" s="101" t="s">
        <v>4094</v>
      </c>
      <c r="U372" s="101" t="s">
        <v>4095</v>
      </c>
      <c r="V372" s="101" t="s">
        <v>4096</v>
      </c>
      <c r="W372" s="101" t="s">
        <v>4097</v>
      </c>
      <c r="X372" s="101" t="s">
        <v>4098</v>
      </c>
      <c r="Y372" s="101" t="s">
        <v>123</v>
      </c>
      <c r="Z372" s="101" t="s">
        <v>124</v>
      </c>
      <c r="AA372" s="103">
        <v>2</v>
      </c>
      <c r="AB372" s="101" t="s">
        <v>125</v>
      </c>
      <c r="AC372" s="101" t="s">
        <v>3981</v>
      </c>
      <c r="AD372" s="103">
        <v>0</v>
      </c>
      <c r="AE372" s="103">
        <v>0</v>
      </c>
      <c r="AF372" s="103">
        <v>1</v>
      </c>
      <c r="AG372" s="103">
        <v>1</v>
      </c>
      <c r="AH372" s="104"/>
      <c r="AI372" s="104"/>
      <c r="AJ372" s="104"/>
      <c r="AK372" s="101" t="s">
        <v>4099</v>
      </c>
      <c r="AL372" s="101"/>
      <c r="AM372" s="101"/>
      <c r="AN372" s="102"/>
      <c r="AO372" s="105"/>
      <c r="AP372" s="106"/>
      <c r="AQ372" s="102">
        <v>0</v>
      </c>
      <c r="AR372" s="105">
        <v>0</v>
      </c>
      <c r="AS372" s="106" t="s">
        <v>171</v>
      </c>
      <c r="AT372" s="102"/>
      <c r="AU372" s="107">
        <v>0</v>
      </c>
      <c r="AV372" s="106" t="s">
        <v>171</v>
      </c>
      <c r="AW372" s="103">
        <v>0</v>
      </c>
      <c r="AX372" s="107">
        <v>0</v>
      </c>
      <c r="AY372" s="106" t="s">
        <v>171</v>
      </c>
      <c r="AZ372" s="108">
        <v>30000000</v>
      </c>
      <c r="BA372" s="108">
        <v>100000000</v>
      </c>
      <c r="BB372" s="108">
        <v>0</v>
      </c>
      <c r="BC372" s="108">
        <v>0</v>
      </c>
      <c r="BD372" s="108">
        <v>0</v>
      </c>
      <c r="BE372" s="108">
        <v>0</v>
      </c>
      <c r="BF372" s="108">
        <v>0</v>
      </c>
      <c r="BG372" s="108">
        <v>0</v>
      </c>
      <c r="BH372" s="108">
        <v>0</v>
      </c>
      <c r="BI372" s="108">
        <v>0</v>
      </c>
      <c r="BJ372" s="108">
        <v>130000000</v>
      </c>
      <c r="BK372" s="108">
        <v>30000000</v>
      </c>
      <c r="BL372" s="108">
        <v>100000000</v>
      </c>
      <c r="BM372" s="108">
        <v>0</v>
      </c>
      <c r="BN372" s="108">
        <v>0</v>
      </c>
      <c r="BO372" s="108">
        <v>0</v>
      </c>
      <c r="BP372" s="108">
        <v>0</v>
      </c>
      <c r="BQ372" s="108">
        <v>0</v>
      </c>
      <c r="BR372" s="108">
        <v>0</v>
      </c>
      <c r="BS372" s="108">
        <v>0</v>
      </c>
      <c r="BT372" s="108">
        <v>0</v>
      </c>
      <c r="BU372" s="108">
        <v>130000000</v>
      </c>
      <c r="BV372" s="108">
        <v>30000000</v>
      </c>
      <c r="BW372" s="108">
        <v>100000000</v>
      </c>
      <c r="BX372" s="108">
        <v>0</v>
      </c>
      <c r="BY372" s="108">
        <v>0</v>
      </c>
      <c r="BZ372" s="108">
        <v>0</v>
      </c>
      <c r="CA372" s="108">
        <v>0</v>
      </c>
      <c r="CB372" s="108">
        <v>0</v>
      </c>
      <c r="CC372" s="108">
        <v>0</v>
      </c>
      <c r="CD372" s="108">
        <v>0</v>
      </c>
      <c r="CE372" s="108">
        <v>0</v>
      </c>
      <c r="CF372" s="108">
        <v>130000000</v>
      </c>
      <c r="CG372" s="108">
        <v>30000000</v>
      </c>
      <c r="CH372" s="108">
        <v>100000000</v>
      </c>
      <c r="CI372" s="108">
        <v>0</v>
      </c>
      <c r="CJ372" s="108">
        <v>0</v>
      </c>
      <c r="CK372" s="108">
        <v>0</v>
      </c>
      <c r="CL372" s="108">
        <v>0</v>
      </c>
      <c r="CM372" s="108">
        <v>0</v>
      </c>
      <c r="CN372" s="108">
        <v>0</v>
      </c>
      <c r="CO372" s="108">
        <v>0</v>
      </c>
      <c r="CP372" s="108">
        <v>0</v>
      </c>
      <c r="CQ372" s="108">
        <v>130000000</v>
      </c>
      <c r="CR372" s="108">
        <v>520000000</v>
      </c>
      <c r="CS372" s="101"/>
      <c r="CT372" s="101" t="s">
        <v>4100</v>
      </c>
    </row>
    <row r="373" spans="1:98" ht="70.349999999999994" customHeight="1" x14ac:dyDescent="0.3">
      <c r="A373" s="100" t="s">
        <v>4101</v>
      </c>
      <c r="B373" s="101"/>
      <c r="C373" s="101" t="s">
        <v>111</v>
      </c>
      <c r="D373" s="101" t="s">
        <v>3742</v>
      </c>
      <c r="E373" s="101" t="s">
        <v>4102</v>
      </c>
      <c r="F373" s="102" t="s">
        <v>111</v>
      </c>
      <c r="G373" s="101" t="s">
        <v>105</v>
      </c>
      <c r="H373" s="101" t="s">
        <v>106</v>
      </c>
      <c r="I373" s="101" t="s">
        <v>4103</v>
      </c>
      <c r="J373" s="101" t="s">
        <v>111</v>
      </c>
      <c r="K373" s="101" t="s">
        <v>4104</v>
      </c>
      <c r="L373" s="101" t="s">
        <v>3974</v>
      </c>
      <c r="M373" s="101">
        <v>63</v>
      </c>
      <c r="N373" s="101" t="s">
        <v>4106</v>
      </c>
      <c r="O373" s="101" t="s">
        <v>4107</v>
      </c>
      <c r="P373" s="101" t="s">
        <v>808</v>
      </c>
      <c r="Q373" s="101" t="s">
        <v>6569</v>
      </c>
      <c r="R373" s="101" t="s">
        <v>4109</v>
      </c>
      <c r="S373" s="101" t="s">
        <v>4110</v>
      </c>
      <c r="T373" s="101" t="s">
        <v>4111</v>
      </c>
      <c r="U373" s="101" t="s">
        <v>1728</v>
      </c>
      <c r="V373" s="101" t="s">
        <v>4112</v>
      </c>
      <c r="W373" s="101" t="s">
        <v>4113</v>
      </c>
      <c r="X373" s="101" t="s">
        <v>146</v>
      </c>
      <c r="Y373" s="101" t="s">
        <v>123</v>
      </c>
      <c r="Z373" s="101" t="s">
        <v>124</v>
      </c>
      <c r="AA373" s="103">
        <v>8</v>
      </c>
      <c r="AB373" s="101" t="s">
        <v>125</v>
      </c>
      <c r="AC373" s="101" t="s">
        <v>3981</v>
      </c>
      <c r="AD373" s="103">
        <v>2</v>
      </c>
      <c r="AE373" s="103">
        <v>2</v>
      </c>
      <c r="AF373" s="103">
        <v>2</v>
      </c>
      <c r="AG373" s="103">
        <v>2</v>
      </c>
      <c r="AH373" s="104" t="s">
        <v>4114</v>
      </c>
      <c r="AI373" s="104" t="s">
        <v>4115</v>
      </c>
      <c r="AJ373" s="104"/>
      <c r="AK373" s="101" t="s">
        <v>4116</v>
      </c>
      <c r="AL373" s="101"/>
      <c r="AM373" s="101" t="s">
        <v>6570</v>
      </c>
      <c r="AN373" s="102">
        <v>0</v>
      </c>
      <c r="AO373" s="105">
        <v>1</v>
      </c>
      <c r="AP373" s="106" t="s">
        <v>132</v>
      </c>
      <c r="AQ373" s="102">
        <v>0</v>
      </c>
      <c r="AR373" s="105">
        <v>1</v>
      </c>
      <c r="AS373" s="106" t="s">
        <v>132</v>
      </c>
      <c r="AT373" s="102"/>
      <c r="AU373" s="107">
        <v>1</v>
      </c>
      <c r="AV373" s="106" t="s">
        <v>132</v>
      </c>
      <c r="AW373" s="103">
        <v>0</v>
      </c>
      <c r="AX373" s="107">
        <v>0</v>
      </c>
      <c r="AY373" s="106" t="s">
        <v>171</v>
      </c>
      <c r="AZ373" s="108">
        <v>0</v>
      </c>
      <c r="BA373" s="108">
        <v>50000000</v>
      </c>
      <c r="BB373" s="108">
        <v>0</v>
      </c>
      <c r="BC373" s="108">
        <v>0</v>
      </c>
      <c r="BD373" s="108">
        <v>0</v>
      </c>
      <c r="BE373" s="108">
        <v>0</v>
      </c>
      <c r="BF373" s="108">
        <v>0</v>
      </c>
      <c r="BG373" s="108">
        <v>0</v>
      </c>
      <c r="BH373" s="108">
        <v>0</v>
      </c>
      <c r="BI373" s="108">
        <v>0</v>
      </c>
      <c r="BJ373" s="108">
        <v>50000000</v>
      </c>
      <c r="BK373" s="108">
        <v>0</v>
      </c>
      <c r="BL373" s="108">
        <v>50000000</v>
      </c>
      <c r="BM373" s="108">
        <v>0</v>
      </c>
      <c r="BN373" s="108">
        <v>0</v>
      </c>
      <c r="BO373" s="108">
        <v>0</v>
      </c>
      <c r="BP373" s="108">
        <v>0</v>
      </c>
      <c r="BQ373" s="108">
        <v>0</v>
      </c>
      <c r="BR373" s="108">
        <v>0</v>
      </c>
      <c r="BS373" s="108">
        <v>0</v>
      </c>
      <c r="BT373" s="108">
        <v>0</v>
      </c>
      <c r="BU373" s="108">
        <v>50000000</v>
      </c>
      <c r="BV373" s="108">
        <v>0</v>
      </c>
      <c r="BW373" s="108">
        <v>100000000</v>
      </c>
      <c r="BX373" s="108">
        <v>0</v>
      </c>
      <c r="BY373" s="108">
        <v>0</v>
      </c>
      <c r="BZ373" s="108">
        <v>0</v>
      </c>
      <c r="CA373" s="108">
        <v>0</v>
      </c>
      <c r="CB373" s="108">
        <v>0</v>
      </c>
      <c r="CC373" s="108">
        <v>0</v>
      </c>
      <c r="CD373" s="108">
        <v>0</v>
      </c>
      <c r="CE373" s="108">
        <v>0</v>
      </c>
      <c r="CF373" s="108">
        <v>100000000</v>
      </c>
      <c r="CG373" s="108">
        <v>0</v>
      </c>
      <c r="CH373" s="108">
        <v>100000000</v>
      </c>
      <c r="CI373" s="108">
        <v>0</v>
      </c>
      <c r="CJ373" s="108">
        <v>0</v>
      </c>
      <c r="CK373" s="108">
        <v>0</v>
      </c>
      <c r="CL373" s="108">
        <v>0</v>
      </c>
      <c r="CM373" s="108">
        <v>0</v>
      </c>
      <c r="CN373" s="108">
        <v>0</v>
      </c>
      <c r="CO373" s="108">
        <v>0</v>
      </c>
      <c r="CP373" s="108">
        <v>0</v>
      </c>
      <c r="CQ373" s="108">
        <v>100000000</v>
      </c>
      <c r="CR373" s="108">
        <v>300000000</v>
      </c>
      <c r="CS373" s="101" t="s">
        <v>4117</v>
      </c>
      <c r="CT373" s="101" t="s">
        <v>4118</v>
      </c>
    </row>
    <row r="374" spans="1:98" ht="70.349999999999994" customHeight="1" x14ac:dyDescent="0.3">
      <c r="A374" s="100" t="s">
        <v>4119</v>
      </c>
      <c r="B374" s="101"/>
      <c r="C374" s="101" t="s">
        <v>101</v>
      </c>
      <c r="D374" s="101" t="s">
        <v>3742</v>
      </c>
      <c r="E374" s="101" t="s">
        <v>4120</v>
      </c>
      <c r="F374" s="102" t="s">
        <v>193</v>
      </c>
      <c r="G374" s="101" t="s">
        <v>105</v>
      </c>
      <c r="H374" s="101" t="s">
        <v>106</v>
      </c>
      <c r="I374" s="101" t="s">
        <v>4121</v>
      </c>
      <c r="J374" s="101" t="s">
        <v>111</v>
      </c>
      <c r="K374" s="101" t="s">
        <v>4122</v>
      </c>
      <c r="L374" s="101" t="s">
        <v>3974</v>
      </c>
      <c r="M374" s="101">
        <v>63</v>
      </c>
      <c r="N374" s="101" t="s">
        <v>4106</v>
      </c>
      <c r="O374" s="101" t="s">
        <v>137</v>
      </c>
      <c r="P374" s="101" t="s">
        <v>138</v>
      </c>
      <c r="Q374" s="101" t="s">
        <v>4235</v>
      </c>
      <c r="R374" s="101" t="s">
        <v>140</v>
      </c>
      <c r="S374" s="101" t="s">
        <v>217</v>
      </c>
      <c r="T374" s="101" t="s">
        <v>218</v>
      </c>
      <c r="U374" s="101" t="s">
        <v>219</v>
      </c>
      <c r="V374" s="101" t="s">
        <v>220</v>
      </c>
      <c r="W374" s="101" t="s">
        <v>221</v>
      </c>
      <c r="X374" s="101" t="s">
        <v>222</v>
      </c>
      <c r="Y374" s="101" t="s">
        <v>123</v>
      </c>
      <c r="Z374" s="101" t="s">
        <v>124</v>
      </c>
      <c r="AA374" s="103">
        <v>1</v>
      </c>
      <c r="AB374" s="101" t="s">
        <v>182</v>
      </c>
      <c r="AC374" s="101" t="s">
        <v>3981</v>
      </c>
      <c r="AD374" s="103">
        <v>1</v>
      </c>
      <c r="AE374" s="103">
        <v>1</v>
      </c>
      <c r="AF374" s="103">
        <v>1</v>
      </c>
      <c r="AG374" s="103">
        <v>1</v>
      </c>
      <c r="AH374" s="104" t="s">
        <v>4123</v>
      </c>
      <c r="AI374" s="104" t="s">
        <v>4124</v>
      </c>
      <c r="AJ374" s="104" t="s">
        <v>4125</v>
      </c>
      <c r="AK374" s="101" t="s">
        <v>4126</v>
      </c>
      <c r="AL374" s="101"/>
      <c r="AM374" s="101" t="s">
        <v>6630</v>
      </c>
      <c r="AN374" s="102">
        <v>1</v>
      </c>
      <c r="AO374" s="105">
        <v>1</v>
      </c>
      <c r="AP374" s="106" t="s">
        <v>132</v>
      </c>
      <c r="AQ374" s="102">
        <v>1</v>
      </c>
      <c r="AR374" s="105">
        <v>1</v>
      </c>
      <c r="AS374" s="106" t="s">
        <v>132</v>
      </c>
      <c r="AT374" s="102"/>
      <c r="AU374" s="107">
        <v>0</v>
      </c>
      <c r="AV374" s="106" t="s">
        <v>171</v>
      </c>
      <c r="AW374" s="103">
        <v>2</v>
      </c>
      <c r="AX374" s="107">
        <v>1</v>
      </c>
      <c r="AY374" s="106" t="s">
        <v>132</v>
      </c>
      <c r="AZ374" s="108">
        <v>0</v>
      </c>
      <c r="BA374" s="108">
        <v>50000000</v>
      </c>
      <c r="BB374" s="108">
        <v>0</v>
      </c>
      <c r="BC374" s="108">
        <v>0</v>
      </c>
      <c r="BD374" s="108">
        <v>0</v>
      </c>
      <c r="BE374" s="108">
        <v>0</v>
      </c>
      <c r="BF374" s="108">
        <v>0</v>
      </c>
      <c r="BG374" s="108">
        <v>0</v>
      </c>
      <c r="BH374" s="108">
        <v>0</v>
      </c>
      <c r="BI374" s="108">
        <v>0</v>
      </c>
      <c r="BJ374" s="108">
        <v>50000000</v>
      </c>
      <c r="BK374" s="108">
        <v>0</v>
      </c>
      <c r="BL374" s="108">
        <v>50000000</v>
      </c>
      <c r="BM374" s="108">
        <v>0</v>
      </c>
      <c r="BN374" s="108">
        <v>0</v>
      </c>
      <c r="BO374" s="108">
        <v>0</v>
      </c>
      <c r="BP374" s="108">
        <v>0</v>
      </c>
      <c r="BQ374" s="108">
        <v>0</v>
      </c>
      <c r="BR374" s="108">
        <v>0</v>
      </c>
      <c r="BS374" s="108">
        <v>0</v>
      </c>
      <c r="BT374" s="108">
        <v>0</v>
      </c>
      <c r="BU374" s="108">
        <v>50000000</v>
      </c>
      <c r="BV374" s="108">
        <v>30000000</v>
      </c>
      <c r="BW374" s="108">
        <v>80000000</v>
      </c>
      <c r="BX374" s="108">
        <v>0</v>
      </c>
      <c r="BY374" s="108">
        <v>0</v>
      </c>
      <c r="BZ374" s="108">
        <v>0</v>
      </c>
      <c r="CA374" s="108">
        <v>0</v>
      </c>
      <c r="CB374" s="108">
        <v>0</v>
      </c>
      <c r="CC374" s="108">
        <v>0</v>
      </c>
      <c r="CD374" s="108">
        <v>0</v>
      </c>
      <c r="CE374" s="108">
        <v>0</v>
      </c>
      <c r="CF374" s="108">
        <v>110000000</v>
      </c>
      <c r="CG374" s="108">
        <v>0</v>
      </c>
      <c r="CH374" s="108">
        <v>100000000</v>
      </c>
      <c r="CI374" s="108">
        <v>0</v>
      </c>
      <c r="CJ374" s="108">
        <v>0</v>
      </c>
      <c r="CK374" s="108">
        <v>0</v>
      </c>
      <c r="CL374" s="108">
        <v>0</v>
      </c>
      <c r="CM374" s="108">
        <v>0</v>
      </c>
      <c r="CN374" s="108">
        <v>0</v>
      </c>
      <c r="CO374" s="108">
        <v>0</v>
      </c>
      <c r="CP374" s="108">
        <v>0</v>
      </c>
      <c r="CQ374" s="108">
        <v>100000000</v>
      </c>
      <c r="CR374" s="108">
        <v>310000000</v>
      </c>
      <c r="CS374" s="101" t="s">
        <v>4127</v>
      </c>
      <c r="CT374" s="101" t="s">
        <v>4128</v>
      </c>
    </row>
    <row r="375" spans="1:98" ht="127.95" customHeight="1" x14ac:dyDescent="0.3">
      <c r="A375" s="100" t="s">
        <v>4129</v>
      </c>
      <c r="B375" s="101"/>
      <c r="C375" s="101" t="s">
        <v>111</v>
      </c>
      <c r="D375" s="101" t="s">
        <v>3742</v>
      </c>
      <c r="E375" s="101" t="s">
        <v>4130</v>
      </c>
      <c r="F375" s="102" t="s">
        <v>4131</v>
      </c>
      <c r="G375" s="101" t="s">
        <v>986</v>
      </c>
      <c r="H375" s="101" t="s">
        <v>106</v>
      </c>
      <c r="I375" s="101" t="s">
        <v>3972</v>
      </c>
      <c r="J375" s="101" t="s">
        <v>4132</v>
      </c>
      <c r="K375" s="101" t="s">
        <v>4133</v>
      </c>
      <c r="L375" s="101" t="s">
        <v>3974</v>
      </c>
      <c r="M375" s="101">
        <v>64</v>
      </c>
      <c r="N375" s="101" t="s">
        <v>4135</v>
      </c>
      <c r="O375" s="101" t="s">
        <v>6306</v>
      </c>
      <c r="P375" s="101" t="s">
        <v>114</v>
      </c>
      <c r="Q375" s="101" t="s">
        <v>115</v>
      </c>
      <c r="R375" s="101" t="s">
        <v>116</v>
      </c>
      <c r="S375" s="101" t="s">
        <v>4137</v>
      </c>
      <c r="T375" s="101" t="s">
        <v>4138</v>
      </c>
      <c r="U375" s="101" t="s">
        <v>4137</v>
      </c>
      <c r="V375" s="101" t="s">
        <v>4139</v>
      </c>
      <c r="W375" s="101" t="s">
        <v>4140</v>
      </c>
      <c r="X375" s="101" t="s">
        <v>322</v>
      </c>
      <c r="Y375" s="101" t="s">
        <v>123</v>
      </c>
      <c r="Z375" s="101" t="s">
        <v>124</v>
      </c>
      <c r="AA375" s="103">
        <v>1</v>
      </c>
      <c r="AB375" s="101" t="s">
        <v>125</v>
      </c>
      <c r="AC375" s="101" t="s">
        <v>3981</v>
      </c>
      <c r="AD375" s="103">
        <v>0</v>
      </c>
      <c r="AE375" s="103">
        <v>0</v>
      </c>
      <c r="AF375" s="103">
        <v>0</v>
      </c>
      <c r="AG375" s="103">
        <v>1</v>
      </c>
      <c r="AH375" s="104"/>
      <c r="AI375" s="104"/>
      <c r="AJ375" s="104"/>
      <c r="AK375" s="101"/>
      <c r="AL375" s="101"/>
      <c r="AM375" s="101" t="s">
        <v>4141</v>
      </c>
      <c r="AN375" s="102"/>
      <c r="AO375" s="105"/>
      <c r="AP375" s="106"/>
      <c r="AQ375" s="102"/>
      <c r="AR375" s="105"/>
      <c r="AS375" s="106"/>
      <c r="AT375" s="102"/>
      <c r="AU375" s="107"/>
      <c r="AV375" s="106"/>
      <c r="AW375" s="103">
        <v>0</v>
      </c>
      <c r="AX375" s="107">
        <v>0</v>
      </c>
      <c r="AY375" s="106" t="s">
        <v>171</v>
      </c>
      <c r="AZ375" s="108">
        <v>0</v>
      </c>
      <c r="BA375" s="108">
        <v>100000000</v>
      </c>
      <c r="BB375" s="108">
        <v>0</v>
      </c>
      <c r="BC375" s="108">
        <v>0</v>
      </c>
      <c r="BD375" s="108">
        <v>0</v>
      </c>
      <c r="BE375" s="108">
        <v>0</v>
      </c>
      <c r="BF375" s="108">
        <v>0</v>
      </c>
      <c r="BG375" s="108">
        <v>0</v>
      </c>
      <c r="BH375" s="108">
        <v>0</v>
      </c>
      <c r="BI375" s="108">
        <v>0</v>
      </c>
      <c r="BJ375" s="108">
        <v>100000000</v>
      </c>
      <c r="BK375" s="108">
        <v>0</v>
      </c>
      <c r="BL375" s="108">
        <v>1000000000</v>
      </c>
      <c r="BM375" s="108">
        <v>0</v>
      </c>
      <c r="BN375" s="108">
        <v>0</v>
      </c>
      <c r="BO375" s="108">
        <v>0</v>
      </c>
      <c r="BP375" s="108">
        <v>0</v>
      </c>
      <c r="BQ375" s="108">
        <v>0</v>
      </c>
      <c r="BR375" s="108">
        <v>0</v>
      </c>
      <c r="BS375" s="108">
        <v>0</v>
      </c>
      <c r="BT375" s="108">
        <v>0</v>
      </c>
      <c r="BU375" s="108">
        <v>1000000000</v>
      </c>
      <c r="BV375" s="108">
        <v>0</v>
      </c>
      <c r="BW375" s="108">
        <v>1000000000</v>
      </c>
      <c r="BX375" s="108">
        <v>0</v>
      </c>
      <c r="BY375" s="108">
        <v>0</v>
      </c>
      <c r="BZ375" s="108">
        <v>0</v>
      </c>
      <c r="CA375" s="108">
        <v>0</v>
      </c>
      <c r="CB375" s="108">
        <v>0</v>
      </c>
      <c r="CC375" s="108">
        <v>0</v>
      </c>
      <c r="CD375" s="108">
        <v>0</v>
      </c>
      <c r="CE375" s="108">
        <v>0</v>
      </c>
      <c r="CF375" s="108">
        <v>1000000000</v>
      </c>
      <c r="CG375" s="108">
        <v>0</v>
      </c>
      <c r="CH375" s="108">
        <v>0</v>
      </c>
      <c r="CI375" s="108">
        <v>0</v>
      </c>
      <c r="CJ375" s="108">
        <v>0</v>
      </c>
      <c r="CK375" s="108">
        <v>0</v>
      </c>
      <c r="CL375" s="108">
        <v>0</v>
      </c>
      <c r="CM375" s="108">
        <v>0</v>
      </c>
      <c r="CN375" s="108">
        <v>0</v>
      </c>
      <c r="CO375" s="108">
        <v>0</v>
      </c>
      <c r="CP375" s="108">
        <v>0</v>
      </c>
      <c r="CQ375" s="108">
        <v>0</v>
      </c>
      <c r="CR375" s="108">
        <v>2100000000</v>
      </c>
      <c r="CS375" s="101" t="s">
        <v>4142</v>
      </c>
      <c r="CT375" s="101" t="s">
        <v>4143</v>
      </c>
    </row>
    <row r="376" spans="1:98" ht="70.349999999999994" customHeight="1" x14ac:dyDescent="0.3">
      <c r="A376" s="100" t="s">
        <v>4144</v>
      </c>
      <c r="B376" s="101"/>
      <c r="C376" s="101" t="s">
        <v>111</v>
      </c>
      <c r="D376" s="101" t="s">
        <v>3742</v>
      </c>
      <c r="E376" s="101" t="s">
        <v>4145</v>
      </c>
      <c r="F376" s="102" t="s">
        <v>4146</v>
      </c>
      <c r="G376" s="101" t="s">
        <v>124</v>
      </c>
      <c r="H376" s="101" t="s">
        <v>106</v>
      </c>
      <c r="I376" s="101" t="s">
        <v>3972</v>
      </c>
      <c r="J376" s="101" t="s">
        <v>4147</v>
      </c>
      <c r="K376" s="101" t="s">
        <v>4062</v>
      </c>
      <c r="L376" s="101" t="s">
        <v>3974</v>
      </c>
      <c r="M376" s="101">
        <v>65</v>
      </c>
      <c r="N376" s="101" t="s">
        <v>4148</v>
      </c>
      <c r="O376" s="101" t="s">
        <v>137</v>
      </c>
      <c r="P376" s="101" t="s">
        <v>138</v>
      </c>
      <c r="Q376" s="101" t="s">
        <v>2057</v>
      </c>
      <c r="R376" s="101" t="s">
        <v>2058</v>
      </c>
      <c r="S376" s="101" t="s">
        <v>4040</v>
      </c>
      <c r="T376" s="101" t="s">
        <v>4041</v>
      </c>
      <c r="U376" s="101" t="s">
        <v>4042</v>
      </c>
      <c r="V376" s="101" t="s">
        <v>4043</v>
      </c>
      <c r="W376" s="101" t="s">
        <v>4044</v>
      </c>
      <c r="X376" s="101" t="s">
        <v>3215</v>
      </c>
      <c r="Y376" s="101" t="s">
        <v>123</v>
      </c>
      <c r="Z376" s="101" t="s">
        <v>124</v>
      </c>
      <c r="AA376" s="103">
        <v>5</v>
      </c>
      <c r="AB376" s="101" t="s">
        <v>125</v>
      </c>
      <c r="AC376" s="101" t="s">
        <v>3981</v>
      </c>
      <c r="AD376" s="103">
        <v>0</v>
      </c>
      <c r="AE376" s="103">
        <v>0</v>
      </c>
      <c r="AF376" s="103">
        <v>5</v>
      </c>
      <c r="AG376" s="103">
        <v>0</v>
      </c>
      <c r="AH376" s="104"/>
      <c r="AI376" s="104"/>
      <c r="AJ376" s="104"/>
      <c r="AK376" s="101" t="s">
        <v>4149</v>
      </c>
      <c r="AL376" s="101"/>
      <c r="AM376" s="101"/>
      <c r="AN376" s="102"/>
      <c r="AO376" s="105"/>
      <c r="AP376" s="106"/>
      <c r="AQ376" s="102"/>
      <c r="AR376" s="105"/>
      <c r="AS376" s="106"/>
      <c r="AT376" s="102"/>
      <c r="AU376" s="107">
        <v>0</v>
      </c>
      <c r="AV376" s="106" t="s">
        <v>171</v>
      </c>
      <c r="AW376" s="103">
        <v>0</v>
      </c>
      <c r="AX376" s="107">
        <v>0</v>
      </c>
      <c r="AY376" s="106" t="s">
        <v>171</v>
      </c>
      <c r="AZ376" s="108">
        <v>0</v>
      </c>
      <c r="BA376" s="108">
        <v>800000000</v>
      </c>
      <c r="BB376" s="108">
        <v>0</v>
      </c>
      <c r="BC376" s="108">
        <v>0</v>
      </c>
      <c r="BD376" s="108">
        <v>0</v>
      </c>
      <c r="BE376" s="108">
        <v>0</v>
      </c>
      <c r="BF376" s="108">
        <v>0</v>
      </c>
      <c r="BG376" s="108">
        <v>0</v>
      </c>
      <c r="BH376" s="108">
        <v>0</v>
      </c>
      <c r="BI376" s="108">
        <v>0</v>
      </c>
      <c r="BJ376" s="108">
        <v>800000000</v>
      </c>
      <c r="BK376" s="108">
        <v>0</v>
      </c>
      <c r="BL376" s="108">
        <v>300000000</v>
      </c>
      <c r="BM376" s="108">
        <v>0</v>
      </c>
      <c r="BN376" s="108">
        <v>0</v>
      </c>
      <c r="BO376" s="108">
        <v>0</v>
      </c>
      <c r="BP376" s="108">
        <v>0</v>
      </c>
      <c r="BQ376" s="108">
        <v>0</v>
      </c>
      <c r="BR376" s="108">
        <v>0</v>
      </c>
      <c r="BS376" s="108">
        <v>0</v>
      </c>
      <c r="BT376" s="108">
        <v>0</v>
      </c>
      <c r="BU376" s="108">
        <v>300000000</v>
      </c>
      <c r="BV376" s="108">
        <v>0</v>
      </c>
      <c r="BW376" s="108">
        <v>300000000</v>
      </c>
      <c r="BX376" s="108">
        <v>0</v>
      </c>
      <c r="BY376" s="108">
        <v>0</v>
      </c>
      <c r="BZ376" s="108">
        <v>0</v>
      </c>
      <c r="CA376" s="108">
        <v>0</v>
      </c>
      <c r="CB376" s="108">
        <v>0</v>
      </c>
      <c r="CC376" s="108">
        <v>0</v>
      </c>
      <c r="CD376" s="108">
        <v>0</v>
      </c>
      <c r="CE376" s="108">
        <v>0</v>
      </c>
      <c r="CF376" s="108">
        <v>300000000</v>
      </c>
      <c r="CG376" s="108">
        <v>0</v>
      </c>
      <c r="CH376" s="108">
        <v>300000000</v>
      </c>
      <c r="CI376" s="108">
        <v>0</v>
      </c>
      <c r="CJ376" s="108">
        <v>0</v>
      </c>
      <c r="CK376" s="108">
        <v>0</v>
      </c>
      <c r="CL376" s="108">
        <v>0</v>
      </c>
      <c r="CM376" s="108">
        <v>0</v>
      </c>
      <c r="CN376" s="108">
        <v>0</v>
      </c>
      <c r="CO376" s="108">
        <v>0</v>
      </c>
      <c r="CP376" s="108">
        <v>0</v>
      </c>
      <c r="CQ376" s="108">
        <v>300000000</v>
      </c>
      <c r="CR376" s="108">
        <v>1700000000</v>
      </c>
      <c r="CS376" s="101"/>
      <c r="CT376" s="101"/>
    </row>
    <row r="377" spans="1:98" ht="70.349999999999994" customHeight="1" x14ac:dyDescent="0.3">
      <c r="A377" s="100" t="s">
        <v>4150</v>
      </c>
      <c r="B377" s="101"/>
      <c r="C377" s="101" t="s">
        <v>111</v>
      </c>
      <c r="D377" s="101" t="s">
        <v>3742</v>
      </c>
      <c r="E377" s="101" t="s">
        <v>3743</v>
      </c>
      <c r="F377" s="102" t="s">
        <v>4151</v>
      </c>
      <c r="G377" s="101" t="s">
        <v>1992</v>
      </c>
      <c r="H377" s="101" t="s">
        <v>522</v>
      </c>
      <c r="I377" s="101" t="s">
        <v>4152</v>
      </c>
      <c r="J377" s="101" t="s">
        <v>4153</v>
      </c>
      <c r="K377" s="101" t="s">
        <v>4154</v>
      </c>
      <c r="L377" s="101" t="s">
        <v>4155</v>
      </c>
      <c r="M377" s="101">
        <v>66</v>
      </c>
      <c r="N377" s="101" t="s">
        <v>4157</v>
      </c>
      <c r="O377" s="101" t="s">
        <v>137</v>
      </c>
      <c r="P377" s="101" t="s">
        <v>138</v>
      </c>
      <c r="Q377" s="101" t="s">
        <v>4235</v>
      </c>
      <c r="R377" s="101" t="s">
        <v>140</v>
      </c>
      <c r="S377" s="101" t="s">
        <v>217</v>
      </c>
      <c r="T377" s="101" t="s">
        <v>218</v>
      </c>
      <c r="U377" s="101" t="s">
        <v>219</v>
      </c>
      <c r="V377" s="101" t="s">
        <v>220</v>
      </c>
      <c r="W377" s="101" t="s">
        <v>221</v>
      </c>
      <c r="X377" s="101" t="s">
        <v>222</v>
      </c>
      <c r="Y377" s="101" t="s">
        <v>123</v>
      </c>
      <c r="Z377" s="101" t="s">
        <v>124</v>
      </c>
      <c r="AA377" s="103">
        <v>14</v>
      </c>
      <c r="AB377" s="101" t="s">
        <v>125</v>
      </c>
      <c r="AC377" s="101" t="s">
        <v>3981</v>
      </c>
      <c r="AD377" s="103">
        <v>6</v>
      </c>
      <c r="AE377" s="103">
        <v>3</v>
      </c>
      <c r="AF377" s="103">
        <v>2</v>
      </c>
      <c r="AG377" s="103">
        <v>3</v>
      </c>
      <c r="AH377" s="104" t="s">
        <v>4158</v>
      </c>
      <c r="AI377" s="104" t="s">
        <v>4159</v>
      </c>
      <c r="AJ377" s="104" t="s">
        <v>4160</v>
      </c>
      <c r="AK377" s="101" t="s">
        <v>4161</v>
      </c>
      <c r="AL377" s="101" t="s">
        <v>4162</v>
      </c>
      <c r="AM377" s="101" t="s">
        <v>6571</v>
      </c>
      <c r="AN377" s="102">
        <v>8</v>
      </c>
      <c r="AO377" s="105">
        <v>1</v>
      </c>
      <c r="AP377" s="106" t="s">
        <v>132</v>
      </c>
      <c r="AQ377" s="102">
        <v>3</v>
      </c>
      <c r="AR377" s="105">
        <v>1</v>
      </c>
      <c r="AS377" s="106" t="s">
        <v>132</v>
      </c>
      <c r="AT377" s="102">
        <v>1</v>
      </c>
      <c r="AU377" s="107">
        <v>1</v>
      </c>
      <c r="AV377" s="106" t="s">
        <v>132</v>
      </c>
      <c r="AW377" s="103">
        <v>12</v>
      </c>
      <c r="AX377" s="107">
        <v>0.8571428571428571</v>
      </c>
      <c r="AY377" s="106" t="s">
        <v>170</v>
      </c>
      <c r="AZ377" s="108">
        <v>241617500</v>
      </c>
      <c r="BA377" s="108">
        <v>0</v>
      </c>
      <c r="BB377" s="108">
        <v>0</v>
      </c>
      <c r="BC377" s="108">
        <v>0</v>
      </c>
      <c r="BD377" s="108">
        <v>0</v>
      </c>
      <c r="BE377" s="108">
        <v>0</v>
      </c>
      <c r="BF377" s="108">
        <v>0</v>
      </c>
      <c r="BG377" s="108">
        <v>0</v>
      </c>
      <c r="BH377" s="108">
        <v>0</v>
      </c>
      <c r="BI377" s="108">
        <v>0</v>
      </c>
      <c r="BJ377" s="108">
        <v>241617500</v>
      </c>
      <c r="BK377" s="108">
        <v>170000000</v>
      </c>
      <c r="BL377" s="108">
        <v>0</v>
      </c>
      <c r="BM377" s="108">
        <v>0</v>
      </c>
      <c r="BN377" s="108">
        <v>0</v>
      </c>
      <c r="BO377" s="108">
        <v>0</v>
      </c>
      <c r="BP377" s="108">
        <v>0</v>
      </c>
      <c r="BQ377" s="108">
        <v>0</v>
      </c>
      <c r="BR377" s="108">
        <v>0</v>
      </c>
      <c r="BS377" s="108">
        <v>0</v>
      </c>
      <c r="BT377" s="108">
        <v>0</v>
      </c>
      <c r="BU377" s="108">
        <v>170000000</v>
      </c>
      <c r="BV377" s="108">
        <v>170000000</v>
      </c>
      <c r="BW377" s="108">
        <v>0</v>
      </c>
      <c r="BX377" s="108">
        <v>0</v>
      </c>
      <c r="BY377" s="108">
        <v>0</v>
      </c>
      <c r="BZ377" s="108">
        <v>0</v>
      </c>
      <c r="CA377" s="108">
        <v>0</v>
      </c>
      <c r="CB377" s="108">
        <v>0</v>
      </c>
      <c r="CC377" s="108">
        <v>0</v>
      </c>
      <c r="CD377" s="108">
        <v>0</v>
      </c>
      <c r="CE377" s="108">
        <v>0</v>
      </c>
      <c r="CF377" s="108">
        <v>170000000</v>
      </c>
      <c r="CG377" s="108">
        <v>170000000</v>
      </c>
      <c r="CH377" s="108">
        <v>0</v>
      </c>
      <c r="CI377" s="108">
        <v>0</v>
      </c>
      <c r="CJ377" s="108">
        <v>0</v>
      </c>
      <c r="CK377" s="108">
        <v>0</v>
      </c>
      <c r="CL377" s="108">
        <v>0</v>
      </c>
      <c r="CM377" s="108">
        <v>0</v>
      </c>
      <c r="CN377" s="108">
        <v>0</v>
      </c>
      <c r="CO377" s="108">
        <v>0</v>
      </c>
      <c r="CP377" s="108">
        <v>0</v>
      </c>
      <c r="CQ377" s="108">
        <v>170000000</v>
      </c>
      <c r="CR377" s="108">
        <v>751617500</v>
      </c>
      <c r="CS377" s="101" t="s">
        <v>4163</v>
      </c>
      <c r="CT377" s="101" t="s">
        <v>4164</v>
      </c>
    </row>
    <row r="378" spans="1:98" ht="70.349999999999994" customHeight="1" x14ac:dyDescent="0.3">
      <c r="A378" s="100" t="s">
        <v>4165</v>
      </c>
      <c r="B378" s="101"/>
      <c r="C378" s="101" t="s">
        <v>101</v>
      </c>
      <c r="D378" s="101" t="s">
        <v>3742</v>
      </c>
      <c r="E378" s="101" t="s">
        <v>3743</v>
      </c>
      <c r="F378" s="102" t="s">
        <v>4151</v>
      </c>
      <c r="G378" s="101" t="s">
        <v>1992</v>
      </c>
      <c r="H378" s="101" t="s">
        <v>522</v>
      </c>
      <c r="I378" s="101" t="s">
        <v>4152</v>
      </c>
      <c r="J378" s="101" t="s">
        <v>4153</v>
      </c>
      <c r="K378" s="101" t="s">
        <v>4154</v>
      </c>
      <c r="L378" s="101" t="s">
        <v>4155</v>
      </c>
      <c r="M378" s="101">
        <v>66</v>
      </c>
      <c r="N378" s="101" t="s">
        <v>4157</v>
      </c>
      <c r="O378" s="101" t="s">
        <v>137</v>
      </c>
      <c r="P378" s="101" t="s">
        <v>138</v>
      </c>
      <c r="Q378" s="101" t="s">
        <v>4235</v>
      </c>
      <c r="R378" s="101" t="s">
        <v>140</v>
      </c>
      <c r="S378" s="101" t="s">
        <v>278</v>
      </c>
      <c r="T378" s="101" t="s">
        <v>279</v>
      </c>
      <c r="U378" s="101" t="s">
        <v>280</v>
      </c>
      <c r="V378" s="101" t="s">
        <v>281</v>
      </c>
      <c r="W378" s="101" t="s">
        <v>282</v>
      </c>
      <c r="X378" s="101" t="s">
        <v>283</v>
      </c>
      <c r="Y378" s="101" t="s">
        <v>123</v>
      </c>
      <c r="Z378" s="101" t="s">
        <v>124</v>
      </c>
      <c r="AA378" s="103">
        <v>4</v>
      </c>
      <c r="AB378" s="101" t="s">
        <v>125</v>
      </c>
      <c r="AC378" s="101" t="s">
        <v>3981</v>
      </c>
      <c r="AD378" s="103">
        <v>0</v>
      </c>
      <c r="AE378" s="103">
        <v>0</v>
      </c>
      <c r="AF378" s="103">
        <v>3</v>
      </c>
      <c r="AG378" s="103">
        <v>1</v>
      </c>
      <c r="AH378" s="104"/>
      <c r="AI378" s="104" t="s">
        <v>4166</v>
      </c>
      <c r="AJ378" s="104" t="s">
        <v>4167</v>
      </c>
      <c r="AK378" s="101"/>
      <c r="AL378" s="101"/>
      <c r="AM378" s="101"/>
      <c r="AN378" s="102"/>
      <c r="AO378" s="105"/>
      <c r="AP378" s="106"/>
      <c r="AQ378" s="102">
        <v>1</v>
      </c>
      <c r="AR378" s="105">
        <v>1</v>
      </c>
      <c r="AS378" s="106" t="s">
        <v>132</v>
      </c>
      <c r="AT378" s="102"/>
      <c r="AU378" s="107">
        <v>0</v>
      </c>
      <c r="AV378" s="106" t="s">
        <v>171</v>
      </c>
      <c r="AW378" s="103">
        <v>1</v>
      </c>
      <c r="AX378" s="107">
        <v>0.25</v>
      </c>
      <c r="AY378" s="106" t="s">
        <v>171</v>
      </c>
      <c r="AZ378" s="108">
        <v>50000000</v>
      </c>
      <c r="BA378" s="108">
        <v>0</v>
      </c>
      <c r="BB378" s="108">
        <v>0</v>
      </c>
      <c r="BC378" s="108">
        <v>0</v>
      </c>
      <c r="BD378" s="108">
        <v>0</v>
      </c>
      <c r="BE378" s="108">
        <v>0</v>
      </c>
      <c r="BF378" s="108">
        <v>0</v>
      </c>
      <c r="BG378" s="108">
        <v>0</v>
      </c>
      <c r="BH378" s="108">
        <v>0</v>
      </c>
      <c r="BI378" s="108">
        <v>0</v>
      </c>
      <c r="BJ378" s="108">
        <v>50000000</v>
      </c>
      <c r="BK378" s="108">
        <v>50000000</v>
      </c>
      <c r="BL378" s="108">
        <v>0</v>
      </c>
      <c r="BM378" s="108">
        <v>0</v>
      </c>
      <c r="BN378" s="108">
        <v>0</v>
      </c>
      <c r="BO378" s="108">
        <v>0</v>
      </c>
      <c r="BP378" s="108">
        <v>0</v>
      </c>
      <c r="BQ378" s="108">
        <v>0</v>
      </c>
      <c r="BR378" s="108">
        <v>0</v>
      </c>
      <c r="BS378" s="108">
        <v>0</v>
      </c>
      <c r="BT378" s="108">
        <v>0</v>
      </c>
      <c r="BU378" s="108">
        <v>50000000</v>
      </c>
      <c r="BV378" s="108">
        <v>50000000</v>
      </c>
      <c r="BW378" s="108">
        <v>0</v>
      </c>
      <c r="BX378" s="108">
        <v>0</v>
      </c>
      <c r="BY378" s="108">
        <v>0</v>
      </c>
      <c r="BZ378" s="108">
        <v>0</v>
      </c>
      <c r="CA378" s="108">
        <v>0</v>
      </c>
      <c r="CB378" s="108">
        <v>0</v>
      </c>
      <c r="CC378" s="108">
        <v>0</v>
      </c>
      <c r="CD378" s="108">
        <v>0</v>
      </c>
      <c r="CE378" s="108">
        <v>0</v>
      </c>
      <c r="CF378" s="108">
        <v>50000000</v>
      </c>
      <c r="CG378" s="108">
        <v>50000000</v>
      </c>
      <c r="CH378" s="108">
        <v>0</v>
      </c>
      <c r="CI378" s="108">
        <v>0</v>
      </c>
      <c r="CJ378" s="108">
        <v>0</v>
      </c>
      <c r="CK378" s="108">
        <v>0</v>
      </c>
      <c r="CL378" s="108">
        <v>0</v>
      </c>
      <c r="CM378" s="108">
        <v>0</v>
      </c>
      <c r="CN378" s="108">
        <v>0</v>
      </c>
      <c r="CO378" s="108">
        <v>0</v>
      </c>
      <c r="CP378" s="108">
        <v>0</v>
      </c>
      <c r="CQ378" s="108">
        <v>50000000</v>
      </c>
      <c r="CR378" s="108">
        <v>200000000</v>
      </c>
      <c r="CS378" s="101"/>
      <c r="CT378" s="101" t="s">
        <v>4168</v>
      </c>
    </row>
    <row r="379" spans="1:98" ht="70.349999999999994" customHeight="1" x14ac:dyDescent="0.3">
      <c r="A379" s="100" t="s">
        <v>4169</v>
      </c>
      <c r="B379" s="101"/>
      <c r="C379" s="101" t="s">
        <v>136</v>
      </c>
      <c r="D379" s="101" t="s">
        <v>3742</v>
      </c>
      <c r="E379" s="101" t="s">
        <v>3743</v>
      </c>
      <c r="F379" s="102" t="s">
        <v>4151</v>
      </c>
      <c r="G379" s="101" t="s">
        <v>1992</v>
      </c>
      <c r="H379" s="101" t="s">
        <v>522</v>
      </c>
      <c r="I379" s="101" t="s">
        <v>4152</v>
      </c>
      <c r="J379" s="101" t="s">
        <v>4153</v>
      </c>
      <c r="K379" s="101" t="s">
        <v>4154</v>
      </c>
      <c r="L379" s="101" t="s">
        <v>4155</v>
      </c>
      <c r="M379" s="101">
        <v>66</v>
      </c>
      <c r="N379" s="101" t="s">
        <v>4157</v>
      </c>
      <c r="O379" s="101" t="s">
        <v>137</v>
      </c>
      <c r="P379" s="101" t="s">
        <v>138</v>
      </c>
      <c r="Q379" s="101" t="s">
        <v>4235</v>
      </c>
      <c r="R379" s="101" t="s">
        <v>140</v>
      </c>
      <c r="S379" s="101" t="s">
        <v>4170</v>
      </c>
      <c r="T379" s="101" t="s">
        <v>4171</v>
      </c>
      <c r="U379" s="101" t="s">
        <v>4172</v>
      </c>
      <c r="V379" s="101" t="s">
        <v>4173</v>
      </c>
      <c r="W379" s="101" t="s">
        <v>4174</v>
      </c>
      <c r="X379" s="101" t="s">
        <v>4175</v>
      </c>
      <c r="Y379" s="101" t="s">
        <v>123</v>
      </c>
      <c r="Z379" s="101" t="s">
        <v>124</v>
      </c>
      <c r="AA379" s="103">
        <v>5</v>
      </c>
      <c r="AB379" s="101" t="s">
        <v>125</v>
      </c>
      <c r="AC379" s="101" t="s">
        <v>3981</v>
      </c>
      <c r="AD379" s="103">
        <v>0</v>
      </c>
      <c r="AE379" s="103">
        <v>0</v>
      </c>
      <c r="AF379" s="103">
        <v>5</v>
      </c>
      <c r="AG379" s="103">
        <v>0</v>
      </c>
      <c r="AH379" s="104"/>
      <c r="AI379" s="104" t="s">
        <v>4176</v>
      </c>
      <c r="AJ379" s="104" t="s">
        <v>4177</v>
      </c>
      <c r="AK379" s="101" t="s">
        <v>4178</v>
      </c>
      <c r="AL379" s="101"/>
      <c r="AM379" s="101"/>
      <c r="AN379" s="102"/>
      <c r="AO379" s="105"/>
      <c r="AP379" s="106"/>
      <c r="AQ379" s="102">
        <v>1</v>
      </c>
      <c r="AR379" s="105">
        <v>1</v>
      </c>
      <c r="AS379" s="106" t="s">
        <v>132</v>
      </c>
      <c r="AT379" s="102"/>
      <c r="AU379" s="107">
        <v>0</v>
      </c>
      <c r="AV379" s="106" t="s">
        <v>171</v>
      </c>
      <c r="AW379" s="103">
        <v>1</v>
      </c>
      <c r="AX379" s="107">
        <v>0.2</v>
      </c>
      <c r="AY379" s="106" t="s">
        <v>171</v>
      </c>
      <c r="AZ379" s="108">
        <v>0</v>
      </c>
      <c r="BA379" s="108">
        <v>0</v>
      </c>
      <c r="BB379" s="108">
        <v>0</v>
      </c>
      <c r="BC379" s="108">
        <v>0</v>
      </c>
      <c r="BD379" s="108">
        <v>0</v>
      </c>
      <c r="BE379" s="108">
        <v>0</v>
      </c>
      <c r="BF379" s="108">
        <v>0</v>
      </c>
      <c r="BG379" s="108">
        <v>0</v>
      </c>
      <c r="BH379" s="108">
        <v>0</v>
      </c>
      <c r="BI379" s="108">
        <v>0</v>
      </c>
      <c r="BJ379" s="108">
        <v>0</v>
      </c>
      <c r="BK379" s="108">
        <v>0</v>
      </c>
      <c r="BL379" s="108">
        <v>0</v>
      </c>
      <c r="BM379" s="108">
        <v>0</v>
      </c>
      <c r="BN379" s="108">
        <v>0</v>
      </c>
      <c r="BO379" s="108">
        <v>0</v>
      </c>
      <c r="BP379" s="108">
        <v>0</v>
      </c>
      <c r="BQ379" s="108">
        <v>0</v>
      </c>
      <c r="BR379" s="108">
        <v>0</v>
      </c>
      <c r="BS379" s="108">
        <v>0</v>
      </c>
      <c r="BT379" s="108">
        <v>0</v>
      </c>
      <c r="BU379" s="108">
        <v>0</v>
      </c>
      <c r="BV379" s="108">
        <v>0</v>
      </c>
      <c r="BW379" s="108">
        <v>0</v>
      </c>
      <c r="BX379" s="108">
        <v>0</v>
      </c>
      <c r="BY379" s="108">
        <v>0</v>
      </c>
      <c r="BZ379" s="108">
        <v>0</v>
      </c>
      <c r="CA379" s="108">
        <v>0</v>
      </c>
      <c r="CB379" s="108">
        <v>0</v>
      </c>
      <c r="CC379" s="108">
        <v>0</v>
      </c>
      <c r="CD379" s="108">
        <v>0</v>
      </c>
      <c r="CE379" s="108">
        <v>0</v>
      </c>
      <c r="CF379" s="108">
        <v>0</v>
      </c>
      <c r="CG379" s="108">
        <v>80000000</v>
      </c>
      <c r="CH379" s="108">
        <v>0</v>
      </c>
      <c r="CI379" s="108">
        <v>0</v>
      </c>
      <c r="CJ379" s="108">
        <v>0</v>
      </c>
      <c r="CK379" s="108">
        <v>0</v>
      </c>
      <c r="CL379" s="108">
        <v>0</v>
      </c>
      <c r="CM379" s="108">
        <v>0</v>
      </c>
      <c r="CN379" s="108">
        <v>0</v>
      </c>
      <c r="CO379" s="108">
        <v>0</v>
      </c>
      <c r="CP379" s="108">
        <v>0</v>
      </c>
      <c r="CQ379" s="108">
        <v>80000000</v>
      </c>
      <c r="CR379" s="108">
        <v>80000000</v>
      </c>
      <c r="CS379" s="101"/>
      <c r="CT379" s="101" t="s">
        <v>4179</v>
      </c>
    </row>
    <row r="380" spans="1:98" ht="70.349999999999994" customHeight="1" x14ac:dyDescent="0.3">
      <c r="A380" s="100" t="s">
        <v>4180</v>
      </c>
      <c r="B380" s="101"/>
      <c r="C380" s="101" t="s">
        <v>175</v>
      </c>
      <c r="D380" s="101" t="s">
        <v>3742</v>
      </c>
      <c r="E380" s="101" t="s">
        <v>3743</v>
      </c>
      <c r="F380" s="102" t="s">
        <v>4151</v>
      </c>
      <c r="G380" s="101" t="s">
        <v>1992</v>
      </c>
      <c r="H380" s="101" t="s">
        <v>522</v>
      </c>
      <c r="I380" s="101" t="s">
        <v>4152</v>
      </c>
      <c r="J380" s="101" t="s">
        <v>4153</v>
      </c>
      <c r="K380" s="101" t="s">
        <v>4154</v>
      </c>
      <c r="L380" s="101" t="s">
        <v>4155</v>
      </c>
      <c r="M380" s="101">
        <v>66</v>
      </c>
      <c r="N380" s="101" t="s">
        <v>4157</v>
      </c>
      <c r="O380" s="101" t="s">
        <v>137</v>
      </c>
      <c r="P380" s="101" t="s">
        <v>138</v>
      </c>
      <c r="Q380" s="101" t="s">
        <v>4235</v>
      </c>
      <c r="R380" s="101" t="s">
        <v>140</v>
      </c>
      <c r="S380" s="101" t="s">
        <v>554</v>
      </c>
      <c r="T380" s="101" t="s">
        <v>4181</v>
      </c>
      <c r="U380" s="101" t="s">
        <v>1483</v>
      </c>
      <c r="V380" s="101" t="s">
        <v>4182</v>
      </c>
      <c r="W380" s="101" t="s">
        <v>4183</v>
      </c>
      <c r="X380" s="101" t="s">
        <v>500</v>
      </c>
      <c r="Y380" s="101" t="s">
        <v>123</v>
      </c>
      <c r="Z380" s="101" t="s">
        <v>124</v>
      </c>
      <c r="AA380" s="103">
        <v>2</v>
      </c>
      <c r="AB380" s="101" t="s">
        <v>125</v>
      </c>
      <c r="AC380" s="101" t="s">
        <v>3981</v>
      </c>
      <c r="AD380" s="103">
        <v>0</v>
      </c>
      <c r="AE380" s="103">
        <v>2</v>
      </c>
      <c r="AF380" s="103">
        <v>0</v>
      </c>
      <c r="AG380" s="103">
        <v>0</v>
      </c>
      <c r="AH380" s="104"/>
      <c r="AI380" s="104" t="s">
        <v>4184</v>
      </c>
      <c r="AJ380" s="104" t="s">
        <v>4185</v>
      </c>
      <c r="AK380" s="101"/>
      <c r="AL380" s="101"/>
      <c r="AM380" s="101"/>
      <c r="AN380" s="102"/>
      <c r="AO380" s="105"/>
      <c r="AP380" s="106"/>
      <c r="AQ380" s="102">
        <v>2</v>
      </c>
      <c r="AR380" s="105">
        <v>1</v>
      </c>
      <c r="AS380" s="106" t="s">
        <v>132</v>
      </c>
      <c r="AT380" s="102"/>
      <c r="AU380" s="107"/>
      <c r="AV380" s="106"/>
      <c r="AW380" s="103">
        <v>2</v>
      </c>
      <c r="AX380" s="107">
        <v>1</v>
      </c>
      <c r="AY380" s="106" t="s">
        <v>132</v>
      </c>
      <c r="AZ380" s="108">
        <v>0</v>
      </c>
      <c r="BA380" s="108">
        <v>0</v>
      </c>
      <c r="BB380" s="108">
        <v>0</v>
      </c>
      <c r="BC380" s="108">
        <v>0</v>
      </c>
      <c r="BD380" s="108">
        <v>0</v>
      </c>
      <c r="BE380" s="108">
        <v>0</v>
      </c>
      <c r="BF380" s="108">
        <v>0</v>
      </c>
      <c r="BG380" s="108">
        <v>0</v>
      </c>
      <c r="BH380" s="108">
        <v>0</v>
      </c>
      <c r="BI380" s="108">
        <v>0</v>
      </c>
      <c r="BJ380" s="108">
        <v>0</v>
      </c>
      <c r="BK380" s="108">
        <v>0</v>
      </c>
      <c r="BL380" s="108">
        <v>0</v>
      </c>
      <c r="BM380" s="108">
        <v>0</v>
      </c>
      <c r="BN380" s="108">
        <v>0</v>
      </c>
      <c r="BO380" s="108">
        <v>0</v>
      </c>
      <c r="BP380" s="108">
        <v>0</v>
      </c>
      <c r="BQ380" s="108">
        <v>0</v>
      </c>
      <c r="BR380" s="108">
        <v>0</v>
      </c>
      <c r="BS380" s="108">
        <v>0</v>
      </c>
      <c r="BT380" s="108">
        <v>0</v>
      </c>
      <c r="BU380" s="108">
        <v>0</v>
      </c>
      <c r="BV380" s="108">
        <v>160000000</v>
      </c>
      <c r="BW380" s="108">
        <v>0</v>
      </c>
      <c r="BX380" s="108">
        <v>0</v>
      </c>
      <c r="BY380" s="108">
        <v>0</v>
      </c>
      <c r="BZ380" s="108">
        <v>0</v>
      </c>
      <c r="CA380" s="108">
        <v>0</v>
      </c>
      <c r="CB380" s="108">
        <v>0</v>
      </c>
      <c r="CC380" s="108">
        <v>0</v>
      </c>
      <c r="CD380" s="108">
        <v>0</v>
      </c>
      <c r="CE380" s="108">
        <v>0</v>
      </c>
      <c r="CF380" s="108">
        <v>160000000</v>
      </c>
      <c r="CG380" s="108">
        <v>0</v>
      </c>
      <c r="CH380" s="108">
        <v>0</v>
      </c>
      <c r="CI380" s="108">
        <v>0</v>
      </c>
      <c r="CJ380" s="108">
        <v>0</v>
      </c>
      <c r="CK380" s="108">
        <v>0</v>
      </c>
      <c r="CL380" s="108">
        <v>0</v>
      </c>
      <c r="CM380" s="108">
        <v>0</v>
      </c>
      <c r="CN380" s="108">
        <v>0</v>
      </c>
      <c r="CO380" s="108">
        <v>0</v>
      </c>
      <c r="CP380" s="108">
        <v>0</v>
      </c>
      <c r="CQ380" s="108">
        <v>0</v>
      </c>
      <c r="CR380" s="108">
        <v>160000000</v>
      </c>
      <c r="CS380" s="101"/>
      <c r="CT380" s="101" t="s">
        <v>4186</v>
      </c>
    </row>
    <row r="381" spans="1:98" ht="70.349999999999994" customHeight="1" x14ac:dyDescent="0.3">
      <c r="A381" s="100" t="s">
        <v>4187</v>
      </c>
      <c r="B381" s="101"/>
      <c r="C381" s="101" t="s">
        <v>246</v>
      </c>
      <c r="D381" s="101" t="s">
        <v>3742</v>
      </c>
      <c r="E381" s="101" t="s">
        <v>3743</v>
      </c>
      <c r="F381" s="102" t="s">
        <v>4151</v>
      </c>
      <c r="G381" s="101" t="s">
        <v>1992</v>
      </c>
      <c r="H381" s="101" t="s">
        <v>522</v>
      </c>
      <c r="I381" s="101" t="s">
        <v>4152</v>
      </c>
      <c r="J381" s="101" t="s">
        <v>4153</v>
      </c>
      <c r="K381" s="101" t="s">
        <v>4154</v>
      </c>
      <c r="L381" s="101" t="s">
        <v>4155</v>
      </c>
      <c r="M381" s="101">
        <v>66</v>
      </c>
      <c r="N381" s="101" t="s">
        <v>4157</v>
      </c>
      <c r="O381" s="101" t="s">
        <v>137</v>
      </c>
      <c r="P381" s="101" t="s">
        <v>138</v>
      </c>
      <c r="Q381" s="101" t="s">
        <v>4235</v>
      </c>
      <c r="R381" s="101" t="s">
        <v>140</v>
      </c>
      <c r="S381" s="101" t="s">
        <v>4188</v>
      </c>
      <c r="T381" s="101" t="s">
        <v>4189</v>
      </c>
      <c r="U381" s="101" t="s">
        <v>4190</v>
      </c>
      <c r="V381" s="101" t="s">
        <v>4191</v>
      </c>
      <c r="W381" s="101" t="s">
        <v>4192</v>
      </c>
      <c r="X381" s="101" t="s">
        <v>4193</v>
      </c>
      <c r="Y381" s="101" t="s">
        <v>123</v>
      </c>
      <c r="Z381" s="101" t="s">
        <v>124</v>
      </c>
      <c r="AA381" s="103">
        <v>3</v>
      </c>
      <c r="AB381" s="101" t="s">
        <v>125</v>
      </c>
      <c r="AC381" s="101" t="s">
        <v>3981</v>
      </c>
      <c r="AD381" s="103">
        <v>0</v>
      </c>
      <c r="AE381" s="103">
        <v>0</v>
      </c>
      <c r="AF381" s="103">
        <v>2</v>
      </c>
      <c r="AG381" s="103">
        <v>1</v>
      </c>
      <c r="AH381" s="104"/>
      <c r="AI381" s="104"/>
      <c r="AJ381" s="104"/>
      <c r="AK381" s="101" t="s">
        <v>4194</v>
      </c>
      <c r="AL381" s="101" t="s">
        <v>4195</v>
      </c>
      <c r="AM381" s="101" t="s">
        <v>4196</v>
      </c>
      <c r="AN381" s="102"/>
      <c r="AO381" s="105"/>
      <c r="AP381" s="106"/>
      <c r="AQ381" s="102"/>
      <c r="AR381" s="105"/>
      <c r="AS381" s="106"/>
      <c r="AT381" s="102">
        <v>1</v>
      </c>
      <c r="AU381" s="107">
        <v>0.5</v>
      </c>
      <c r="AV381" s="106" t="s">
        <v>227</v>
      </c>
      <c r="AW381" s="103">
        <v>1</v>
      </c>
      <c r="AX381" s="107">
        <v>0.33333333333333331</v>
      </c>
      <c r="AY381" s="106" t="s">
        <v>227</v>
      </c>
      <c r="AZ381" s="108">
        <v>0</v>
      </c>
      <c r="BA381" s="108">
        <v>0</v>
      </c>
      <c r="BB381" s="108">
        <v>0</v>
      </c>
      <c r="BC381" s="108">
        <v>0</v>
      </c>
      <c r="BD381" s="108">
        <v>0</v>
      </c>
      <c r="BE381" s="108">
        <v>0</v>
      </c>
      <c r="BF381" s="108">
        <v>0</v>
      </c>
      <c r="BG381" s="108">
        <v>0</v>
      </c>
      <c r="BH381" s="108">
        <v>0</v>
      </c>
      <c r="BI381" s="108">
        <v>0</v>
      </c>
      <c r="BJ381" s="108">
        <v>0</v>
      </c>
      <c r="BK381" s="108">
        <v>250000000</v>
      </c>
      <c r="BL381" s="108">
        <v>0</v>
      </c>
      <c r="BM381" s="108">
        <v>0</v>
      </c>
      <c r="BN381" s="108">
        <v>0</v>
      </c>
      <c r="BO381" s="108">
        <v>0</v>
      </c>
      <c r="BP381" s="108">
        <v>0</v>
      </c>
      <c r="BQ381" s="108">
        <v>0</v>
      </c>
      <c r="BR381" s="108">
        <v>0</v>
      </c>
      <c r="BS381" s="108">
        <v>0</v>
      </c>
      <c r="BT381" s="108">
        <v>0</v>
      </c>
      <c r="BU381" s="108">
        <v>250000000</v>
      </c>
      <c r="BV381" s="108">
        <v>0</v>
      </c>
      <c r="BW381" s="108">
        <v>0</v>
      </c>
      <c r="BX381" s="108">
        <v>0</v>
      </c>
      <c r="BY381" s="108">
        <v>0</v>
      </c>
      <c r="BZ381" s="108">
        <v>0</v>
      </c>
      <c r="CA381" s="108">
        <v>0</v>
      </c>
      <c r="CB381" s="108">
        <v>0</v>
      </c>
      <c r="CC381" s="108">
        <v>0</v>
      </c>
      <c r="CD381" s="108">
        <v>0</v>
      </c>
      <c r="CE381" s="108">
        <v>0</v>
      </c>
      <c r="CF381" s="108">
        <v>0</v>
      </c>
      <c r="CG381" s="108">
        <v>0</v>
      </c>
      <c r="CH381" s="108">
        <v>0</v>
      </c>
      <c r="CI381" s="108">
        <v>0</v>
      </c>
      <c r="CJ381" s="108">
        <v>0</v>
      </c>
      <c r="CK381" s="108">
        <v>0</v>
      </c>
      <c r="CL381" s="108">
        <v>0</v>
      </c>
      <c r="CM381" s="108">
        <v>0</v>
      </c>
      <c r="CN381" s="108">
        <v>0</v>
      </c>
      <c r="CO381" s="108">
        <v>0</v>
      </c>
      <c r="CP381" s="108">
        <v>0</v>
      </c>
      <c r="CQ381" s="108">
        <v>0</v>
      </c>
      <c r="CR381" s="108">
        <v>250000000</v>
      </c>
      <c r="CS381" s="101"/>
      <c r="CT381" s="101" t="s">
        <v>4197</v>
      </c>
    </row>
    <row r="382" spans="1:98" ht="70.349999999999994" customHeight="1" x14ac:dyDescent="0.3">
      <c r="A382" s="100" t="s">
        <v>4198</v>
      </c>
      <c r="B382" s="101"/>
      <c r="C382" s="101" t="s">
        <v>357</v>
      </c>
      <c r="D382" s="101" t="s">
        <v>3742</v>
      </c>
      <c r="E382" s="101" t="s">
        <v>3743</v>
      </c>
      <c r="F382" s="102" t="s">
        <v>4151</v>
      </c>
      <c r="G382" s="101" t="s">
        <v>1992</v>
      </c>
      <c r="H382" s="101" t="s">
        <v>522</v>
      </c>
      <c r="I382" s="101" t="s">
        <v>4152</v>
      </c>
      <c r="J382" s="101" t="s">
        <v>4153</v>
      </c>
      <c r="K382" s="101" t="s">
        <v>4154</v>
      </c>
      <c r="L382" s="101" t="s">
        <v>4155</v>
      </c>
      <c r="M382" s="101">
        <v>66</v>
      </c>
      <c r="N382" s="101" t="s">
        <v>4157</v>
      </c>
      <c r="O382" s="101" t="s">
        <v>137</v>
      </c>
      <c r="P382" s="101" t="s">
        <v>138</v>
      </c>
      <c r="Q382" s="101" t="s">
        <v>4235</v>
      </c>
      <c r="R382" s="101" t="s">
        <v>140</v>
      </c>
      <c r="S382" s="153" t="s">
        <v>345</v>
      </c>
      <c r="T382" s="153" t="s">
        <v>346</v>
      </c>
      <c r="U382" s="153" t="s">
        <v>347</v>
      </c>
      <c r="V382" s="101" t="s">
        <v>348</v>
      </c>
      <c r="W382" s="101" t="s">
        <v>349</v>
      </c>
      <c r="X382" s="101" t="s">
        <v>350</v>
      </c>
      <c r="Y382" s="101" t="s">
        <v>123</v>
      </c>
      <c r="Z382" s="101" t="s">
        <v>124</v>
      </c>
      <c r="AA382" s="103">
        <v>2</v>
      </c>
      <c r="AB382" s="101" t="s">
        <v>125</v>
      </c>
      <c r="AC382" s="101" t="s">
        <v>3981</v>
      </c>
      <c r="AD382" s="103">
        <v>1</v>
      </c>
      <c r="AE382" s="103">
        <v>0</v>
      </c>
      <c r="AF382" s="103">
        <v>1</v>
      </c>
      <c r="AG382" s="103">
        <v>0</v>
      </c>
      <c r="AH382" s="104" t="s">
        <v>4199</v>
      </c>
      <c r="AI382" s="104" t="s">
        <v>4200</v>
      </c>
      <c r="AJ382" s="104" t="s">
        <v>4201</v>
      </c>
      <c r="AK382" s="101" t="s">
        <v>6688</v>
      </c>
      <c r="AL382" s="101"/>
      <c r="AM382" s="101"/>
      <c r="AN382" s="102">
        <v>1</v>
      </c>
      <c r="AO382" s="105">
        <v>1</v>
      </c>
      <c r="AP382" s="106" t="s">
        <v>132</v>
      </c>
      <c r="AQ382" s="102">
        <v>1</v>
      </c>
      <c r="AR382" s="105">
        <v>1</v>
      </c>
      <c r="AS382" s="106" t="s">
        <v>132</v>
      </c>
      <c r="AT382" s="102"/>
      <c r="AU382" s="107">
        <v>1</v>
      </c>
      <c r="AV382" s="106" t="s">
        <v>132</v>
      </c>
      <c r="AW382" s="103">
        <v>2</v>
      </c>
      <c r="AX382" s="107">
        <v>1</v>
      </c>
      <c r="AY382" s="106" t="s">
        <v>132</v>
      </c>
      <c r="AZ382" s="108">
        <v>0</v>
      </c>
      <c r="BA382" s="108">
        <v>0</v>
      </c>
      <c r="BB382" s="108">
        <v>0</v>
      </c>
      <c r="BC382" s="108">
        <v>0</v>
      </c>
      <c r="BD382" s="108">
        <v>0</v>
      </c>
      <c r="BE382" s="108">
        <v>0</v>
      </c>
      <c r="BF382" s="108">
        <v>0</v>
      </c>
      <c r="BG382" s="108">
        <v>0</v>
      </c>
      <c r="BH382" s="108">
        <v>0</v>
      </c>
      <c r="BI382" s="108">
        <v>0</v>
      </c>
      <c r="BJ382" s="108">
        <v>0</v>
      </c>
      <c r="BK382" s="108">
        <v>0</v>
      </c>
      <c r="BL382" s="108">
        <v>0</v>
      </c>
      <c r="BM382" s="108">
        <v>0</v>
      </c>
      <c r="BN382" s="108">
        <v>0</v>
      </c>
      <c r="BO382" s="108">
        <v>0</v>
      </c>
      <c r="BP382" s="108">
        <v>0</v>
      </c>
      <c r="BQ382" s="108">
        <v>0</v>
      </c>
      <c r="BR382" s="108">
        <v>0</v>
      </c>
      <c r="BS382" s="108">
        <v>0</v>
      </c>
      <c r="BT382" s="108">
        <v>0</v>
      </c>
      <c r="BU382" s="108">
        <v>0</v>
      </c>
      <c r="BV382" s="108">
        <v>0</v>
      </c>
      <c r="BW382" s="108">
        <v>0</v>
      </c>
      <c r="BX382" s="108">
        <v>0</v>
      </c>
      <c r="BY382" s="108">
        <v>0</v>
      </c>
      <c r="BZ382" s="108">
        <v>0</v>
      </c>
      <c r="CA382" s="108">
        <v>0</v>
      </c>
      <c r="CB382" s="108">
        <v>0</v>
      </c>
      <c r="CC382" s="108">
        <v>0</v>
      </c>
      <c r="CD382" s="108">
        <v>0</v>
      </c>
      <c r="CE382" s="108">
        <v>0</v>
      </c>
      <c r="CF382" s="108">
        <v>0</v>
      </c>
      <c r="CG382" s="108">
        <v>50000000</v>
      </c>
      <c r="CH382" s="108">
        <v>0</v>
      </c>
      <c r="CI382" s="108">
        <v>0</v>
      </c>
      <c r="CJ382" s="108">
        <v>0</v>
      </c>
      <c r="CK382" s="108">
        <v>0</v>
      </c>
      <c r="CL382" s="108">
        <v>0</v>
      </c>
      <c r="CM382" s="108">
        <v>0</v>
      </c>
      <c r="CN382" s="108">
        <v>0</v>
      </c>
      <c r="CO382" s="108">
        <v>0</v>
      </c>
      <c r="CP382" s="108">
        <v>0</v>
      </c>
      <c r="CQ382" s="108">
        <v>50000000</v>
      </c>
      <c r="CR382" s="108">
        <v>50000000</v>
      </c>
      <c r="CS382" s="101"/>
      <c r="CT382" s="101" t="s">
        <v>4202</v>
      </c>
    </row>
    <row r="383" spans="1:98" ht="70.349999999999994" customHeight="1" x14ac:dyDescent="0.3">
      <c r="A383" s="100" t="s">
        <v>4203</v>
      </c>
      <c r="B383" s="101"/>
      <c r="C383" s="101" t="s">
        <v>419</v>
      </c>
      <c r="D383" s="101" t="s">
        <v>3742</v>
      </c>
      <c r="E383" s="101" t="s">
        <v>3743</v>
      </c>
      <c r="F383" s="102" t="s">
        <v>4151</v>
      </c>
      <c r="G383" s="101" t="s">
        <v>1992</v>
      </c>
      <c r="H383" s="101" t="s">
        <v>522</v>
      </c>
      <c r="I383" s="101" t="s">
        <v>4152</v>
      </c>
      <c r="J383" s="101" t="s">
        <v>4153</v>
      </c>
      <c r="K383" s="101" t="s">
        <v>4154</v>
      </c>
      <c r="L383" s="101" t="s">
        <v>4155</v>
      </c>
      <c r="M383" s="101">
        <v>66</v>
      </c>
      <c r="N383" s="101" t="s">
        <v>4157</v>
      </c>
      <c r="O383" s="101" t="s">
        <v>137</v>
      </c>
      <c r="P383" s="101" t="s">
        <v>138</v>
      </c>
      <c r="Q383" s="101" t="s">
        <v>973</v>
      </c>
      <c r="R383" s="101" t="s">
        <v>974</v>
      </c>
      <c r="S383" s="153" t="s">
        <v>1686</v>
      </c>
      <c r="T383" s="153" t="s">
        <v>1687</v>
      </c>
      <c r="U383" s="153" t="s">
        <v>1686</v>
      </c>
      <c r="V383" s="101" t="s">
        <v>1688</v>
      </c>
      <c r="W383" s="101" t="s">
        <v>1689</v>
      </c>
      <c r="X383" s="101" t="s">
        <v>787</v>
      </c>
      <c r="Y383" s="101" t="s">
        <v>239</v>
      </c>
      <c r="Z383" s="101" t="s">
        <v>124</v>
      </c>
      <c r="AA383" s="103">
        <v>1</v>
      </c>
      <c r="AB383" s="101" t="s">
        <v>125</v>
      </c>
      <c r="AC383" s="101" t="s">
        <v>3981</v>
      </c>
      <c r="AD383" s="103">
        <v>0</v>
      </c>
      <c r="AE383" s="103">
        <v>0</v>
      </c>
      <c r="AF383" s="103">
        <v>0</v>
      </c>
      <c r="AG383" s="103">
        <v>1</v>
      </c>
      <c r="AH383" s="104"/>
      <c r="AI383" s="104"/>
      <c r="AJ383" s="104"/>
      <c r="AK383" s="101"/>
      <c r="AL383" s="101"/>
      <c r="AM383" s="101" t="s">
        <v>4204</v>
      </c>
      <c r="AN383" s="102"/>
      <c r="AO383" s="105"/>
      <c r="AP383" s="106"/>
      <c r="AQ383" s="102"/>
      <c r="AR383" s="105"/>
      <c r="AS383" s="106"/>
      <c r="AT383" s="102"/>
      <c r="AU383" s="107"/>
      <c r="AV383" s="106"/>
      <c r="AW383" s="103">
        <v>0</v>
      </c>
      <c r="AX383" s="107">
        <v>0</v>
      </c>
      <c r="AY383" s="106" t="s">
        <v>171</v>
      </c>
      <c r="AZ383" s="108"/>
      <c r="BA383" s="108"/>
      <c r="BB383" s="108"/>
      <c r="BC383" s="108"/>
      <c r="BD383" s="108"/>
      <c r="BE383" s="108"/>
      <c r="BF383" s="108"/>
      <c r="BG383" s="108"/>
      <c r="BH383" s="108"/>
      <c r="BI383" s="108"/>
      <c r="BJ383" s="108">
        <v>0</v>
      </c>
      <c r="BK383" s="108">
        <v>0</v>
      </c>
      <c r="BL383" s="108">
        <v>0</v>
      </c>
      <c r="BM383" s="108">
        <v>0</v>
      </c>
      <c r="BN383" s="108">
        <v>0</v>
      </c>
      <c r="BO383" s="108">
        <v>0</v>
      </c>
      <c r="BP383" s="108">
        <v>0</v>
      </c>
      <c r="BQ383" s="108">
        <v>0</v>
      </c>
      <c r="BR383" s="108">
        <v>0</v>
      </c>
      <c r="BS383" s="108">
        <v>1000000000</v>
      </c>
      <c r="BT383" s="108">
        <v>0</v>
      </c>
      <c r="BU383" s="108">
        <v>1000000000</v>
      </c>
      <c r="BV383" s="108">
        <v>0</v>
      </c>
      <c r="BW383" s="108">
        <v>0</v>
      </c>
      <c r="BX383" s="108">
        <v>0</v>
      </c>
      <c r="BY383" s="108">
        <v>0</v>
      </c>
      <c r="BZ383" s="108">
        <v>0</v>
      </c>
      <c r="CA383" s="108">
        <v>0</v>
      </c>
      <c r="CB383" s="108">
        <v>0</v>
      </c>
      <c r="CC383" s="108">
        <v>0</v>
      </c>
      <c r="CD383" s="108">
        <v>1000000000</v>
      </c>
      <c r="CE383" s="108">
        <v>0</v>
      </c>
      <c r="CF383" s="108">
        <v>1000000000</v>
      </c>
      <c r="CG383" s="108">
        <v>80000000</v>
      </c>
      <c r="CH383" s="108">
        <v>0</v>
      </c>
      <c r="CI383" s="108">
        <v>0</v>
      </c>
      <c r="CJ383" s="108">
        <v>0</v>
      </c>
      <c r="CK383" s="108">
        <v>0</v>
      </c>
      <c r="CL383" s="108">
        <v>0</v>
      </c>
      <c r="CM383" s="108">
        <v>0</v>
      </c>
      <c r="CN383" s="108">
        <v>0</v>
      </c>
      <c r="CO383" s="108">
        <v>0</v>
      </c>
      <c r="CP383" s="108">
        <v>0</v>
      </c>
      <c r="CQ383" s="108">
        <v>80000000</v>
      </c>
      <c r="CR383" s="108">
        <v>2080000000</v>
      </c>
      <c r="CS383" s="101"/>
      <c r="CT383" s="101" t="s">
        <v>4205</v>
      </c>
    </row>
    <row r="384" spans="1:98" ht="70.349999999999994" customHeight="1" x14ac:dyDescent="0.3">
      <c r="A384" s="100" t="s">
        <v>4206</v>
      </c>
      <c r="B384" s="101"/>
      <c r="C384" s="101" t="s">
        <v>436</v>
      </c>
      <c r="D384" s="101" t="s">
        <v>3742</v>
      </c>
      <c r="E384" s="101" t="s">
        <v>3743</v>
      </c>
      <c r="F384" s="102" t="s">
        <v>1309</v>
      </c>
      <c r="G384" s="101" t="s">
        <v>1992</v>
      </c>
      <c r="H384" s="101" t="s">
        <v>522</v>
      </c>
      <c r="I384" s="101" t="s">
        <v>1993</v>
      </c>
      <c r="J384" s="101" t="s">
        <v>1431</v>
      </c>
      <c r="K384" s="101" t="s">
        <v>3830</v>
      </c>
      <c r="L384" s="101" t="s">
        <v>4155</v>
      </c>
      <c r="M384" s="101">
        <v>66</v>
      </c>
      <c r="N384" s="101" t="s">
        <v>4157</v>
      </c>
      <c r="O384" s="101" t="s">
        <v>137</v>
      </c>
      <c r="P384" s="101" t="s">
        <v>138</v>
      </c>
      <c r="Q384" s="101" t="s">
        <v>973</v>
      </c>
      <c r="R384" s="101" t="s">
        <v>974</v>
      </c>
      <c r="S384" s="101" t="s">
        <v>918</v>
      </c>
      <c r="T384" s="101" t="s">
        <v>3789</v>
      </c>
      <c r="U384" s="101" t="s">
        <v>918</v>
      </c>
      <c r="V384" s="101" t="s">
        <v>3790</v>
      </c>
      <c r="W384" s="101" t="s">
        <v>3791</v>
      </c>
      <c r="X384" s="101" t="s">
        <v>787</v>
      </c>
      <c r="Y384" s="101" t="s">
        <v>239</v>
      </c>
      <c r="Z384" s="101" t="s">
        <v>124</v>
      </c>
      <c r="AA384" s="103">
        <v>1</v>
      </c>
      <c r="AB384" s="101" t="s">
        <v>125</v>
      </c>
      <c r="AC384" s="101" t="s">
        <v>3981</v>
      </c>
      <c r="AD384" s="103">
        <v>0</v>
      </c>
      <c r="AE384" s="103">
        <v>0</v>
      </c>
      <c r="AF384" s="103">
        <v>0</v>
      </c>
      <c r="AG384" s="103">
        <v>1</v>
      </c>
      <c r="AH384" s="104"/>
      <c r="AI384" s="104"/>
      <c r="AJ384" s="104"/>
      <c r="AK384" s="101"/>
      <c r="AL384" s="101"/>
      <c r="AM384" s="101" t="s">
        <v>4207</v>
      </c>
      <c r="AN384" s="102"/>
      <c r="AO384" s="105"/>
      <c r="AP384" s="106"/>
      <c r="AQ384" s="102"/>
      <c r="AR384" s="105"/>
      <c r="AS384" s="106"/>
      <c r="AT384" s="102"/>
      <c r="AU384" s="107"/>
      <c r="AV384" s="106"/>
      <c r="AW384" s="103">
        <v>0</v>
      </c>
      <c r="AX384" s="107">
        <v>0</v>
      </c>
      <c r="AY384" s="106" t="s">
        <v>171</v>
      </c>
      <c r="AZ384" s="108"/>
      <c r="BA384" s="108"/>
      <c r="BB384" s="108"/>
      <c r="BC384" s="108"/>
      <c r="BD384" s="108"/>
      <c r="BE384" s="108"/>
      <c r="BF384" s="108"/>
      <c r="BG384" s="108"/>
      <c r="BH384" s="108"/>
      <c r="BI384" s="108"/>
      <c r="BJ384" s="108">
        <v>0</v>
      </c>
      <c r="BK384" s="108">
        <v>0</v>
      </c>
      <c r="BL384" s="108">
        <v>0</v>
      </c>
      <c r="BM384" s="108">
        <v>0</v>
      </c>
      <c r="BN384" s="108">
        <v>0</v>
      </c>
      <c r="BO384" s="108">
        <v>0</v>
      </c>
      <c r="BP384" s="108">
        <v>0</v>
      </c>
      <c r="BQ384" s="108">
        <v>0</v>
      </c>
      <c r="BR384" s="108">
        <v>0</v>
      </c>
      <c r="BS384" s="108">
        <v>0</v>
      </c>
      <c r="BT384" s="108">
        <v>0</v>
      </c>
      <c r="BU384" s="108">
        <v>0</v>
      </c>
      <c r="BV384" s="108">
        <v>0</v>
      </c>
      <c r="BW384" s="108">
        <v>0</v>
      </c>
      <c r="BX384" s="108">
        <v>0</v>
      </c>
      <c r="BY384" s="108">
        <v>0</v>
      </c>
      <c r="BZ384" s="108">
        <v>0</v>
      </c>
      <c r="CA384" s="108">
        <v>0</v>
      </c>
      <c r="CB384" s="108">
        <v>0</v>
      </c>
      <c r="CC384" s="108">
        <v>0</v>
      </c>
      <c r="CD384" s="108">
        <v>0</v>
      </c>
      <c r="CE384" s="108">
        <v>0</v>
      </c>
      <c r="CF384" s="108">
        <v>0</v>
      </c>
      <c r="CG384" s="108">
        <v>0</v>
      </c>
      <c r="CH384" s="108">
        <v>0</v>
      </c>
      <c r="CI384" s="108">
        <v>0</v>
      </c>
      <c r="CJ384" s="108">
        <v>0</v>
      </c>
      <c r="CK384" s="108">
        <v>0</v>
      </c>
      <c r="CL384" s="108">
        <v>0</v>
      </c>
      <c r="CM384" s="108">
        <v>0</v>
      </c>
      <c r="CN384" s="108">
        <v>0</v>
      </c>
      <c r="CO384" s="108">
        <v>0</v>
      </c>
      <c r="CP384" s="108">
        <v>0</v>
      </c>
      <c r="CQ384" s="108">
        <v>0</v>
      </c>
      <c r="CR384" s="108">
        <v>0</v>
      </c>
      <c r="CS384" s="101"/>
      <c r="CT384" s="101" t="s">
        <v>4208</v>
      </c>
    </row>
    <row r="385" spans="1:98" ht="70.349999999999994" customHeight="1" x14ac:dyDescent="0.3">
      <c r="A385" s="100" t="s">
        <v>4209</v>
      </c>
      <c r="B385" s="101"/>
      <c r="C385" s="101" t="s">
        <v>450</v>
      </c>
      <c r="D385" s="101" t="s">
        <v>3742</v>
      </c>
      <c r="E385" s="101" t="s">
        <v>3743</v>
      </c>
      <c r="F385" s="102" t="s">
        <v>4151</v>
      </c>
      <c r="G385" s="101" t="s">
        <v>1992</v>
      </c>
      <c r="H385" s="101" t="s">
        <v>522</v>
      </c>
      <c r="I385" s="101" t="s">
        <v>4152</v>
      </c>
      <c r="J385" s="101" t="s">
        <v>4153</v>
      </c>
      <c r="K385" s="101" t="s">
        <v>4154</v>
      </c>
      <c r="L385" s="101" t="s">
        <v>4155</v>
      </c>
      <c r="M385" s="101">
        <v>66</v>
      </c>
      <c r="N385" s="101" t="s">
        <v>4157</v>
      </c>
      <c r="O385" s="101" t="s">
        <v>137</v>
      </c>
      <c r="P385" s="101" t="s">
        <v>138</v>
      </c>
      <c r="Q385" s="101" t="s">
        <v>973</v>
      </c>
      <c r="R385" s="101" t="s">
        <v>974</v>
      </c>
      <c r="S385" s="101" t="s">
        <v>822</v>
      </c>
      <c r="T385" s="101" t="s">
        <v>2734</v>
      </c>
      <c r="U385" s="101" t="s">
        <v>2735</v>
      </c>
      <c r="V385" s="101" t="s">
        <v>2736</v>
      </c>
      <c r="W385" s="101" t="s">
        <v>2737</v>
      </c>
      <c r="X385" s="101" t="s">
        <v>2738</v>
      </c>
      <c r="Y385" s="101" t="s">
        <v>123</v>
      </c>
      <c r="Z385" s="101" t="s">
        <v>124</v>
      </c>
      <c r="AA385" s="103">
        <v>8</v>
      </c>
      <c r="AB385" s="101" t="s">
        <v>125</v>
      </c>
      <c r="AC385" s="101" t="s">
        <v>3981</v>
      </c>
      <c r="AD385" s="103">
        <v>2</v>
      </c>
      <c r="AE385" s="103">
        <v>2</v>
      </c>
      <c r="AF385" s="103">
        <v>2</v>
      </c>
      <c r="AG385" s="103">
        <v>2</v>
      </c>
      <c r="AH385" s="104" t="s">
        <v>4210</v>
      </c>
      <c r="AI385" s="104" t="s">
        <v>4211</v>
      </c>
      <c r="AJ385" s="104" t="s">
        <v>4212</v>
      </c>
      <c r="AK385" s="101" t="s">
        <v>4213</v>
      </c>
      <c r="AL385" s="101" t="s">
        <v>4214</v>
      </c>
      <c r="AM385" s="101" t="s">
        <v>6572</v>
      </c>
      <c r="AN385" s="102">
        <v>500</v>
      </c>
      <c r="AO385" s="105">
        <v>1</v>
      </c>
      <c r="AP385" s="106" t="s">
        <v>132</v>
      </c>
      <c r="AQ385" s="102">
        <v>5</v>
      </c>
      <c r="AR385" s="105">
        <v>1</v>
      </c>
      <c r="AS385" s="106" t="s">
        <v>132</v>
      </c>
      <c r="AT385" s="102">
        <v>6</v>
      </c>
      <c r="AU385" s="107">
        <v>1</v>
      </c>
      <c r="AV385" s="106" t="s">
        <v>132</v>
      </c>
      <c r="AW385" s="103">
        <v>511</v>
      </c>
      <c r="AX385" s="107">
        <v>1</v>
      </c>
      <c r="AY385" s="106" t="s">
        <v>132</v>
      </c>
      <c r="AZ385" s="108"/>
      <c r="BA385" s="108"/>
      <c r="BB385" s="108"/>
      <c r="BC385" s="108"/>
      <c r="BD385" s="108"/>
      <c r="BE385" s="108"/>
      <c r="BF385" s="108"/>
      <c r="BG385" s="108"/>
      <c r="BH385" s="108"/>
      <c r="BI385" s="108"/>
      <c r="BJ385" s="108">
        <v>0</v>
      </c>
      <c r="BK385" s="108">
        <v>80000000</v>
      </c>
      <c r="BL385" s="108">
        <v>0</v>
      </c>
      <c r="BM385" s="108">
        <v>0</v>
      </c>
      <c r="BN385" s="108">
        <v>0</v>
      </c>
      <c r="BO385" s="108">
        <v>0</v>
      </c>
      <c r="BP385" s="108">
        <v>0</v>
      </c>
      <c r="BQ385" s="108">
        <v>0</v>
      </c>
      <c r="BR385" s="108">
        <v>0</v>
      </c>
      <c r="BS385" s="108">
        <v>0</v>
      </c>
      <c r="BT385" s="108">
        <v>0</v>
      </c>
      <c r="BU385" s="108">
        <v>80000000</v>
      </c>
      <c r="BV385" s="108">
        <v>0</v>
      </c>
      <c r="BW385" s="108">
        <v>0</v>
      </c>
      <c r="BX385" s="108">
        <v>0</v>
      </c>
      <c r="BY385" s="108">
        <v>0</v>
      </c>
      <c r="BZ385" s="108">
        <v>0</v>
      </c>
      <c r="CA385" s="108">
        <v>0</v>
      </c>
      <c r="CB385" s="108">
        <v>0</v>
      </c>
      <c r="CC385" s="108">
        <v>0</v>
      </c>
      <c r="CD385" s="108">
        <v>0</v>
      </c>
      <c r="CE385" s="108">
        <v>0</v>
      </c>
      <c r="CF385" s="108">
        <v>0</v>
      </c>
      <c r="CG385" s="108">
        <v>0</v>
      </c>
      <c r="CH385" s="108">
        <v>0</v>
      </c>
      <c r="CI385" s="108">
        <v>0</v>
      </c>
      <c r="CJ385" s="108">
        <v>0</v>
      </c>
      <c r="CK385" s="108">
        <v>0</v>
      </c>
      <c r="CL385" s="108">
        <v>0</v>
      </c>
      <c r="CM385" s="108">
        <v>0</v>
      </c>
      <c r="CN385" s="108">
        <v>0</v>
      </c>
      <c r="CO385" s="108">
        <v>0</v>
      </c>
      <c r="CP385" s="108">
        <v>0</v>
      </c>
      <c r="CQ385" s="108">
        <v>0</v>
      </c>
      <c r="CR385" s="108">
        <v>80000000</v>
      </c>
      <c r="CS385" s="101"/>
      <c r="CT385" s="101" t="s">
        <v>4215</v>
      </c>
    </row>
    <row r="386" spans="1:98" ht="70.349999999999994" customHeight="1" x14ac:dyDescent="0.3">
      <c r="A386" s="100" t="s">
        <v>4216</v>
      </c>
      <c r="B386" s="101"/>
      <c r="C386" s="101" t="s">
        <v>632</v>
      </c>
      <c r="D386" s="101" t="s">
        <v>3742</v>
      </c>
      <c r="E386" s="101" t="s">
        <v>4217</v>
      </c>
      <c r="F386" s="102" t="s">
        <v>1991</v>
      </c>
      <c r="G386" s="101" t="s">
        <v>1992</v>
      </c>
      <c r="H386" s="101" t="s">
        <v>522</v>
      </c>
      <c r="I386" s="101" t="s">
        <v>1993</v>
      </c>
      <c r="J386" s="101" t="s">
        <v>3744</v>
      </c>
      <c r="K386" s="101" t="s">
        <v>3830</v>
      </c>
      <c r="L386" s="101" t="s">
        <v>4155</v>
      </c>
      <c r="M386" s="101">
        <v>66</v>
      </c>
      <c r="N386" s="101" t="s">
        <v>4157</v>
      </c>
      <c r="O386" s="101" t="s">
        <v>137</v>
      </c>
      <c r="P386" s="101" t="s">
        <v>138</v>
      </c>
      <c r="Q386" s="101" t="s">
        <v>973</v>
      </c>
      <c r="R386" s="101" t="s">
        <v>974</v>
      </c>
      <c r="S386" s="101" t="s">
        <v>3749</v>
      </c>
      <c r="T386" s="101" t="s">
        <v>3750</v>
      </c>
      <c r="U386" s="101" t="s">
        <v>3749</v>
      </c>
      <c r="V386" s="101" t="s">
        <v>3751</v>
      </c>
      <c r="W386" s="101" t="s">
        <v>3752</v>
      </c>
      <c r="X386" s="101" t="s">
        <v>787</v>
      </c>
      <c r="Y386" s="101" t="s">
        <v>239</v>
      </c>
      <c r="Z386" s="101" t="s">
        <v>124</v>
      </c>
      <c r="AA386" s="103">
        <v>1</v>
      </c>
      <c r="AB386" s="101" t="s">
        <v>125</v>
      </c>
      <c r="AC386" s="101" t="s">
        <v>3981</v>
      </c>
      <c r="AD386" s="103">
        <v>0</v>
      </c>
      <c r="AE386" s="103">
        <v>0</v>
      </c>
      <c r="AF386" s="103">
        <v>1</v>
      </c>
      <c r="AG386" s="103">
        <v>0</v>
      </c>
      <c r="AH386" s="104"/>
      <c r="AI386" s="104" t="s">
        <v>4218</v>
      </c>
      <c r="AJ386" s="104"/>
      <c r="AK386" s="101" t="s">
        <v>4219</v>
      </c>
      <c r="AL386" s="101"/>
      <c r="AM386" s="101"/>
      <c r="AN386" s="102"/>
      <c r="AO386" s="105"/>
      <c r="AP386" s="106"/>
      <c r="AQ386" s="102">
        <v>0</v>
      </c>
      <c r="AR386" s="105"/>
      <c r="AS386" s="106"/>
      <c r="AT386" s="102"/>
      <c r="AU386" s="107">
        <v>0</v>
      </c>
      <c r="AV386" s="106" t="s">
        <v>171</v>
      </c>
      <c r="AW386" s="103">
        <v>0</v>
      </c>
      <c r="AX386" s="107">
        <v>0</v>
      </c>
      <c r="AY386" s="106" t="s">
        <v>171</v>
      </c>
      <c r="AZ386" s="108"/>
      <c r="BA386" s="108"/>
      <c r="BB386" s="108"/>
      <c r="BC386" s="108"/>
      <c r="BD386" s="108"/>
      <c r="BE386" s="108"/>
      <c r="BF386" s="108"/>
      <c r="BG386" s="108"/>
      <c r="BH386" s="108"/>
      <c r="BI386" s="108"/>
      <c r="BJ386" s="108">
        <v>0</v>
      </c>
      <c r="BK386" s="108">
        <v>0</v>
      </c>
      <c r="BL386" s="108">
        <v>0</v>
      </c>
      <c r="BM386" s="108">
        <v>0</v>
      </c>
      <c r="BN386" s="108">
        <v>0</v>
      </c>
      <c r="BO386" s="108">
        <v>0</v>
      </c>
      <c r="BP386" s="108">
        <v>0</v>
      </c>
      <c r="BQ386" s="108">
        <v>0</v>
      </c>
      <c r="BR386" s="108">
        <v>0</v>
      </c>
      <c r="BS386" s="108">
        <v>0</v>
      </c>
      <c r="BT386" s="108">
        <v>0</v>
      </c>
      <c r="BU386" s="108">
        <v>0</v>
      </c>
      <c r="BV386" s="108">
        <v>0</v>
      </c>
      <c r="BW386" s="108">
        <v>0</v>
      </c>
      <c r="BX386" s="108">
        <v>0</v>
      </c>
      <c r="BY386" s="108">
        <v>0</v>
      </c>
      <c r="BZ386" s="108">
        <v>0</v>
      </c>
      <c r="CA386" s="108">
        <v>0</v>
      </c>
      <c r="CB386" s="108">
        <v>0</v>
      </c>
      <c r="CC386" s="108">
        <v>0</v>
      </c>
      <c r="CD386" s="108">
        <v>0</v>
      </c>
      <c r="CE386" s="108">
        <v>0</v>
      </c>
      <c r="CF386" s="108">
        <v>0</v>
      </c>
      <c r="CG386" s="108">
        <v>0</v>
      </c>
      <c r="CH386" s="108">
        <v>0</v>
      </c>
      <c r="CI386" s="108">
        <v>0</v>
      </c>
      <c r="CJ386" s="108">
        <v>0</v>
      </c>
      <c r="CK386" s="108">
        <v>0</v>
      </c>
      <c r="CL386" s="108">
        <v>0</v>
      </c>
      <c r="CM386" s="108">
        <v>0</v>
      </c>
      <c r="CN386" s="108">
        <v>0</v>
      </c>
      <c r="CO386" s="108">
        <v>0</v>
      </c>
      <c r="CP386" s="108">
        <v>0</v>
      </c>
      <c r="CQ386" s="108">
        <v>0</v>
      </c>
      <c r="CR386" s="108">
        <v>0</v>
      </c>
      <c r="CS386" s="101"/>
      <c r="CT386" s="101"/>
    </row>
    <row r="387" spans="1:98" ht="70.349999999999994" customHeight="1" x14ac:dyDescent="0.3">
      <c r="A387" s="100" t="s">
        <v>4220</v>
      </c>
      <c r="B387" s="101"/>
      <c r="C387" s="101" t="s">
        <v>111</v>
      </c>
      <c r="D387" s="101" t="s">
        <v>3742</v>
      </c>
      <c r="E387" s="101" t="s">
        <v>4120</v>
      </c>
      <c r="F387" s="102" t="s">
        <v>808</v>
      </c>
      <c r="G387" s="101" t="s">
        <v>521</v>
      </c>
      <c r="H387" s="101" t="s">
        <v>522</v>
      </c>
      <c r="I387" s="101" t="s">
        <v>4121</v>
      </c>
      <c r="J387" s="101" t="s">
        <v>4221</v>
      </c>
      <c r="K387" s="101" t="s">
        <v>4154</v>
      </c>
      <c r="L387" s="101" t="s">
        <v>4155</v>
      </c>
      <c r="M387" s="101">
        <v>67</v>
      </c>
      <c r="N387" s="101" t="s">
        <v>4223</v>
      </c>
      <c r="O387" s="101" t="s">
        <v>137</v>
      </c>
      <c r="P387" s="101" t="s">
        <v>138</v>
      </c>
      <c r="Q387" s="101" t="s">
        <v>4235</v>
      </c>
      <c r="R387" s="101" t="s">
        <v>140</v>
      </c>
      <c r="S387" s="101" t="s">
        <v>217</v>
      </c>
      <c r="T387" s="101" t="s">
        <v>218</v>
      </c>
      <c r="U387" s="101" t="s">
        <v>219</v>
      </c>
      <c r="V387" s="101" t="s">
        <v>220</v>
      </c>
      <c r="W387" s="101" t="s">
        <v>221</v>
      </c>
      <c r="X387" s="101" t="s">
        <v>222</v>
      </c>
      <c r="Y387" s="101" t="s">
        <v>123</v>
      </c>
      <c r="Z387" s="101" t="s">
        <v>124</v>
      </c>
      <c r="AA387" s="103">
        <v>8</v>
      </c>
      <c r="AB387" s="101" t="s">
        <v>125</v>
      </c>
      <c r="AC387" s="101" t="s">
        <v>3981</v>
      </c>
      <c r="AD387" s="103">
        <v>2</v>
      </c>
      <c r="AE387" s="103">
        <v>2</v>
      </c>
      <c r="AF387" s="103">
        <v>2</v>
      </c>
      <c r="AG387" s="103">
        <v>2</v>
      </c>
      <c r="AH387" s="104" t="s">
        <v>4224</v>
      </c>
      <c r="AI387" s="104" t="s">
        <v>4225</v>
      </c>
      <c r="AJ387" s="104" t="s">
        <v>4226</v>
      </c>
      <c r="AK387" s="101" t="s">
        <v>6299</v>
      </c>
      <c r="AL387" s="101"/>
      <c r="AM387" s="101"/>
      <c r="AN387" s="102">
        <v>4</v>
      </c>
      <c r="AO387" s="105">
        <v>1</v>
      </c>
      <c r="AP387" s="106" t="s">
        <v>132</v>
      </c>
      <c r="AQ387" s="102">
        <v>4</v>
      </c>
      <c r="AR387" s="105">
        <v>1</v>
      </c>
      <c r="AS387" s="106" t="s">
        <v>132</v>
      </c>
      <c r="AT387" s="102"/>
      <c r="AU387" s="107">
        <v>1</v>
      </c>
      <c r="AV387" s="106" t="s">
        <v>132</v>
      </c>
      <c r="AW387" s="103">
        <v>8</v>
      </c>
      <c r="AX387" s="107">
        <v>1</v>
      </c>
      <c r="AY387" s="106" t="s">
        <v>132</v>
      </c>
      <c r="AZ387" s="108">
        <v>0</v>
      </c>
      <c r="BA387" s="108">
        <v>0</v>
      </c>
      <c r="BB387" s="108">
        <v>0</v>
      </c>
      <c r="BC387" s="108">
        <v>0</v>
      </c>
      <c r="BD387" s="108">
        <v>0</v>
      </c>
      <c r="BE387" s="108">
        <v>0</v>
      </c>
      <c r="BF387" s="108">
        <v>0</v>
      </c>
      <c r="BG387" s="108">
        <v>0</v>
      </c>
      <c r="BH387" s="108">
        <v>0</v>
      </c>
      <c r="BI387" s="108">
        <v>0</v>
      </c>
      <c r="BJ387" s="108">
        <v>0</v>
      </c>
      <c r="BK387" s="108">
        <v>0</v>
      </c>
      <c r="BL387" s="108">
        <v>0</v>
      </c>
      <c r="BM387" s="108">
        <v>0</v>
      </c>
      <c r="BN387" s="108">
        <v>0</v>
      </c>
      <c r="BO387" s="108">
        <v>0</v>
      </c>
      <c r="BP387" s="108">
        <v>0</v>
      </c>
      <c r="BQ387" s="108">
        <v>0</v>
      </c>
      <c r="BR387" s="108">
        <v>0</v>
      </c>
      <c r="BS387" s="108">
        <v>0</v>
      </c>
      <c r="BT387" s="108">
        <v>0</v>
      </c>
      <c r="BU387" s="108">
        <v>0</v>
      </c>
      <c r="BV387" s="108">
        <v>0</v>
      </c>
      <c r="BW387" s="108">
        <v>0</v>
      </c>
      <c r="BX387" s="108">
        <v>0</v>
      </c>
      <c r="BY387" s="108">
        <v>0</v>
      </c>
      <c r="BZ387" s="108">
        <v>0</v>
      </c>
      <c r="CA387" s="108">
        <v>0</v>
      </c>
      <c r="CB387" s="108">
        <v>0</v>
      </c>
      <c r="CC387" s="108">
        <v>0</v>
      </c>
      <c r="CD387" s="108">
        <v>0</v>
      </c>
      <c r="CE387" s="108">
        <v>0</v>
      </c>
      <c r="CF387" s="108">
        <v>0</v>
      </c>
      <c r="CG387" s="108">
        <v>0</v>
      </c>
      <c r="CH387" s="108">
        <v>0</v>
      </c>
      <c r="CI387" s="108">
        <v>0</v>
      </c>
      <c r="CJ387" s="108">
        <v>0</v>
      </c>
      <c r="CK387" s="108">
        <v>0</v>
      </c>
      <c r="CL387" s="108">
        <v>0</v>
      </c>
      <c r="CM387" s="108">
        <v>0</v>
      </c>
      <c r="CN387" s="108">
        <v>0</v>
      </c>
      <c r="CO387" s="108">
        <v>0</v>
      </c>
      <c r="CP387" s="108">
        <v>0</v>
      </c>
      <c r="CQ387" s="108">
        <v>0</v>
      </c>
      <c r="CR387" s="108">
        <v>0</v>
      </c>
      <c r="CS387" s="101"/>
      <c r="CT387" s="101" t="s">
        <v>4227</v>
      </c>
    </row>
    <row r="388" spans="1:98" ht="70.349999999999994" customHeight="1" x14ac:dyDescent="0.3">
      <c r="A388" s="100" t="s">
        <v>4228</v>
      </c>
      <c r="B388" s="101"/>
      <c r="C388" s="101" t="s">
        <v>101</v>
      </c>
      <c r="D388" s="101" t="s">
        <v>3742</v>
      </c>
      <c r="E388" s="101" t="s">
        <v>4120</v>
      </c>
      <c r="F388" s="102" t="s">
        <v>808</v>
      </c>
      <c r="G388" s="101" t="s">
        <v>521</v>
      </c>
      <c r="H388" s="101" t="s">
        <v>106</v>
      </c>
      <c r="I388" s="101" t="s">
        <v>4121</v>
      </c>
      <c r="J388" s="101" t="s">
        <v>4221</v>
      </c>
      <c r="K388" s="101" t="s">
        <v>4122</v>
      </c>
      <c r="L388" s="101" t="s">
        <v>4155</v>
      </c>
      <c r="M388" s="101">
        <v>67</v>
      </c>
      <c r="N388" s="101" t="s">
        <v>4223</v>
      </c>
      <c r="O388" s="101" t="s">
        <v>137</v>
      </c>
      <c r="P388" s="101" t="s">
        <v>138</v>
      </c>
      <c r="Q388" s="101" t="s">
        <v>4235</v>
      </c>
      <c r="R388" s="101" t="s">
        <v>140</v>
      </c>
      <c r="S388" s="101" t="s">
        <v>141</v>
      </c>
      <c r="T388" s="101" t="s">
        <v>142</v>
      </c>
      <c r="U388" s="101" t="s">
        <v>249</v>
      </c>
      <c r="V388" s="101" t="s">
        <v>144</v>
      </c>
      <c r="W388" s="101" t="s">
        <v>145</v>
      </c>
      <c r="X388" s="101" t="s">
        <v>146</v>
      </c>
      <c r="Y388" s="101" t="s">
        <v>123</v>
      </c>
      <c r="Z388" s="101" t="s">
        <v>124</v>
      </c>
      <c r="AA388" s="103">
        <v>60</v>
      </c>
      <c r="AB388" s="101" t="s">
        <v>125</v>
      </c>
      <c r="AC388" s="101" t="s">
        <v>3981</v>
      </c>
      <c r="AD388" s="103">
        <v>0</v>
      </c>
      <c r="AE388" s="103">
        <v>0</v>
      </c>
      <c r="AF388" s="103">
        <v>30</v>
      </c>
      <c r="AG388" s="103">
        <v>30</v>
      </c>
      <c r="AH388" s="104"/>
      <c r="AI388" s="104" t="s">
        <v>4229</v>
      </c>
      <c r="AJ388" s="104" t="s">
        <v>4230</v>
      </c>
      <c r="AK388" s="101" t="s">
        <v>4231</v>
      </c>
      <c r="AL388" s="101"/>
      <c r="AM388" s="101" t="s">
        <v>4232</v>
      </c>
      <c r="AN388" s="102"/>
      <c r="AO388" s="105"/>
      <c r="AP388" s="106"/>
      <c r="AQ388" s="102">
        <v>0</v>
      </c>
      <c r="AR388" s="105"/>
      <c r="AS388" s="106"/>
      <c r="AT388" s="102">
        <v>0</v>
      </c>
      <c r="AU388" s="107">
        <v>0</v>
      </c>
      <c r="AV388" s="106" t="s">
        <v>171</v>
      </c>
      <c r="AW388" s="103">
        <v>0</v>
      </c>
      <c r="AX388" s="107">
        <v>0</v>
      </c>
      <c r="AY388" s="106" t="s">
        <v>171</v>
      </c>
      <c r="AZ388" s="108">
        <v>0</v>
      </c>
      <c r="BA388" s="108">
        <v>0</v>
      </c>
      <c r="BB388" s="108">
        <v>0</v>
      </c>
      <c r="BC388" s="108">
        <v>0</v>
      </c>
      <c r="BD388" s="108">
        <v>0</v>
      </c>
      <c r="BE388" s="108">
        <v>0</v>
      </c>
      <c r="BF388" s="108">
        <v>0</v>
      </c>
      <c r="BG388" s="108">
        <v>0</v>
      </c>
      <c r="BH388" s="108">
        <v>0</v>
      </c>
      <c r="BI388" s="108">
        <v>0</v>
      </c>
      <c r="BJ388" s="108">
        <v>0</v>
      </c>
      <c r="BK388" s="108">
        <v>0</v>
      </c>
      <c r="BL388" s="108">
        <v>0</v>
      </c>
      <c r="BM388" s="108">
        <v>0</v>
      </c>
      <c r="BN388" s="108">
        <v>0</v>
      </c>
      <c r="BO388" s="108">
        <v>0</v>
      </c>
      <c r="BP388" s="108">
        <v>0</v>
      </c>
      <c r="BQ388" s="108">
        <v>0</v>
      </c>
      <c r="BR388" s="108">
        <v>0</v>
      </c>
      <c r="BS388" s="108">
        <v>0</v>
      </c>
      <c r="BT388" s="108">
        <v>0</v>
      </c>
      <c r="BU388" s="108">
        <v>0</v>
      </c>
      <c r="BV388" s="108">
        <v>15000000</v>
      </c>
      <c r="BW388" s="108">
        <v>0</v>
      </c>
      <c r="BX388" s="108">
        <v>0</v>
      </c>
      <c r="BY388" s="108">
        <v>0</v>
      </c>
      <c r="BZ388" s="108">
        <v>0</v>
      </c>
      <c r="CA388" s="108">
        <v>0</v>
      </c>
      <c r="CB388" s="108">
        <v>0</v>
      </c>
      <c r="CC388" s="108">
        <v>0</v>
      </c>
      <c r="CD388" s="108">
        <v>0</v>
      </c>
      <c r="CE388" s="108">
        <v>0</v>
      </c>
      <c r="CF388" s="108">
        <v>15000000</v>
      </c>
      <c r="CG388" s="108">
        <v>15000000</v>
      </c>
      <c r="CH388" s="108">
        <v>0</v>
      </c>
      <c r="CI388" s="108">
        <v>0</v>
      </c>
      <c r="CJ388" s="108">
        <v>0</v>
      </c>
      <c r="CK388" s="108">
        <v>0</v>
      </c>
      <c r="CL388" s="108">
        <v>0</v>
      </c>
      <c r="CM388" s="108">
        <v>0</v>
      </c>
      <c r="CN388" s="108">
        <v>0</v>
      </c>
      <c r="CO388" s="108">
        <v>0</v>
      </c>
      <c r="CP388" s="108">
        <v>0</v>
      </c>
      <c r="CQ388" s="108">
        <v>15000000</v>
      </c>
      <c r="CR388" s="108">
        <v>30000000</v>
      </c>
      <c r="CS388" s="101"/>
      <c r="CT388" s="101" t="s">
        <v>4233</v>
      </c>
    </row>
    <row r="389" spans="1:98" ht="70.349999999999994" customHeight="1" x14ac:dyDescent="0.3">
      <c r="A389" s="100" t="s">
        <v>4234</v>
      </c>
      <c r="B389" s="101"/>
      <c r="C389" s="101" t="s">
        <v>136</v>
      </c>
      <c r="D389" s="101" t="s">
        <v>3742</v>
      </c>
      <c r="E389" s="101" t="s">
        <v>4120</v>
      </c>
      <c r="F389" s="102" t="s">
        <v>808</v>
      </c>
      <c r="G389" s="101" t="s">
        <v>521</v>
      </c>
      <c r="H389" s="101" t="s">
        <v>106</v>
      </c>
      <c r="I389" s="101" t="s">
        <v>4121</v>
      </c>
      <c r="J389" s="101" t="s">
        <v>4221</v>
      </c>
      <c r="K389" s="101" t="s">
        <v>4122</v>
      </c>
      <c r="L389" s="101" t="s">
        <v>4155</v>
      </c>
      <c r="M389" s="101">
        <v>67</v>
      </c>
      <c r="N389" s="101" t="s">
        <v>4223</v>
      </c>
      <c r="O389" s="101" t="s">
        <v>137</v>
      </c>
      <c r="P389" s="101" t="s">
        <v>138</v>
      </c>
      <c r="Q389" s="101" t="s">
        <v>4235</v>
      </c>
      <c r="R389" s="101" t="s">
        <v>140</v>
      </c>
      <c r="S389" s="101" t="s">
        <v>822</v>
      </c>
      <c r="T389" s="101" t="s">
        <v>1997</v>
      </c>
      <c r="U389" s="101" t="s">
        <v>1998</v>
      </c>
      <c r="V389" s="101" t="s">
        <v>1999</v>
      </c>
      <c r="W389" s="101" t="s">
        <v>2000</v>
      </c>
      <c r="X389" s="101" t="s">
        <v>2001</v>
      </c>
      <c r="Y389" s="101" t="s">
        <v>123</v>
      </c>
      <c r="Z389" s="101" t="s">
        <v>124</v>
      </c>
      <c r="AA389" s="103">
        <v>8</v>
      </c>
      <c r="AB389" s="101" t="s">
        <v>125</v>
      </c>
      <c r="AC389" s="101" t="s">
        <v>3981</v>
      </c>
      <c r="AD389" s="103">
        <v>2</v>
      </c>
      <c r="AE389" s="103">
        <v>2</v>
      </c>
      <c r="AF389" s="103">
        <v>2</v>
      </c>
      <c r="AG389" s="103">
        <v>2</v>
      </c>
      <c r="AH389" s="104" t="s">
        <v>4236</v>
      </c>
      <c r="AI389" s="104"/>
      <c r="AJ389" s="104"/>
      <c r="AK389" s="101" t="s">
        <v>4237</v>
      </c>
      <c r="AL389" s="101"/>
      <c r="AM389" s="101" t="s">
        <v>6573</v>
      </c>
      <c r="AN389" s="102">
        <v>6</v>
      </c>
      <c r="AO389" s="105">
        <v>1</v>
      </c>
      <c r="AP389" s="106" t="s">
        <v>132</v>
      </c>
      <c r="AQ389" s="102">
        <v>0</v>
      </c>
      <c r="AR389" s="105">
        <v>1</v>
      </c>
      <c r="AS389" s="106" t="s">
        <v>132</v>
      </c>
      <c r="AT389" s="102">
        <v>0</v>
      </c>
      <c r="AU389" s="107">
        <v>1</v>
      </c>
      <c r="AV389" s="106" t="s">
        <v>132</v>
      </c>
      <c r="AW389" s="103">
        <v>6</v>
      </c>
      <c r="AX389" s="107">
        <v>0.75</v>
      </c>
      <c r="AY389" s="106" t="s">
        <v>170</v>
      </c>
      <c r="AZ389" s="108">
        <v>0</v>
      </c>
      <c r="BA389" s="108">
        <v>0</v>
      </c>
      <c r="BB389" s="108">
        <v>0</v>
      </c>
      <c r="BC389" s="108">
        <v>0</v>
      </c>
      <c r="BD389" s="108">
        <v>0</v>
      </c>
      <c r="BE389" s="108">
        <v>0</v>
      </c>
      <c r="BF389" s="108">
        <v>0</v>
      </c>
      <c r="BG389" s="108">
        <v>0</v>
      </c>
      <c r="BH389" s="108">
        <v>0</v>
      </c>
      <c r="BI389" s="108">
        <v>0</v>
      </c>
      <c r="BJ389" s="108">
        <v>0</v>
      </c>
      <c r="BK389" s="108">
        <v>40000000</v>
      </c>
      <c r="BL389" s="108">
        <v>0</v>
      </c>
      <c r="BM389" s="108">
        <v>0</v>
      </c>
      <c r="BN389" s="108">
        <v>0</v>
      </c>
      <c r="BO389" s="108">
        <v>0</v>
      </c>
      <c r="BP389" s="108">
        <v>0</v>
      </c>
      <c r="BQ389" s="108">
        <v>0</v>
      </c>
      <c r="BR389" s="108">
        <v>0</v>
      </c>
      <c r="BS389" s="108">
        <v>0</v>
      </c>
      <c r="BT389" s="108">
        <v>0</v>
      </c>
      <c r="BU389" s="108">
        <v>40000000</v>
      </c>
      <c r="BV389" s="108">
        <v>40000000</v>
      </c>
      <c r="BW389" s="108">
        <v>0</v>
      </c>
      <c r="BX389" s="108">
        <v>0</v>
      </c>
      <c r="BY389" s="108">
        <v>0</v>
      </c>
      <c r="BZ389" s="108">
        <v>0</v>
      </c>
      <c r="CA389" s="108">
        <v>0</v>
      </c>
      <c r="CB389" s="108">
        <v>0</v>
      </c>
      <c r="CC389" s="108">
        <v>0</v>
      </c>
      <c r="CD389" s="108">
        <v>0</v>
      </c>
      <c r="CE389" s="108">
        <v>0</v>
      </c>
      <c r="CF389" s="108">
        <v>40000000</v>
      </c>
      <c r="CG389" s="108">
        <v>40000000</v>
      </c>
      <c r="CH389" s="108">
        <v>0</v>
      </c>
      <c r="CI389" s="108">
        <v>0</v>
      </c>
      <c r="CJ389" s="108">
        <v>0</v>
      </c>
      <c r="CK389" s="108">
        <v>0</v>
      </c>
      <c r="CL389" s="108">
        <v>0</v>
      </c>
      <c r="CM389" s="108">
        <v>0</v>
      </c>
      <c r="CN389" s="108">
        <v>0</v>
      </c>
      <c r="CO389" s="108">
        <v>0</v>
      </c>
      <c r="CP389" s="108">
        <v>0</v>
      </c>
      <c r="CQ389" s="108">
        <v>40000000</v>
      </c>
      <c r="CR389" s="108">
        <v>120000000</v>
      </c>
      <c r="CS389" s="101" t="s">
        <v>4238</v>
      </c>
      <c r="CT389" s="101" t="s">
        <v>4239</v>
      </c>
    </row>
    <row r="390" spans="1:98" ht="70.349999999999994" customHeight="1" x14ac:dyDescent="0.3">
      <c r="A390" s="100" t="s">
        <v>4240</v>
      </c>
      <c r="B390" s="101"/>
      <c r="C390" s="101" t="s">
        <v>175</v>
      </c>
      <c r="D390" s="101" t="s">
        <v>3742</v>
      </c>
      <c r="E390" s="101" t="s">
        <v>4120</v>
      </c>
      <c r="F390" s="102" t="s">
        <v>808</v>
      </c>
      <c r="G390" s="101" t="s">
        <v>521</v>
      </c>
      <c r="H390" s="101" t="s">
        <v>106</v>
      </c>
      <c r="I390" s="101" t="s">
        <v>4121</v>
      </c>
      <c r="J390" s="101" t="s">
        <v>4221</v>
      </c>
      <c r="K390" s="101" t="s">
        <v>4122</v>
      </c>
      <c r="L390" s="101" t="s">
        <v>4155</v>
      </c>
      <c r="M390" s="101">
        <v>67</v>
      </c>
      <c r="N390" s="101" t="s">
        <v>4223</v>
      </c>
      <c r="O390" s="101" t="s">
        <v>137</v>
      </c>
      <c r="P390" s="101" t="s">
        <v>138</v>
      </c>
      <c r="Q390" s="101" t="s">
        <v>4235</v>
      </c>
      <c r="R390" s="101" t="s">
        <v>140</v>
      </c>
      <c r="S390" s="101" t="s">
        <v>345</v>
      </c>
      <c r="T390" s="101" t="s">
        <v>346</v>
      </c>
      <c r="U390" s="101" t="s">
        <v>347</v>
      </c>
      <c r="V390" s="101" t="s">
        <v>348</v>
      </c>
      <c r="W390" s="101" t="s">
        <v>349</v>
      </c>
      <c r="X390" s="101" t="s">
        <v>350</v>
      </c>
      <c r="Y390" s="101" t="s">
        <v>123</v>
      </c>
      <c r="Z390" s="101" t="s">
        <v>124</v>
      </c>
      <c r="AA390" s="103">
        <v>3</v>
      </c>
      <c r="AB390" s="101" t="s">
        <v>125</v>
      </c>
      <c r="AC390" s="101" t="s">
        <v>3981</v>
      </c>
      <c r="AD390" s="103">
        <v>0</v>
      </c>
      <c r="AE390" s="103">
        <v>1</v>
      </c>
      <c r="AF390" s="103">
        <v>1</v>
      </c>
      <c r="AG390" s="103">
        <v>1</v>
      </c>
      <c r="AH390" s="104"/>
      <c r="AI390" s="104"/>
      <c r="AJ390" s="104"/>
      <c r="AK390" s="101"/>
      <c r="AL390" s="101"/>
      <c r="AM390" s="101"/>
      <c r="AN390" s="102"/>
      <c r="AO390" s="105"/>
      <c r="AP390" s="106"/>
      <c r="AQ390" s="102">
        <v>0</v>
      </c>
      <c r="AR390" s="105">
        <v>0</v>
      </c>
      <c r="AS390" s="106" t="s">
        <v>171</v>
      </c>
      <c r="AT390" s="102"/>
      <c r="AU390" s="107">
        <v>0</v>
      </c>
      <c r="AV390" s="106" t="s">
        <v>171</v>
      </c>
      <c r="AW390" s="103">
        <v>0</v>
      </c>
      <c r="AX390" s="107">
        <v>0</v>
      </c>
      <c r="AY390" s="106" t="s">
        <v>171</v>
      </c>
      <c r="AZ390" s="108">
        <v>0</v>
      </c>
      <c r="BA390" s="108">
        <v>0</v>
      </c>
      <c r="BB390" s="108">
        <v>0</v>
      </c>
      <c r="BC390" s="108">
        <v>0</v>
      </c>
      <c r="BD390" s="108">
        <v>0</v>
      </c>
      <c r="BE390" s="108">
        <v>0</v>
      </c>
      <c r="BF390" s="108">
        <v>0</v>
      </c>
      <c r="BG390" s="108">
        <v>0</v>
      </c>
      <c r="BH390" s="108">
        <v>201910000</v>
      </c>
      <c r="BI390" s="108">
        <v>0</v>
      </c>
      <c r="BJ390" s="108">
        <v>201910000</v>
      </c>
      <c r="BK390" s="108">
        <v>40000000</v>
      </c>
      <c r="BL390" s="108">
        <v>0</v>
      </c>
      <c r="BM390" s="108">
        <v>0</v>
      </c>
      <c r="BN390" s="108">
        <v>0</v>
      </c>
      <c r="BO390" s="108">
        <v>0</v>
      </c>
      <c r="BP390" s="108">
        <v>0</v>
      </c>
      <c r="BQ390" s="108">
        <v>0</v>
      </c>
      <c r="BR390" s="108">
        <v>0</v>
      </c>
      <c r="BS390" s="108">
        <v>346670000</v>
      </c>
      <c r="BT390" s="108">
        <v>0</v>
      </c>
      <c r="BU390" s="108">
        <v>386670000</v>
      </c>
      <c r="BV390" s="108">
        <v>40000000</v>
      </c>
      <c r="BW390" s="108">
        <v>0</v>
      </c>
      <c r="BX390" s="108">
        <v>0</v>
      </c>
      <c r="BY390" s="108">
        <v>0</v>
      </c>
      <c r="BZ390" s="108">
        <v>0</v>
      </c>
      <c r="CA390" s="108">
        <v>0</v>
      </c>
      <c r="CB390" s="108">
        <v>0</v>
      </c>
      <c r="CC390" s="108">
        <v>0</v>
      </c>
      <c r="CD390" s="108">
        <v>288630000</v>
      </c>
      <c r="CE390" s="108">
        <v>0</v>
      </c>
      <c r="CF390" s="108">
        <v>328630000</v>
      </c>
      <c r="CG390" s="108">
        <v>40000000</v>
      </c>
      <c r="CH390" s="108">
        <v>0</v>
      </c>
      <c r="CI390" s="108">
        <v>0</v>
      </c>
      <c r="CJ390" s="108">
        <v>0</v>
      </c>
      <c r="CK390" s="108">
        <v>0</v>
      </c>
      <c r="CL390" s="108">
        <v>0</v>
      </c>
      <c r="CM390" s="108">
        <v>0</v>
      </c>
      <c r="CN390" s="108">
        <v>0</v>
      </c>
      <c r="CO390" s="108">
        <v>106100000</v>
      </c>
      <c r="CP390" s="108">
        <v>0</v>
      </c>
      <c r="CQ390" s="108">
        <v>146100000</v>
      </c>
      <c r="CR390" s="108">
        <v>1063310000</v>
      </c>
      <c r="CS390" s="101"/>
      <c r="CT390" s="101" t="s">
        <v>4241</v>
      </c>
    </row>
    <row r="391" spans="1:98" ht="70.349999999999994" customHeight="1" x14ac:dyDescent="0.3">
      <c r="A391" s="100" t="s">
        <v>4242</v>
      </c>
      <c r="B391" s="101"/>
      <c r="C391" s="101" t="s">
        <v>111</v>
      </c>
      <c r="D391" s="101" t="s">
        <v>3742</v>
      </c>
      <c r="E391" s="101" t="s">
        <v>4243</v>
      </c>
      <c r="F391" s="102" t="s">
        <v>191</v>
      </c>
      <c r="G391" s="101"/>
      <c r="H391" s="101" t="s">
        <v>106</v>
      </c>
      <c r="I391" s="101" t="s">
        <v>4244</v>
      </c>
      <c r="J391" s="101" t="s">
        <v>111</v>
      </c>
      <c r="K391" s="101" t="s">
        <v>4245</v>
      </c>
      <c r="L391" s="101" t="s">
        <v>4155</v>
      </c>
      <c r="M391" s="101">
        <v>68</v>
      </c>
      <c r="N391" s="101" t="s">
        <v>4247</v>
      </c>
      <c r="O391" s="101" t="s">
        <v>137</v>
      </c>
      <c r="P391" s="101" t="s">
        <v>138</v>
      </c>
      <c r="Q391" s="101" t="s">
        <v>2057</v>
      </c>
      <c r="R391" s="101" t="s">
        <v>2058</v>
      </c>
      <c r="S391" s="101" t="s">
        <v>4248</v>
      </c>
      <c r="T391" s="101" t="s">
        <v>4249</v>
      </c>
      <c r="U391" s="101" t="s">
        <v>4250</v>
      </c>
      <c r="V391" s="101" t="s">
        <v>4251</v>
      </c>
      <c r="W391" s="101" t="s">
        <v>4252</v>
      </c>
      <c r="X391" s="101" t="s">
        <v>1833</v>
      </c>
      <c r="Y391" s="101" t="s">
        <v>123</v>
      </c>
      <c r="Z391" s="101" t="s">
        <v>124</v>
      </c>
      <c r="AA391" s="103">
        <v>1</v>
      </c>
      <c r="AB391" s="101" t="s">
        <v>125</v>
      </c>
      <c r="AC391" s="101" t="s">
        <v>4253</v>
      </c>
      <c r="AD391" s="103">
        <v>0</v>
      </c>
      <c r="AE391" s="103">
        <v>0</v>
      </c>
      <c r="AF391" s="103">
        <v>0</v>
      </c>
      <c r="AG391" s="103">
        <v>1</v>
      </c>
      <c r="AH391" s="104"/>
      <c r="AI391" s="104"/>
      <c r="AJ391" s="104"/>
      <c r="AK391" s="101"/>
      <c r="AL391" s="101"/>
      <c r="AM391" s="101" t="s">
        <v>6574</v>
      </c>
      <c r="AN391" s="102"/>
      <c r="AO391" s="105"/>
      <c r="AP391" s="106"/>
      <c r="AQ391" s="102"/>
      <c r="AR391" s="105"/>
      <c r="AS391" s="106"/>
      <c r="AT391" s="102"/>
      <c r="AU391" s="107"/>
      <c r="AV391" s="106"/>
      <c r="AW391" s="103">
        <v>0</v>
      </c>
      <c r="AX391" s="107">
        <v>0</v>
      </c>
      <c r="AY391" s="106" t="s">
        <v>171</v>
      </c>
      <c r="AZ391" s="108">
        <v>0</v>
      </c>
      <c r="BA391" s="108">
        <v>0</v>
      </c>
      <c r="BB391" s="108">
        <v>0</v>
      </c>
      <c r="BC391" s="108">
        <v>0</v>
      </c>
      <c r="BD391" s="108">
        <v>0</v>
      </c>
      <c r="BE391" s="108">
        <v>0</v>
      </c>
      <c r="BF391" s="108">
        <v>0</v>
      </c>
      <c r="BG391" s="108">
        <v>0</v>
      </c>
      <c r="BH391" s="108">
        <v>0</v>
      </c>
      <c r="BI391" s="108">
        <v>0</v>
      </c>
      <c r="BJ391" s="108">
        <v>0</v>
      </c>
      <c r="BK391" s="108">
        <v>0</v>
      </c>
      <c r="BL391" s="108">
        <v>0</v>
      </c>
      <c r="BM391" s="108">
        <v>0</v>
      </c>
      <c r="BN391" s="108">
        <v>0</v>
      </c>
      <c r="BO391" s="108">
        <v>0</v>
      </c>
      <c r="BP391" s="108">
        <v>0</v>
      </c>
      <c r="BQ391" s="108">
        <v>0</v>
      </c>
      <c r="BR391" s="108">
        <v>0</v>
      </c>
      <c r="BS391" s="108">
        <v>0</v>
      </c>
      <c r="BT391" s="108">
        <v>0</v>
      </c>
      <c r="BU391" s="108">
        <v>0</v>
      </c>
      <c r="BV391" s="108">
        <v>500000000</v>
      </c>
      <c r="BW391" s="108">
        <v>0</v>
      </c>
      <c r="BX391" s="108">
        <v>0</v>
      </c>
      <c r="BY391" s="108">
        <v>0</v>
      </c>
      <c r="BZ391" s="108">
        <v>0</v>
      </c>
      <c r="CA391" s="108">
        <v>0</v>
      </c>
      <c r="CB391" s="108">
        <v>0</v>
      </c>
      <c r="CC391" s="108">
        <v>0</v>
      </c>
      <c r="CD391" s="108">
        <v>0</v>
      </c>
      <c r="CE391" s="108">
        <v>0</v>
      </c>
      <c r="CF391" s="108">
        <v>500000000</v>
      </c>
      <c r="CG391" s="108">
        <v>600000000</v>
      </c>
      <c r="CH391" s="108">
        <v>0</v>
      </c>
      <c r="CI391" s="108">
        <v>0</v>
      </c>
      <c r="CJ391" s="108">
        <v>0</v>
      </c>
      <c r="CK391" s="108">
        <v>0</v>
      </c>
      <c r="CL391" s="108">
        <v>0</v>
      </c>
      <c r="CM391" s="108">
        <v>0</v>
      </c>
      <c r="CN391" s="108">
        <v>0</v>
      </c>
      <c r="CO391" s="108">
        <v>0</v>
      </c>
      <c r="CP391" s="108">
        <v>0</v>
      </c>
      <c r="CQ391" s="108">
        <v>600000000</v>
      </c>
      <c r="CR391" s="108">
        <v>1100000000</v>
      </c>
      <c r="CS391" s="101" t="s">
        <v>4254</v>
      </c>
      <c r="CT391" s="101" t="s">
        <v>4255</v>
      </c>
    </row>
    <row r="392" spans="1:98" ht="70.349999999999994" customHeight="1" x14ac:dyDescent="0.3">
      <c r="A392" s="100" t="s">
        <v>4256</v>
      </c>
      <c r="B392" s="101"/>
      <c r="C392" s="101" t="s">
        <v>101</v>
      </c>
      <c r="D392" s="101" t="s">
        <v>3742</v>
      </c>
      <c r="E392" s="101" t="s">
        <v>4243</v>
      </c>
      <c r="F392" s="102" t="s">
        <v>191</v>
      </c>
      <c r="G392" s="101"/>
      <c r="H392" s="101" t="s">
        <v>106</v>
      </c>
      <c r="I392" s="101" t="s">
        <v>4244</v>
      </c>
      <c r="J392" s="101" t="s">
        <v>111</v>
      </c>
      <c r="K392" s="101" t="s">
        <v>4245</v>
      </c>
      <c r="L392" s="101" t="s">
        <v>4155</v>
      </c>
      <c r="M392" s="101">
        <v>68</v>
      </c>
      <c r="N392" s="101" t="s">
        <v>4247</v>
      </c>
      <c r="O392" s="101" t="s">
        <v>137</v>
      </c>
      <c r="P392" s="101" t="s">
        <v>138</v>
      </c>
      <c r="Q392" s="101" t="s">
        <v>2057</v>
      </c>
      <c r="R392" s="101" t="s">
        <v>2058</v>
      </c>
      <c r="S392" s="101" t="s">
        <v>4257</v>
      </c>
      <c r="T392" s="101" t="s">
        <v>4258</v>
      </c>
      <c r="U392" s="101" t="s">
        <v>4259</v>
      </c>
      <c r="V392" s="101" t="s">
        <v>4260</v>
      </c>
      <c r="W392" s="101" t="s">
        <v>4261</v>
      </c>
      <c r="X392" s="101" t="s">
        <v>4262</v>
      </c>
      <c r="Y392" s="101" t="s">
        <v>123</v>
      </c>
      <c r="Z392" s="101" t="s">
        <v>124</v>
      </c>
      <c r="AA392" s="103">
        <v>1</v>
      </c>
      <c r="AB392" s="101" t="s">
        <v>125</v>
      </c>
      <c r="AC392" s="101" t="s">
        <v>4253</v>
      </c>
      <c r="AD392" s="103">
        <v>0</v>
      </c>
      <c r="AE392" s="103">
        <v>0</v>
      </c>
      <c r="AF392" s="103">
        <v>0</v>
      </c>
      <c r="AG392" s="103">
        <v>1</v>
      </c>
      <c r="AH392" s="104"/>
      <c r="AI392" s="104"/>
      <c r="AJ392" s="104"/>
      <c r="AK392" s="101"/>
      <c r="AL392" s="101"/>
      <c r="AM392" s="101" t="s">
        <v>6575</v>
      </c>
      <c r="AN392" s="102"/>
      <c r="AO392" s="105"/>
      <c r="AP392" s="106"/>
      <c r="AQ392" s="102"/>
      <c r="AR392" s="105"/>
      <c r="AS392" s="106"/>
      <c r="AT392" s="102"/>
      <c r="AU392" s="107"/>
      <c r="AV392" s="106"/>
      <c r="AW392" s="103">
        <v>0</v>
      </c>
      <c r="AX392" s="107">
        <v>0</v>
      </c>
      <c r="AY392" s="106" t="s">
        <v>171</v>
      </c>
      <c r="AZ392" s="108">
        <v>50000000</v>
      </c>
      <c r="BA392" s="108">
        <v>0</v>
      </c>
      <c r="BB392" s="108">
        <v>0</v>
      </c>
      <c r="BC392" s="108">
        <v>0</v>
      </c>
      <c r="BD392" s="108">
        <v>0</v>
      </c>
      <c r="BE392" s="108">
        <v>0</v>
      </c>
      <c r="BF392" s="108">
        <v>0</v>
      </c>
      <c r="BG392" s="108">
        <v>0</v>
      </c>
      <c r="BH392" s="108">
        <v>0</v>
      </c>
      <c r="BI392" s="108">
        <v>0</v>
      </c>
      <c r="BJ392" s="108">
        <v>50000000</v>
      </c>
      <c r="BK392" s="108">
        <v>50000000</v>
      </c>
      <c r="BL392" s="108">
        <v>0</v>
      </c>
      <c r="BM392" s="108">
        <v>0</v>
      </c>
      <c r="BN392" s="108">
        <v>0</v>
      </c>
      <c r="BO392" s="108">
        <v>0</v>
      </c>
      <c r="BP392" s="108">
        <v>0</v>
      </c>
      <c r="BQ392" s="108">
        <v>0</v>
      </c>
      <c r="BR392" s="108">
        <v>0</v>
      </c>
      <c r="BS392" s="108">
        <v>0</v>
      </c>
      <c r="BT392" s="108">
        <v>0</v>
      </c>
      <c r="BU392" s="108">
        <v>50000000</v>
      </c>
      <c r="BV392" s="108">
        <v>0</v>
      </c>
      <c r="BW392" s="108">
        <v>0</v>
      </c>
      <c r="BX392" s="108">
        <v>0</v>
      </c>
      <c r="BY392" s="108">
        <v>0</v>
      </c>
      <c r="BZ392" s="108">
        <v>0</v>
      </c>
      <c r="CA392" s="108">
        <v>0</v>
      </c>
      <c r="CB392" s="108">
        <v>0</v>
      </c>
      <c r="CC392" s="108">
        <v>0</v>
      </c>
      <c r="CD392" s="108">
        <v>0</v>
      </c>
      <c r="CE392" s="108">
        <v>0</v>
      </c>
      <c r="CF392" s="108">
        <v>0</v>
      </c>
      <c r="CG392" s="108">
        <v>0</v>
      </c>
      <c r="CH392" s="108">
        <v>0</v>
      </c>
      <c r="CI392" s="108">
        <v>0</v>
      </c>
      <c r="CJ392" s="108">
        <v>0</v>
      </c>
      <c r="CK392" s="108">
        <v>0</v>
      </c>
      <c r="CL392" s="108">
        <v>0</v>
      </c>
      <c r="CM392" s="108">
        <v>0</v>
      </c>
      <c r="CN392" s="108">
        <v>0</v>
      </c>
      <c r="CO392" s="108">
        <v>0</v>
      </c>
      <c r="CP392" s="108">
        <v>0</v>
      </c>
      <c r="CQ392" s="108">
        <v>0</v>
      </c>
      <c r="CR392" s="108">
        <v>100000000</v>
      </c>
      <c r="CS392" s="101" t="s">
        <v>4254</v>
      </c>
      <c r="CT392" s="101" t="s">
        <v>4255</v>
      </c>
    </row>
    <row r="393" spans="1:98" ht="70.349999999999994" customHeight="1" x14ac:dyDescent="0.3">
      <c r="A393" s="100" t="s">
        <v>4263</v>
      </c>
      <c r="B393" s="101"/>
      <c r="C393" s="101" t="s">
        <v>111</v>
      </c>
      <c r="D393" s="101" t="s">
        <v>3742</v>
      </c>
      <c r="E393" s="101" t="s">
        <v>4264</v>
      </c>
      <c r="F393" s="102" t="s">
        <v>4265</v>
      </c>
      <c r="G393" s="101" t="s">
        <v>124</v>
      </c>
      <c r="H393" s="101" t="s">
        <v>106</v>
      </c>
      <c r="I393" s="101" t="s">
        <v>4266</v>
      </c>
      <c r="J393" s="101" t="s">
        <v>4267</v>
      </c>
      <c r="K393" s="101" t="s">
        <v>4268</v>
      </c>
      <c r="L393" s="101" t="s">
        <v>4269</v>
      </c>
      <c r="M393" s="101">
        <v>69</v>
      </c>
      <c r="N393" s="101" t="s">
        <v>4271</v>
      </c>
      <c r="O393" s="101" t="s">
        <v>137</v>
      </c>
      <c r="P393" s="101" t="s">
        <v>138</v>
      </c>
      <c r="Q393" s="101" t="s">
        <v>4272</v>
      </c>
      <c r="R393" s="101" t="s">
        <v>4273</v>
      </c>
      <c r="S393" s="101" t="s">
        <v>4274</v>
      </c>
      <c r="T393" s="101" t="s">
        <v>4275</v>
      </c>
      <c r="U393" s="101" t="s">
        <v>4276</v>
      </c>
      <c r="V393" s="101" t="s">
        <v>4277</v>
      </c>
      <c r="W393" s="101" t="s">
        <v>4278</v>
      </c>
      <c r="X393" s="101" t="s">
        <v>4279</v>
      </c>
      <c r="Y393" s="101" t="s">
        <v>123</v>
      </c>
      <c r="Z393" s="101" t="s">
        <v>124</v>
      </c>
      <c r="AA393" s="103">
        <v>8</v>
      </c>
      <c r="AB393" s="101" t="s">
        <v>125</v>
      </c>
      <c r="AC393" s="101" t="s">
        <v>4280</v>
      </c>
      <c r="AD393" s="103">
        <v>2</v>
      </c>
      <c r="AE393" s="103">
        <v>2</v>
      </c>
      <c r="AF393" s="103">
        <v>2</v>
      </c>
      <c r="AG393" s="103">
        <v>2</v>
      </c>
      <c r="AH393" s="104" t="s">
        <v>4281</v>
      </c>
      <c r="AI393" s="104" t="s">
        <v>4282</v>
      </c>
      <c r="AJ393" s="104" t="s">
        <v>4283</v>
      </c>
      <c r="AK393" s="101" t="s">
        <v>6684</v>
      </c>
      <c r="AL393" s="101"/>
      <c r="AM393" s="101" t="s">
        <v>6576</v>
      </c>
      <c r="AN393" s="102">
        <v>5</v>
      </c>
      <c r="AO393" s="105">
        <v>1</v>
      </c>
      <c r="AP393" s="106" t="s">
        <v>132</v>
      </c>
      <c r="AQ393" s="102">
        <v>2</v>
      </c>
      <c r="AR393" s="105">
        <v>1</v>
      </c>
      <c r="AS393" s="106" t="s">
        <v>132</v>
      </c>
      <c r="AT393" s="102"/>
      <c r="AU393" s="107">
        <v>1</v>
      </c>
      <c r="AV393" s="106" t="s">
        <v>132</v>
      </c>
      <c r="AW393" s="103">
        <v>7</v>
      </c>
      <c r="AX393" s="107">
        <v>0.875</v>
      </c>
      <c r="AY393" s="106" t="s">
        <v>170</v>
      </c>
      <c r="AZ393" s="108">
        <v>600000000</v>
      </c>
      <c r="BA393" s="108">
        <v>0</v>
      </c>
      <c r="BB393" s="108">
        <v>0</v>
      </c>
      <c r="BC393" s="108">
        <v>0</v>
      </c>
      <c r="BD393" s="108">
        <v>0</v>
      </c>
      <c r="BE393" s="108">
        <v>0</v>
      </c>
      <c r="BF393" s="108">
        <v>5000000000</v>
      </c>
      <c r="BG393" s="108">
        <v>0</v>
      </c>
      <c r="BH393" s="108">
        <v>0</v>
      </c>
      <c r="BI393" s="108">
        <v>0</v>
      </c>
      <c r="BJ393" s="108">
        <v>5600000000</v>
      </c>
      <c r="BK393" s="108">
        <v>1000000000</v>
      </c>
      <c r="BL393" s="108">
        <v>0</v>
      </c>
      <c r="BM393" s="108">
        <v>0</v>
      </c>
      <c r="BN393" s="108">
        <v>0</v>
      </c>
      <c r="BO393" s="108">
        <v>0</v>
      </c>
      <c r="BP393" s="108">
        <v>0</v>
      </c>
      <c r="BQ393" s="108">
        <v>2000000000</v>
      </c>
      <c r="BR393" s="108">
        <v>0</v>
      </c>
      <c r="BS393" s="108">
        <v>0</v>
      </c>
      <c r="BT393" s="108">
        <v>0</v>
      </c>
      <c r="BU393" s="108">
        <v>3000000000</v>
      </c>
      <c r="BV393" s="108">
        <v>1500000000</v>
      </c>
      <c r="BW393" s="108">
        <v>0</v>
      </c>
      <c r="BX393" s="108">
        <v>0</v>
      </c>
      <c r="BY393" s="108">
        <v>0</v>
      </c>
      <c r="BZ393" s="108">
        <v>0</v>
      </c>
      <c r="CA393" s="108">
        <v>0</v>
      </c>
      <c r="CB393" s="108">
        <v>3000000000</v>
      </c>
      <c r="CC393" s="108">
        <v>0</v>
      </c>
      <c r="CD393" s="108">
        <v>0</v>
      </c>
      <c r="CE393" s="108">
        <v>0</v>
      </c>
      <c r="CF393" s="108">
        <v>4500000000</v>
      </c>
      <c r="CG393" s="108">
        <v>700000000</v>
      </c>
      <c r="CH393" s="108">
        <v>0</v>
      </c>
      <c r="CI393" s="108">
        <v>0</v>
      </c>
      <c r="CJ393" s="108">
        <v>0</v>
      </c>
      <c r="CK393" s="108">
        <v>0</v>
      </c>
      <c r="CL393" s="108">
        <v>0</v>
      </c>
      <c r="CM393" s="108">
        <v>5000000000</v>
      </c>
      <c r="CN393" s="108">
        <v>0</v>
      </c>
      <c r="CO393" s="108">
        <v>0</v>
      </c>
      <c r="CP393" s="108">
        <v>0</v>
      </c>
      <c r="CQ393" s="108">
        <v>5700000000</v>
      </c>
      <c r="CR393" s="108">
        <v>18800000000</v>
      </c>
      <c r="CS393" s="101" t="s">
        <v>4284</v>
      </c>
      <c r="CT393" s="101" t="s">
        <v>4285</v>
      </c>
    </row>
    <row r="394" spans="1:98" ht="70.349999999999994" customHeight="1" x14ac:dyDescent="0.3">
      <c r="A394" s="100" t="s">
        <v>4286</v>
      </c>
      <c r="B394" s="101"/>
      <c r="C394" s="101" t="s">
        <v>101</v>
      </c>
      <c r="D394" s="101" t="s">
        <v>3742</v>
      </c>
      <c r="E394" s="101" t="s">
        <v>4287</v>
      </c>
      <c r="F394" s="102" t="s">
        <v>808</v>
      </c>
      <c r="G394" s="101" t="s">
        <v>124</v>
      </c>
      <c r="H394" s="101" t="s">
        <v>1443</v>
      </c>
      <c r="I394" s="101" t="s">
        <v>4266</v>
      </c>
      <c r="J394" s="101" t="s">
        <v>747</v>
      </c>
      <c r="K394" s="101" t="s">
        <v>4268</v>
      </c>
      <c r="L394" s="101" t="s">
        <v>4269</v>
      </c>
      <c r="M394" s="101">
        <v>69</v>
      </c>
      <c r="N394" s="101" t="s">
        <v>4271</v>
      </c>
      <c r="O394" s="101" t="s">
        <v>137</v>
      </c>
      <c r="P394" s="101" t="s">
        <v>138</v>
      </c>
      <c r="Q394" s="101" t="s">
        <v>4272</v>
      </c>
      <c r="R394" s="101" t="s">
        <v>4273</v>
      </c>
      <c r="S394" s="101" t="s">
        <v>4288</v>
      </c>
      <c r="T394" s="101" t="s">
        <v>4289</v>
      </c>
      <c r="U394" s="101" t="s">
        <v>4290</v>
      </c>
      <c r="V394" s="101" t="s">
        <v>4291</v>
      </c>
      <c r="W394" s="101" t="s">
        <v>4292</v>
      </c>
      <c r="X394" s="101" t="s">
        <v>1927</v>
      </c>
      <c r="Y394" s="101" t="s">
        <v>123</v>
      </c>
      <c r="Z394" s="101" t="s">
        <v>124</v>
      </c>
      <c r="AA394" s="103">
        <v>2</v>
      </c>
      <c r="AB394" s="101" t="s">
        <v>182</v>
      </c>
      <c r="AC394" s="101" t="s">
        <v>4280</v>
      </c>
      <c r="AD394" s="103">
        <v>2</v>
      </c>
      <c r="AE394" s="103">
        <v>2</v>
      </c>
      <c r="AF394" s="103">
        <v>2</v>
      </c>
      <c r="AG394" s="103">
        <v>2</v>
      </c>
      <c r="AH394" s="104" t="s">
        <v>4293</v>
      </c>
      <c r="AI394" s="104" t="s">
        <v>4294</v>
      </c>
      <c r="AJ394" s="104" t="s">
        <v>4295</v>
      </c>
      <c r="AK394" s="101" t="s">
        <v>4296</v>
      </c>
      <c r="AL394" s="101"/>
      <c r="AM394" s="101" t="s">
        <v>6577</v>
      </c>
      <c r="AN394" s="102">
        <v>4</v>
      </c>
      <c r="AO394" s="105">
        <v>1</v>
      </c>
      <c r="AP394" s="106" t="s">
        <v>132</v>
      </c>
      <c r="AQ394" s="102">
        <v>9</v>
      </c>
      <c r="AR394" s="105">
        <v>1</v>
      </c>
      <c r="AS394" s="106" t="s">
        <v>132</v>
      </c>
      <c r="AT394" s="102"/>
      <c r="AU394" s="107">
        <v>0</v>
      </c>
      <c r="AV394" s="106" t="s">
        <v>171</v>
      </c>
      <c r="AW394" s="103">
        <v>13</v>
      </c>
      <c r="AX394" s="107">
        <v>1</v>
      </c>
      <c r="AY394" s="106" t="s">
        <v>132</v>
      </c>
      <c r="AZ394" s="108">
        <v>900000000</v>
      </c>
      <c r="BA394" s="108">
        <v>0</v>
      </c>
      <c r="BB394" s="108">
        <v>0</v>
      </c>
      <c r="BC394" s="108">
        <v>0</v>
      </c>
      <c r="BD394" s="108">
        <v>0</v>
      </c>
      <c r="BE394" s="108">
        <v>0</v>
      </c>
      <c r="BF394" s="108">
        <v>5000000000</v>
      </c>
      <c r="BG394" s="108">
        <v>0</v>
      </c>
      <c r="BH394" s="108">
        <v>0</v>
      </c>
      <c r="BI394" s="108">
        <v>0</v>
      </c>
      <c r="BJ394" s="108">
        <v>5900000000</v>
      </c>
      <c r="BK394" s="108">
        <v>300000000</v>
      </c>
      <c r="BL394" s="108">
        <v>0</v>
      </c>
      <c r="BM394" s="108">
        <v>0</v>
      </c>
      <c r="BN394" s="108">
        <v>0</v>
      </c>
      <c r="BO394" s="108">
        <v>0</v>
      </c>
      <c r="BP394" s="108">
        <v>0</v>
      </c>
      <c r="BQ394" s="108">
        <v>5000000000</v>
      </c>
      <c r="BR394" s="108">
        <v>0</v>
      </c>
      <c r="BS394" s="108">
        <v>2000000000</v>
      </c>
      <c r="BT394" s="108">
        <v>0</v>
      </c>
      <c r="BU394" s="108">
        <v>7300000000</v>
      </c>
      <c r="BV394" s="108">
        <v>300000000</v>
      </c>
      <c r="BW394" s="108">
        <v>0</v>
      </c>
      <c r="BX394" s="108">
        <v>0</v>
      </c>
      <c r="BY394" s="108">
        <v>0</v>
      </c>
      <c r="BZ394" s="108">
        <v>0</v>
      </c>
      <c r="CA394" s="108">
        <v>0</v>
      </c>
      <c r="CB394" s="108">
        <v>5000000000</v>
      </c>
      <c r="CC394" s="108">
        <v>0</v>
      </c>
      <c r="CD394" s="108">
        <v>2500000000</v>
      </c>
      <c r="CE394" s="108">
        <v>0</v>
      </c>
      <c r="CF394" s="108">
        <v>7800000000</v>
      </c>
      <c r="CG394" s="108">
        <v>1300000000</v>
      </c>
      <c r="CH394" s="108">
        <v>0</v>
      </c>
      <c r="CI394" s="108">
        <v>0</v>
      </c>
      <c r="CJ394" s="108">
        <v>0</v>
      </c>
      <c r="CK394" s="108">
        <v>0</v>
      </c>
      <c r="CL394" s="108">
        <v>0</v>
      </c>
      <c r="CM394" s="108">
        <v>5000000000</v>
      </c>
      <c r="CN394" s="108">
        <v>0</v>
      </c>
      <c r="CO394" s="108">
        <v>500000000</v>
      </c>
      <c r="CP394" s="108">
        <v>0</v>
      </c>
      <c r="CQ394" s="108">
        <v>6800000000</v>
      </c>
      <c r="CR394" s="108">
        <v>27800000000</v>
      </c>
      <c r="CS394" s="101"/>
      <c r="CT394" s="101" t="s">
        <v>4297</v>
      </c>
    </row>
    <row r="395" spans="1:98" ht="70.349999999999994" customHeight="1" x14ac:dyDescent="0.3">
      <c r="A395" s="100" t="s">
        <v>4298</v>
      </c>
      <c r="B395" s="101"/>
      <c r="C395" s="101" t="s">
        <v>136</v>
      </c>
      <c r="D395" s="101" t="s">
        <v>3742</v>
      </c>
      <c r="E395" s="101" t="s">
        <v>4287</v>
      </c>
      <c r="F395" s="102" t="s">
        <v>808</v>
      </c>
      <c r="G395" s="101" t="s">
        <v>124</v>
      </c>
      <c r="H395" s="101" t="s">
        <v>1443</v>
      </c>
      <c r="I395" s="101" t="s">
        <v>4266</v>
      </c>
      <c r="J395" s="101" t="s">
        <v>747</v>
      </c>
      <c r="K395" s="101" t="s">
        <v>4268</v>
      </c>
      <c r="L395" s="101" t="s">
        <v>4269</v>
      </c>
      <c r="M395" s="101">
        <v>69</v>
      </c>
      <c r="N395" s="101" t="s">
        <v>4271</v>
      </c>
      <c r="O395" s="101" t="s">
        <v>137</v>
      </c>
      <c r="P395" s="101" t="s">
        <v>138</v>
      </c>
      <c r="Q395" s="101" t="s">
        <v>4272</v>
      </c>
      <c r="R395" s="101" t="s">
        <v>4273</v>
      </c>
      <c r="S395" s="101" t="s">
        <v>141</v>
      </c>
      <c r="T395" s="101" t="s">
        <v>4299</v>
      </c>
      <c r="U395" s="101" t="s">
        <v>249</v>
      </c>
      <c r="V395" s="101" t="s">
        <v>4300</v>
      </c>
      <c r="W395" s="101" t="s">
        <v>145</v>
      </c>
      <c r="X395" s="101" t="s">
        <v>146</v>
      </c>
      <c r="Y395" s="101" t="s">
        <v>123</v>
      </c>
      <c r="Z395" s="101" t="s">
        <v>124</v>
      </c>
      <c r="AA395" s="103">
        <v>26</v>
      </c>
      <c r="AB395" s="101" t="s">
        <v>182</v>
      </c>
      <c r="AC395" s="101" t="s">
        <v>4280</v>
      </c>
      <c r="AD395" s="103">
        <v>26</v>
      </c>
      <c r="AE395" s="103">
        <v>26</v>
      </c>
      <c r="AF395" s="103">
        <v>26</v>
      </c>
      <c r="AG395" s="103">
        <v>26</v>
      </c>
      <c r="AH395" s="104" t="s">
        <v>4301</v>
      </c>
      <c r="AI395" s="104" t="s">
        <v>4302</v>
      </c>
      <c r="AJ395" s="104" t="s">
        <v>4303</v>
      </c>
      <c r="AK395" s="101" t="s">
        <v>6578</v>
      </c>
      <c r="AL395" s="101"/>
      <c r="AM395" s="101" t="s">
        <v>6579</v>
      </c>
      <c r="AN395" s="102">
        <v>78</v>
      </c>
      <c r="AO395" s="105">
        <v>1</v>
      </c>
      <c r="AP395" s="106" t="s">
        <v>132</v>
      </c>
      <c r="AQ395" s="102">
        <v>32</v>
      </c>
      <c r="AR395" s="105">
        <v>1</v>
      </c>
      <c r="AS395" s="106" t="s">
        <v>132</v>
      </c>
      <c r="AT395" s="102"/>
      <c r="AU395" s="107">
        <v>0</v>
      </c>
      <c r="AV395" s="106" t="s">
        <v>171</v>
      </c>
      <c r="AW395" s="103">
        <v>110</v>
      </c>
      <c r="AX395" s="107">
        <v>1</v>
      </c>
      <c r="AY395" s="106" t="s">
        <v>132</v>
      </c>
      <c r="AZ395" s="108">
        <v>0</v>
      </c>
      <c r="BA395" s="108">
        <v>0</v>
      </c>
      <c r="BB395" s="108">
        <v>0</v>
      </c>
      <c r="BC395" s="108">
        <v>0</v>
      </c>
      <c r="BD395" s="108">
        <v>0</v>
      </c>
      <c r="BE395" s="108">
        <v>0</v>
      </c>
      <c r="BF395" s="108">
        <v>0</v>
      </c>
      <c r="BG395" s="108">
        <v>0</v>
      </c>
      <c r="BH395" s="108">
        <v>0</v>
      </c>
      <c r="BI395" s="108">
        <v>0</v>
      </c>
      <c r="BJ395" s="108">
        <v>0</v>
      </c>
      <c r="BK395" s="108">
        <v>0</v>
      </c>
      <c r="BL395" s="108">
        <v>0</v>
      </c>
      <c r="BM395" s="108">
        <v>0</v>
      </c>
      <c r="BN395" s="108">
        <v>0</v>
      </c>
      <c r="BO395" s="108">
        <v>0</v>
      </c>
      <c r="BP395" s="108">
        <v>0</v>
      </c>
      <c r="BQ395" s="108">
        <v>0</v>
      </c>
      <c r="BR395" s="108">
        <v>0</v>
      </c>
      <c r="BS395" s="108">
        <v>0</v>
      </c>
      <c r="BT395" s="108">
        <v>0</v>
      </c>
      <c r="BU395" s="108">
        <v>0</v>
      </c>
      <c r="BV395" s="108">
        <v>0</v>
      </c>
      <c r="BW395" s="108">
        <v>0</v>
      </c>
      <c r="BX395" s="108">
        <v>0</v>
      </c>
      <c r="BY395" s="108">
        <v>0</v>
      </c>
      <c r="BZ395" s="108">
        <v>0</v>
      </c>
      <c r="CA395" s="108">
        <v>0</v>
      </c>
      <c r="CB395" s="108">
        <v>0</v>
      </c>
      <c r="CC395" s="108">
        <v>0</v>
      </c>
      <c r="CD395" s="108">
        <v>0</v>
      </c>
      <c r="CE395" s="108">
        <v>0</v>
      </c>
      <c r="CF395" s="108">
        <v>0</v>
      </c>
      <c r="CG395" s="108">
        <v>0</v>
      </c>
      <c r="CH395" s="108">
        <v>0</v>
      </c>
      <c r="CI395" s="108">
        <v>0</v>
      </c>
      <c r="CJ395" s="108">
        <v>0</v>
      </c>
      <c r="CK395" s="108">
        <v>0</v>
      </c>
      <c r="CL395" s="108">
        <v>0</v>
      </c>
      <c r="CM395" s="108">
        <v>0</v>
      </c>
      <c r="CN395" s="108">
        <v>0</v>
      </c>
      <c r="CO395" s="108">
        <v>0</v>
      </c>
      <c r="CP395" s="108">
        <v>0</v>
      </c>
      <c r="CQ395" s="108">
        <v>0</v>
      </c>
      <c r="CR395" s="108">
        <v>0</v>
      </c>
      <c r="CS395" s="101" t="s">
        <v>4304</v>
      </c>
      <c r="CT395" s="101" t="s">
        <v>4305</v>
      </c>
    </row>
    <row r="396" spans="1:98" ht="70.349999999999994" customHeight="1" x14ac:dyDescent="0.3">
      <c r="A396" s="100" t="s">
        <v>4306</v>
      </c>
      <c r="B396" s="101"/>
      <c r="C396" s="101" t="s">
        <v>175</v>
      </c>
      <c r="D396" s="101" t="s">
        <v>3742</v>
      </c>
      <c r="E396" s="101" t="s">
        <v>4287</v>
      </c>
      <c r="F396" s="102" t="s">
        <v>808</v>
      </c>
      <c r="G396" s="101" t="s">
        <v>124</v>
      </c>
      <c r="H396" s="101" t="s">
        <v>1443</v>
      </c>
      <c r="I396" s="101" t="s">
        <v>4266</v>
      </c>
      <c r="J396" s="101" t="s">
        <v>747</v>
      </c>
      <c r="K396" s="101" t="s">
        <v>4268</v>
      </c>
      <c r="L396" s="101" t="s">
        <v>4269</v>
      </c>
      <c r="M396" s="101">
        <v>69</v>
      </c>
      <c r="N396" s="101" t="s">
        <v>4271</v>
      </c>
      <c r="O396" s="101" t="s">
        <v>137</v>
      </c>
      <c r="P396" s="101" t="s">
        <v>138</v>
      </c>
      <c r="Q396" s="101" t="s">
        <v>4272</v>
      </c>
      <c r="R396" s="101" t="s">
        <v>4273</v>
      </c>
      <c r="S396" s="101" t="s">
        <v>6580</v>
      </c>
      <c r="T396" s="101" t="s">
        <v>4308</v>
      </c>
      <c r="U396" s="101" t="s">
        <v>6581</v>
      </c>
      <c r="V396" s="101" t="s">
        <v>4310</v>
      </c>
      <c r="W396" s="101" t="s">
        <v>4311</v>
      </c>
      <c r="X396" s="101" t="s">
        <v>980</v>
      </c>
      <c r="Y396" s="101" t="s">
        <v>123</v>
      </c>
      <c r="Z396" s="101" t="s">
        <v>124</v>
      </c>
      <c r="AA396" s="103">
        <v>1</v>
      </c>
      <c r="AB396" s="101" t="s">
        <v>125</v>
      </c>
      <c r="AC396" s="101" t="s">
        <v>4280</v>
      </c>
      <c r="AD396" s="103">
        <v>0</v>
      </c>
      <c r="AE396" s="103">
        <v>1</v>
      </c>
      <c r="AF396" s="103">
        <v>0</v>
      </c>
      <c r="AG396" s="103">
        <v>0</v>
      </c>
      <c r="AH396" s="104"/>
      <c r="AI396" s="104" t="s">
        <v>4312</v>
      </c>
      <c r="AJ396" s="104" t="s">
        <v>4313</v>
      </c>
      <c r="AK396" s="101"/>
      <c r="AL396" s="101"/>
      <c r="AM396" s="101"/>
      <c r="AN396" s="102"/>
      <c r="AO396" s="105"/>
      <c r="AP396" s="106"/>
      <c r="AQ396" s="102">
        <v>1</v>
      </c>
      <c r="AR396" s="105">
        <v>1</v>
      </c>
      <c r="AS396" s="106" t="s">
        <v>132</v>
      </c>
      <c r="AT396" s="102"/>
      <c r="AU396" s="107"/>
      <c r="AV396" s="106"/>
      <c r="AW396" s="103">
        <v>1</v>
      </c>
      <c r="AX396" s="107">
        <v>1</v>
      </c>
      <c r="AY396" s="106" t="s">
        <v>132</v>
      </c>
      <c r="AZ396" s="108">
        <v>200000000</v>
      </c>
      <c r="BA396" s="108">
        <v>0</v>
      </c>
      <c r="BB396" s="108">
        <v>0</v>
      </c>
      <c r="BC396" s="108">
        <v>0</v>
      </c>
      <c r="BD396" s="108">
        <v>0</v>
      </c>
      <c r="BE396" s="108">
        <v>0</v>
      </c>
      <c r="BF396" s="108">
        <v>200000000</v>
      </c>
      <c r="BG396" s="108">
        <v>0</v>
      </c>
      <c r="BH396" s="108">
        <v>0</v>
      </c>
      <c r="BI396" s="108">
        <v>0</v>
      </c>
      <c r="BJ396" s="108">
        <v>400000000</v>
      </c>
      <c r="BK396" s="108">
        <v>300000000</v>
      </c>
      <c r="BL396" s="108">
        <v>0</v>
      </c>
      <c r="BM396" s="108">
        <v>0</v>
      </c>
      <c r="BN396" s="108">
        <v>0</v>
      </c>
      <c r="BO396" s="108">
        <v>0</v>
      </c>
      <c r="BP396" s="108">
        <v>0</v>
      </c>
      <c r="BQ396" s="108">
        <v>0</v>
      </c>
      <c r="BR396" s="108">
        <v>0</v>
      </c>
      <c r="BS396" s="108">
        <v>0</v>
      </c>
      <c r="BT396" s="108">
        <v>0</v>
      </c>
      <c r="BU396" s="108">
        <v>300000000</v>
      </c>
      <c r="BV396" s="108">
        <v>0</v>
      </c>
      <c r="BW396" s="108">
        <v>0</v>
      </c>
      <c r="BX396" s="108">
        <v>0</v>
      </c>
      <c r="BY396" s="108">
        <v>0</v>
      </c>
      <c r="BZ396" s="108">
        <v>0</v>
      </c>
      <c r="CA396" s="108">
        <v>0</v>
      </c>
      <c r="CB396" s="108">
        <v>300000000</v>
      </c>
      <c r="CC396" s="108">
        <v>0</v>
      </c>
      <c r="CD396" s="108">
        <v>0</v>
      </c>
      <c r="CE396" s="108">
        <v>0</v>
      </c>
      <c r="CF396" s="108">
        <v>300000000</v>
      </c>
      <c r="CG396" s="108">
        <v>0</v>
      </c>
      <c r="CH396" s="108">
        <v>0</v>
      </c>
      <c r="CI396" s="108">
        <v>0</v>
      </c>
      <c r="CJ396" s="108">
        <v>0</v>
      </c>
      <c r="CK396" s="108">
        <v>0</v>
      </c>
      <c r="CL396" s="108">
        <v>0</v>
      </c>
      <c r="CM396" s="108">
        <v>0</v>
      </c>
      <c r="CN396" s="108">
        <v>0</v>
      </c>
      <c r="CO396" s="108">
        <v>0</v>
      </c>
      <c r="CP396" s="108">
        <v>0</v>
      </c>
      <c r="CQ396" s="108">
        <v>0</v>
      </c>
      <c r="CR396" s="108">
        <v>1000000000</v>
      </c>
      <c r="CS396" s="101"/>
      <c r="CT396" s="101" t="s">
        <v>4314</v>
      </c>
    </row>
    <row r="397" spans="1:98" ht="70.349999999999994" customHeight="1" x14ac:dyDescent="0.3">
      <c r="A397" s="100" t="s">
        <v>4315</v>
      </c>
      <c r="B397" s="101"/>
      <c r="C397" s="101" t="s">
        <v>246</v>
      </c>
      <c r="D397" s="101" t="s">
        <v>3742</v>
      </c>
      <c r="E397" s="101" t="s">
        <v>4264</v>
      </c>
      <c r="F397" s="102" t="s">
        <v>4265</v>
      </c>
      <c r="G397" s="101" t="s">
        <v>124</v>
      </c>
      <c r="H397" s="101" t="s">
        <v>106</v>
      </c>
      <c r="I397" s="101" t="s">
        <v>4266</v>
      </c>
      <c r="J397" s="101" t="s">
        <v>4267</v>
      </c>
      <c r="K397" s="101" t="s">
        <v>4268</v>
      </c>
      <c r="L397" s="101" t="s">
        <v>4269</v>
      </c>
      <c r="M397" s="101">
        <v>69</v>
      </c>
      <c r="N397" s="101" t="s">
        <v>4271</v>
      </c>
      <c r="O397" s="101" t="s">
        <v>137</v>
      </c>
      <c r="P397" s="101" t="s">
        <v>138</v>
      </c>
      <c r="Q397" s="101" t="s">
        <v>4272</v>
      </c>
      <c r="R397" s="101" t="s">
        <v>4273</v>
      </c>
      <c r="S397" s="101" t="s">
        <v>531</v>
      </c>
      <c r="T397" s="101" t="s">
        <v>4316</v>
      </c>
      <c r="U397" s="101" t="s">
        <v>1062</v>
      </c>
      <c r="V397" s="101" t="s">
        <v>4317</v>
      </c>
      <c r="W397" s="101" t="s">
        <v>2375</v>
      </c>
      <c r="X397" s="101" t="s">
        <v>500</v>
      </c>
      <c r="Y397" s="101" t="s">
        <v>239</v>
      </c>
      <c r="Z397" s="101" t="s">
        <v>124</v>
      </c>
      <c r="AA397" s="103">
        <v>1</v>
      </c>
      <c r="AB397" s="101" t="s">
        <v>125</v>
      </c>
      <c r="AC397" s="101" t="s">
        <v>4280</v>
      </c>
      <c r="AD397" s="103">
        <v>0</v>
      </c>
      <c r="AE397" s="103">
        <v>1</v>
      </c>
      <c r="AF397" s="103">
        <v>0</v>
      </c>
      <c r="AG397" s="103">
        <v>0</v>
      </c>
      <c r="AH397" s="104" t="s">
        <v>4318</v>
      </c>
      <c r="AI397" s="104" t="s">
        <v>4319</v>
      </c>
      <c r="AJ397" s="104" t="s">
        <v>4320</v>
      </c>
      <c r="AK397" s="101" t="s">
        <v>4321</v>
      </c>
      <c r="AL397" s="101"/>
      <c r="AM397" s="101"/>
      <c r="AN397" s="102">
        <v>1</v>
      </c>
      <c r="AO397" s="105">
        <v>1</v>
      </c>
      <c r="AP397" s="106" t="s">
        <v>132</v>
      </c>
      <c r="AQ397" s="102">
        <v>1</v>
      </c>
      <c r="AR397" s="105">
        <v>1</v>
      </c>
      <c r="AS397" s="106" t="s">
        <v>132</v>
      </c>
      <c r="AT397" s="102"/>
      <c r="AU397" s="107"/>
      <c r="AV397" s="106"/>
      <c r="AW397" s="103">
        <v>2</v>
      </c>
      <c r="AX397" s="107">
        <v>1</v>
      </c>
      <c r="AY397" s="106" t="s">
        <v>132</v>
      </c>
      <c r="AZ397" s="108">
        <v>0</v>
      </c>
      <c r="BA397" s="108">
        <v>0</v>
      </c>
      <c r="BB397" s="108">
        <v>0</v>
      </c>
      <c r="BC397" s="108">
        <v>0</v>
      </c>
      <c r="BD397" s="108">
        <v>0</v>
      </c>
      <c r="BE397" s="108">
        <v>0</v>
      </c>
      <c r="BF397" s="108">
        <v>0</v>
      </c>
      <c r="BG397" s="108">
        <v>0</v>
      </c>
      <c r="BH397" s="108">
        <v>0</v>
      </c>
      <c r="BI397" s="108">
        <v>0</v>
      </c>
      <c r="BJ397" s="108">
        <v>0</v>
      </c>
      <c r="BK397" s="108">
        <v>0</v>
      </c>
      <c r="BL397" s="108">
        <v>0</v>
      </c>
      <c r="BM397" s="108">
        <v>0</v>
      </c>
      <c r="BN397" s="108">
        <v>0</v>
      </c>
      <c r="BO397" s="108">
        <v>0</v>
      </c>
      <c r="BP397" s="108">
        <v>0</v>
      </c>
      <c r="BQ397" s="108">
        <v>0</v>
      </c>
      <c r="BR397" s="108">
        <v>0</v>
      </c>
      <c r="BS397" s="108">
        <v>0</v>
      </c>
      <c r="BT397" s="108">
        <v>0</v>
      </c>
      <c r="BU397" s="108">
        <v>0</v>
      </c>
      <c r="BV397" s="108">
        <v>0</v>
      </c>
      <c r="BW397" s="108">
        <v>0</v>
      </c>
      <c r="BX397" s="108">
        <v>0</v>
      </c>
      <c r="BY397" s="108">
        <v>0</v>
      </c>
      <c r="BZ397" s="108">
        <v>0</v>
      </c>
      <c r="CA397" s="108">
        <v>0</v>
      </c>
      <c r="CB397" s="108">
        <v>0</v>
      </c>
      <c r="CC397" s="108">
        <v>0</v>
      </c>
      <c r="CD397" s="108">
        <v>0</v>
      </c>
      <c r="CE397" s="108">
        <v>0</v>
      </c>
      <c r="CF397" s="108">
        <v>0</v>
      </c>
      <c r="CG397" s="108">
        <v>100000000</v>
      </c>
      <c r="CH397" s="108">
        <v>0</v>
      </c>
      <c r="CI397" s="108">
        <v>0</v>
      </c>
      <c r="CJ397" s="108">
        <v>0</v>
      </c>
      <c r="CK397" s="108">
        <v>0</v>
      </c>
      <c r="CL397" s="108">
        <v>0</v>
      </c>
      <c r="CM397" s="108">
        <v>0</v>
      </c>
      <c r="CN397" s="108">
        <v>0</v>
      </c>
      <c r="CO397" s="108">
        <v>0</v>
      </c>
      <c r="CP397" s="108">
        <v>0</v>
      </c>
      <c r="CQ397" s="108">
        <v>100000000</v>
      </c>
      <c r="CR397" s="108">
        <v>100000000</v>
      </c>
      <c r="CS397" s="101"/>
      <c r="CT397" s="101" t="s">
        <v>4322</v>
      </c>
    </row>
    <row r="398" spans="1:98" ht="70.349999999999994" customHeight="1" x14ac:dyDescent="0.3">
      <c r="A398" s="100" t="s">
        <v>4323</v>
      </c>
      <c r="B398" s="101"/>
      <c r="C398" s="101" t="s">
        <v>357</v>
      </c>
      <c r="D398" s="101" t="s">
        <v>3742</v>
      </c>
      <c r="E398" s="101" t="s">
        <v>4287</v>
      </c>
      <c r="F398" s="102" t="s">
        <v>808</v>
      </c>
      <c r="G398" s="101" t="s">
        <v>124</v>
      </c>
      <c r="H398" s="101" t="s">
        <v>1443</v>
      </c>
      <c r="I398" s="101" t="s">
        <v>4266</v>
      </c>
      <c r="J398" s="101" t="s">
        <v>747</v>
      </c>
      <c r="K398" s="101" t="s">
        <v>4268</v>
      </c>
      <c r="L398" s="101" t="s">
        <v>4269</v>
      </c>
      <c r="M398" s="101">
        <v>69</v>
      </c>
      <c r="N398" s="101" t="s">
        <v>4271</v>
      </c>
      <c r="O398" s="101" t="s">
        <v>137</v>
      </c>
      <c r="P398" s="101" t="s">
        <v>138</v>
      </c>
      <c r="Q398" s="101" t="s">
        <v>4272</v>
      </c>
      <c r="R398" s="101" t="s">
        <v>4273</v>
      </c>
      <c r="S398" s="101" t="s">
        <v>6582</v>
      </c>
      <c r="T398" s="101" t="s">
        <v>4325</v>
      </c>
      <c r="U398" s="101" t="s">
        <v>4326</v>
      </c>
      <c r="V398" s="101" t="s">
        <v>4327</v>
      </c>
      <c r="W398" s="101" t="s">
        <v>4328</v>
      </c>
      <c r="X398" s="101" t="s">
        <v>146</v>
      </c>
      <c r="Y398" s="101" t="s">
        <v>123</v>
      </c>
      <c r="Z398" s="101" t="s">
        <v>124</v>
      </c>
      <c r="AA398" s="103">
        <v>100</v>
      </c>
      <c r="AB398" s="101" t="s">
        <v>182</v>
      </c>
      <c r="AC398" s="101" t="s">
        <v>4280</v>
      </c>
      <c r="AD398" s="103">
        <v>100</v>
      </c>
      <c r="AE398" s="103">
        <v>100</v>
      </c>
      <c r="AF398" s="103">
        <v>100</v>
      </c>
      <c r="AG398" s="103">
        <v>100</v>
      </c>
      <c r="AH398" s="104" t="s">
        <v>4329</v>
      </c>
      <c r="AI398" s="104" t="s">
        <v>4330</v>
      </c>
      <c r="AJ398" s="104" t="s">
        <v>4331</v>
      </c>
      <c r="AK398" s="101" t="s">
        <v>4332</v>
      </c>
      <c r="AL398" s="101"/>
      <c r="AM398" s="101" t="s">
        <v>6583</v>
      </c>
      <c r="AN398" s="102">
        <v>31000</v>
      </c>
      <c r="AO398" s="105">
        <v>1</v>
      </c>
      <c r="AP398" s="106" t="s">
        <v>132</v>
      </c>
      <c r="AQ398" s="102">
        <v>1500</v>
      </c>
      <c r="AR398" s="105">
        <v>1</v>
      </c>
      <c r="AS398" s="106" t="s">
        <v>132</v>
      </c>
      <c r="AT398" s="102"/>
      <c r="AU398" s="107">
        <v>0</v>
      </c>
      <c r="AV398" s="106" t="s">
        <v>171</v>
      </c>
      <c r="AW398" s="103">
        <v>32500</v>
      </c>
      <c r="AX398" s="107">
        <v>1</v>
      </c>
      <c r="AY398" s="106" t="s">
        <v>132</v>
      </c>
      <c r="AZ398" s="108">
        <v>0</v>
      </c>
      <c r="BA398" s="108">
        <v>0</v>
      </c>
      <c r="BB398" s="108">
        <v>0</v>
      </c>
      <c r="BC398" s="108">
        <v>0</v>
      </c>
      <c r="BD398" s="108">
        <v>0</v>
      </c>
      <c r="BE398" s="108">
        <v>0</v>
      </c>
      <c r="BF398" s="108">
        <v>200000000</v>
      </c>
      <c r="BG398" s="108">
        <v>0</v>
      </c>
      <c r="BH398" s="108">
        <v>0</v>
      </c>
      <c r="BI398" s="108">
        <v>0</v>
      </c>
      <c r="BJ398" s="108">
        <v>200000000</v>
      </c>
      <c r="BK398" s="108">
        <v>0</v>
      </c>
      <c r="BL398" s="108">
        <v>0</v>
      </c>
      <c r="BM398" s="108">
        <v>0</v>
      </c>
      <c r="BN398" s="108">
        <v>0</v>
      </c>
      <c r="BO398" s="108">
        <v>0</v>
      </c>
      <c r="BP398" s="108">
        <v>0</v>
      </c>
      <c r="BQ398" s="108">
        <v>300000000</v>
      </c>
      <c r="BR398" s="108">
        <v>0</v>
      </c>
      <c r="BS398" s="108">
        <v>0</v>
      </c>
      <c r="BT398" s="108">
        <v>0</v>
      </c>
      <c r="BU398" s="108">
        <v>300000000</v>
      </c>
      <c r="BV398" s="108">
        <v>0</v>
      </c>
      <c r="BW398" s="108">
        <v>0</v>
      </c>
      <c r="BX398" s="108">
        <v>0</v>
      </c>
      <c r="BY398" s="108">
        <v>0</v>
      </c>
      <c r="BZ398" s="108">
        <v>0</v>
      </c>
      <c r="CA398" s="108">
        <v>0</v>
      </c>
      <c r="CB398" s="108">
        <v>350000000</v>
      </c>
      <c r="CC398" s="108">
        <v>0</v>
      </c>
      <c r="CD398" s="108">
        <v>0</v>
      </c>
      <c r="CE398" s="108">
        <v>0</v>
      </c>
      <c r="CF398" s="108">
        <v>350000000</v>
      </c>
      <c r="CG398" s="108">
        <v>0</v>
      </c>
      <c r="CH398" s="108">
        <v>0</v>
      </c>
      <c r="CI398" s="108">
        <v>0</v>
      </c>
      <c r="CJ398" s="108">
        <v>0</v>
      </c>
      <c r="CK398" s="108">
        <v>0</v>
      </c>
      <c r="CL398" s="108">
        <v>0</v>
      </c>
      <c r="CM398" s="108">
        <v>400000000</v>
      </c>
      <c r="CN398" s="108">
        <v>0</v>
      </c>
      <c r="CO398" s="108">
        <v>0</v>
      </c>
      <c r="CP398" s="108">
        <v>0</v>
      </c>
      <c r="CQ398" s="108">
        <v>400000000</v>
      </c>
      <c r="CR398" s="108">
        <v>1250000000</v>
      </c>
      <c r="CS398" s="101"/>
      <c r="CT398" s="101" t="s">
        <v>4333</v>
      </c>
    </row>
    <row r="399" spans="1:98" ht="70.349999999999994" customHeight="1" x14ac:dyDescent="0.3">
      <c r="A399" s="100" t="s">
        <v>4334</v>
      </c>
      <c r="B399" s="101"/>
      <c r="C399" s="101" t="s">
        <v>419</v>
      </c>
      <c r="D399" s="101" t="s">
        <v>3742</v>
      </c>
      <c r="E399" s="101" t="s">
        <v>4287</v>
      </c>
      <c r="F399" s="102" t="s">
        <v>808</v>
      </c>
      <c r="G399" s="101" t="s">
        <v>124</v>
      </c>
      <c r="H399" s="101" t="s">
        <v>1443</v>
      </c>
      <c r="I399" s="101" t="s">
        <v>4266</v>
      </c>
      <c r="J399" s="101" t="s">
        <v>747</v>
      </c>
      <c r="K399" s="101" t="s">
        <v>4268</v>
      </c>
      <c r="L399" s="101" t="s">
        <v>4269</v>
      </c>
      <c r="M399" s="101">
        <v>69</v>
      </c>
      <c r="N399" s="101" t="s">
        <v>4271</v>
      </c>
      <c r="O399" s="101" t="s">
        <v>137</v>
      </c>
      <c r="P399" s="101" t="s">
        <v>138</v>
      </c>
      <c r="Q399" s="101" t="s">
        <v>4272</v>
      </c>
      <c r="R399" s="101" t="s">
        <v>4273</v>
      </c>
      <c r="S399" s="101" t="s">
        <v>4335</v>
      </c>
      <c r="T399" s="101" t="s">
        <v>4336</v>
      </c>
      <c r="U399" s="101" t="s">
        <v>4337</v>
      </c>
      <c r="V399" s="101" t="s">
        <v>4338</v>
      </c>
      <c r="W399" s="101" t="s">
        <v>4339</v>
      </c>
      <c r="X399" s="101" t="s">
        <v>4340</v>
      </c>
      <c r="Y399" s="101" t="s">
        <v>123</v>
      </c>
      <c r="Z399" s="101" t="s">
        <v>124</v>
      </c>
      <c r="AA399" s="103">
        <v>1</v>
      </c>
      <c r="AB399" s="101" t="s">
        <v>125</v>
      </c>
      <c r="AC399" s="101" t="s">
        <v>4280</v>
      </c>
      <c r="AD399" s="103">
        <v>1</v>
      </c>
      <c r="AE399" s="103">
        <v>0</v>
      </c>
      <c r="AF399" s="103">
        <v>0</v>
      </c>
      <c r="AG399" s="103">
        <v>0</v>
      </c>
      <c r="AH399" s="104" t="s">
        <v>4341</v>
      </c>
      <c r="AI399" s="104"/>
      <c r="AJ399" s="104"/>
      <c r="AK399" s="101" t="s">
        <v>4342</v>
      </c>
      <c r="AL399" s="101"/>
      <c r="AM399" s="101"/>
      <c r="AN399" s="102">
        <v>11</v>
      </c>
      <c r="AO399" s="105">
        <v>1</v>
      </c>
      <c r="AP399" s="106" t="s">
        <v>132</v>
      </c>
      <c r="AQ399" s="102"/>
      <c r="AR399" s="105"/>
      <c r="AS399" s="106"/>
      <c r="AT399" s="102"/>
      <c r="AU399" s="107"/>
      <c r="AV399" s="106"/>
      <c r="AW399" s="103">
        <v>11</v>
      </c>
      <c r="AX399" s="107">
        <v>1</v>
      </c>
      <c r="AY399" s="106" t="s">
        <v>132</v>
      </c>
      <c r="AZ399" s="108">
        <v>100000000</v>
      </c>
      <c r="BA399" s="108">
        <v>0</v>
      </c>
      <c r="BB399" s="108">
        <v>0</v>
      </c>
      <c r="BC399" s="108">
        <v>0</v>
      </c>
      <c r="BD399" s="108">
        <v>0</v>
      </c>
      <c r="BE399" s="108">
        <v>0</v>
      </c>
      <c r="BF399" s="108">
        <v>0</v>
      </c>
      <c r="BG399" s="108">
        <v>0</v>
      </c>
      <c r="BH399" s="108">
        <v>0</v>
      </c>
      <c r="BI399" s="108">
        <v>0</v>
      </c>
      <c r="BJ399" s="108">
        <v>100000000</v>
      </c>
      <c r="BK399" s="108">
        <v>120000000</v>
      </c>
      <c r="BL399" s="108">
        <v>0</v>
      </c>
      <c r="BM399" s="108">
        <v>0</v>
      </c>
      <c r="BN399" s="108">
        <v>0</v>
      </c>
      <c r="BO399" s="108">
        <v>0</v>
      </c>
      <c r="BP399" s="108">
        <v>0</v>
      </c>
      <c r="BQ399" s="108">
        <v>0</v>
      </c>
      <c r="BR399" s="108">
        <v>0</v>
      </c>
      <c r="BS399" s="108">
        <v>0</v>
      </c>
      <c r="BT399" s="108">
        <v>0</v>
      </c>
      <c r="BU399" s="108">
        <v>120000000</v>
      </c>
      <c r="BV399" s="108">
        <v>150000000</v>
      </c>
      <c r="BW399" s="108">
        <v>0</v>
      </c>
      <c r="BX399" s="108">
        <v>0</v>
      </c>
      <c r="BY399" s="108">
        <v>0</v>
      </c>
      <c r="BZ399" s="108">
        <v>0</v>
      </c>
      <c r="CA399" s="108">
        <v>0</v>
      </c>
      <c r="CB399" s="108">
        <v>0</v>
      </c>
      <c r="CC399" s="108">
        <v>0</v>
      </c>
      <c r="CD399" s="108">
        <v>0</v>
      </c>
      <c r="CE399" s="108">
        <v>0</v>
      </c>
      <c r="CF399" s="108">
        <v>150000000</v>
      </c>
      <c r="CG399" s="108">
        <v>200000000</v>
      </c>
      <c r="CH399" s="108">
        <v>0</v>
      </c>
      <c r="CI399" s="108">
        <v>0</v>
      </c>
      <c r="CJ399" s="108">
        <v>0</v>
      </c>
      <c r="CK399" s="108">
        <v>0</v>
      </c>
      <c r="CL399" s="108">
        <v>0</v>
      </c>
      <c r="CM399" s="108">
        <v>0</v>
      </c>
      <c r="CN399" s="108">
        <v>0</v>
      </c>
      <c r="CO399" s="108">
        <v>0</v>
      </c>
      <c r="CP399" s="108">
        <v>0</v>
      </c>
      <c r="CQ399" s="108">
        <v>200000000</v>
      </c>
      <c r="CR399" s="108">
        <v>570000000</v>
      </c>
      <c r="CS399" s="101"/>
      <c r="CT399" s="101" t="s">
        <v>4343</v>
      </c>
    </row>
    <row r="400" spans="1:98" ht="70.349999999999994" customHeight="1" x14ac:dyDescent="0.3">
      <c r="A400" s="100" t="s">
        <v>4344</v>
      </c>
      <c r="B400" s="101"/>
      <c r="C400" s="101" t="s">
        <v>436</v>
      </c>
      <c r="D400" s="101" t="s">
        <v>3742</v>
      </c>
      <c r="E400" s="101" t="s">
        <v>4287</v>
      </c>
      <c r="F400" s="102" t="s">
        <v>808</v>
      </c>
      <c r="G400" s="101" t="s">
        <v>124</v>
      </c>
      <c r="H400" s="101" t="s">
        <v>1443</v>
      </c>
      <c r="I400" s="101" t="s">
        <v>4266</v>
      </c>
      <c r="J400" s="101" t="s">
        <v>747</v>
      </c>
      <c r="K400" s="101" t="s">
        <v>4268</v>
      </c>
      <c r="L400" s="101" t="s">
        <v>4269</v>
      </c>
      <c r="M400" s="101">
        <v>69</v>
      </c>
      <c r="N400" s="101" t="s">
        <v>4271</v>
      </c>
      <c r="O400" s="101" t="s">
        <v>137</v>
      </c>
      <c r="P400" s="101" t="s">
        <v>138</v>
      </c>
      <c r="Q400" s="101" t="s">
        <v>4272</v>
      </c>
      <c r="R400" s="101" t="s">
        <v>4273</v>
      </c>
      <c r="S400" s="101" t="s">
        <v>4345</v>
      </c>
      <c r="T400" s="101" t="s">
        <v>4346</v>
      </c>
      <c r="U400" s="101" t="s">
        <v>4345</v>
      </c>
      <c r="V400" s="101" t="s">
        <v>4347</v>
      </c>
      <c r="W400" s="101" t="s">
        <v>4348</v>
      </c>
      <c r="X400" s="101" t="s">
        <v>2939</v>
      </c>
      <c r="Y400" s="101" t="s">
        <v>239</v>
      </c>
      <c r="Z400" s="101" t="s">
        <v>124</v>
      </c>
      <c r="AA400" s="103">
        <v>1</v>
      </c>
      <c r="AB400" s="101" t="s">
        <v>125</v>
      </c>
      <c r="AC400" s="101" t="s">
        <v>2675</v>
      </c>
      <c r="AD400" s="103">
        <v>0</v>
      </c>
      <c r="AE400" s="103">
        <v>0</v>
      </c>
      <c r="AF400" s="103">
        <v>1</v>
      </c>
      <c r="AG400" s="103">
        <v>0</v>
      </c>
      <c r="AH400" s="104"/>
      <c r="AI400" s="104"/>
      <c r="AJ400" s="104"/>
      <c r="AK400" s="101" t="s">
        <v>4349</v>
      </c>
      <c r="AL400" s="101"/>
      <c r="AM400" s="101"/>
      <c r="AN400" s="102"/>
      <c r="AO400" s="105"/>
      <c r="AP400" s="106"/>
      <c r="AQ400" s="102">
        <v>0</v>
      </c>
      <c r="AR400" s="105">
        <v>0</v>
      </c>
      <c r="AS400" s="106" t="s">
        <v>171</v>
      </c>
      <c r="AT400" s="102"/>
      <c r="AU400" s="107">
        <v>0</v>
      </c>
      <c r="AV400" s="106" t="s">
        <v>171</v>
      </c>
      <c r="AW400" s="103">
        <v>0</v>
      </c>
      <c r="AX400" s="107">
        <v>0</v>
      </c>
      <c r="AY400" s="106" t="s">
        <v>171</v>
      </c>
      <c r="AZ400" s="108">
        <v>0</v>
      </c>
      <c r="BA400" s="108">
        <v>0</v>
      </c>
      <c r="BB400" s="108">
        <v>0</v>
      </c>
      <c r="BC400" s="108">
        <v>0</v>
      </c>
      <c r="BD400" s="108">
        <v>0</v>
      </c>
      <c r="BE400" s="108">
        <v>0</v>
      </c>
      <c r="BF400" s="108">
        <v>0</v>
      </c>
      <c r="BG400" s="108">
        <v>0</v>
      </c>
      <c r="BH400" s="108">
        <v>0</v>
      </c>
      <c r="BI400" s="108">
        <v>0</v>
      </c>
      <c r="BJ400" s="108">
        <v>0</v>
      </c>
      <c r="BK400" s="108">
        <v>0</v>
      </c>
      <c r="BL400" s="108">
        <v>0</v>
      </c>
      <c r="BM400" s="108">
        <v>0</v>
      </c>
      <c r="BN400" s="108">
        <v>0</v>
      </c>
      <c r="BO400" s="108">
        <v>0</v>
      </c>
      <c r="BP400" s="108">
        <v>0</v>
      </c>
      <c r="BQ400" s="108">
        <v>0</v>
      </c>
      <c r="BR400" s="108">
        <v>0</v>
      </c>
      <c r="BS400" s="108">
        <v>0</v>
      </c>
      <c r="BT400" s="108">
        <v>0</v>
      </c>
      <c r="BU400" s="108">
        <v>0</v>
      </c>
      <c r="BV400" s="108">
        <v>0</v>
      </c>
      <c r="BW400" s="108">
        <v>0</v>
      </c>
      <c r="BX400" s="108">
        <v>0</v>
      </c>
      <c r="BY400" s="108">
        <v>0</v>
      </c>
      <c r="BZ400" s="108">
        <v>0</v>
      </c>
      <c r="CA400" s="108">
        <v>0</v>
      </c>
      <c r="CB400" s="108">
        <v>0</v>
      </c>
      <c r="CC400" s="108">
        <v>0</v>
      </c>
      <c r="CD400" s="108">
        <v>0</v>
      </c>
      <c r="CE400" s="108">
        <v>0</v>
      </c>
      <c r="CF400" s="108">
        <v>0</v>
      </c>
      <c r="CG400" s="108">
        <v>0</v>
      </c>
      <c r="CH400" s="108">
        <v>0</v>
      </c>
      <c r="CI400" s="108">
        <v>0</v>
      </c>
      <c r="CJ400" s="108">
        <v>0</v>
      </c>
      <c r="CK400" s="108">
        <v>0</v>
      </c>
      <c r="CL400" s="108">
        <v>0</v>
      </c>
      <c r="CM400" s="108">
        <v>0</v>
      </c>
      <c r="CN400" s="108">
        <v>0</v>
      </c>
      <c r="CO400" s="108">
        <v>0</v>
      </c>
      <c r="CP400" s="108">
        <v>0</v>
      </c>
      <c r="CQ400" s="108">
        <v>0</v>
      </c>
      <c r="CR400" s="108">
        <v>0</v>
      </c>
      <c r="CS400" s="101" t="s">
        <v>4350</v>
      </c>
      <c r="CT400" s="101" t="s">
        <v>4351</v>
      </c>
    </row>
    <row r="401" spans="1:98" ht="70.349999999999994" customHeight="1" x14ac:dyDescent="0.3">
      <c r="A401" s="100" t="s">
        <v>4352</v>
      </c>
      <c r="B401" s="101"/>
      <c r="C401" s="101" t="s">
        <v>111</v>
      </c>
      <c r="D401" s="101" t="s">
        <v>4353</v>
      </c>
      <c r="E401" s="101" t="s">
        <v>4354</v>
      </c>
      <c r="F401" s="102" t="s">
        <v>1332</v>
      </c>
      <c r="G401" s="101"/>
      <c r="H401" s="101" t="s">
        <v>1443</v>
      </c>
      <c r="I401" s="101" t="s">
        <v>4355</v>
      </c>
      <c r="J401" s="101" t="s">
        <v>4063</v>
      </c>
      <c r="K401" s="101" t="s">
        <v>4356</v>
      </c>
      <c r="L401" s="101" t="s">
        <v>4357</v>
      </c>
      <c r="M401" s="101">
        <v>70</v>
      </c>
      <c r="N401" s="101" t="s">
        <v>4358</v>
      </c>
      <c r="O401" s="101" t="s">
        <v>6487</v>
      </c>
      <c r="P401" s="101" t="s">
        <v>893</v>
      </c>
      <c r="Q401" s="101" t="s">
        <v>3020</v>
      </c>
      <c r="R401" s="101" t="s">
        <v>3021</v>
      </c>
      <c r="S401" s="101" t="s">
        <v>4359</v>
      </c>
      <c r="T401" s="101" t="s">
        <v>4360</v>
      </c>
      <c r="U401" s="101" t="s">
        <v>6584</v>
      </c>
      <c r="V401" s="101" t="s">
        <v>4362</v>
      </c>
      <c r="W401" s="101" t="s">
        <v>4363</v>
      </c>
      <c r="X401" s="101" t="s">
        <v>500</v>
      </c>
      <c r="Y401" s="101" t="s">
        <v>239</v>
      </c>
      <c r="Z401" s="101" t="s">
        <v>124</v>
      </c>
      <c r="AA401" s="103">
        <v>1</v>
      </c>
      <c r="AB401" s="101" t="s">
        <v>125</v>
      </c>
      <c r="AC401" s="101" t="s">
        <v>4364</v>
      </c>
      <c r="AD401" s="103">
        <v>0</v>
      </c>
      <c r="AE401" s="103">
        <v>0</v>
      </c>
      <c r="AF401" s="103">
        <v>1</v>
      </c>
      <c r="AG401" s="103">
        <v>0</v>
      </c>
      <c r="AH401" s="104"/>
      <c r="AI401" s="104"/>
      <c r="AJ401" s="104"/>
      <c r="AK401" s="101" t="s">
        <v>4365</v>
      </c>
      <c r="AL401" s="101"/>
      <c r="AM401" s="101"/>
      <c r="AN401" s="102"/>
      <c r="AO401" s="105"/>
      <c r="AP401" s="106"/>
      <c r="AQ401" s="102"/>
      <c r="AR401" s="105"/>
      <c r="AS401" s="106"/>
      <c r="AT401" s="102"/>
      <c r="AU401" s="107">
        <v>0</v>
      </c>
      <c r="AV401" s="106" t="s">
        <v>171</v>
      </c>
      <c r="AW401" s="103">
        <v>0</v>
      </c>
      <c r="AX401" s="107">
        <v>0</v>
      </c>
      <c r="AY401" s="106" t="s">
        <v>171</v>
      </c>
      <c r="AZ401" s="108">
        <v>0</v>
      </c>
      <c r="BA401" s="108">
        <v>0</v>
      </c>
      <c r="BB401" s="108">
        <v>0</v>
      </c>
      <c r="BC401" s="108">
        <v>0</v>
      </c>
      <c r="BD401" s="108">
        <v>0</v>
      </c>
      <c r="BE401" s="108">
        <v>0</v>
      </c>
      <c r="BF401" s="108">
        <v>0</v>
      </c>
      <c r="BG401" s="108">
        <v>0</v>
      </c>
      <c r="BH401" s="108">
        <v>0</v>
      </c>
      <c r="BI401" s="108">
        <v>0</v>
      </c>
      <c r="BJ401" s="108">
        <v>0</v>
      </c>
      <c r="BK401" s="108">
        <v>0</v>
      </c>
      <c r="BL401" s="108">
        <v>0</v>
      </c>
      <c r="BM401" s="108">
        <v>0</v>
      </c>
      <c r="BN401" s="108">
        <v>0</v>
      </c>
      <c r="BO401" s="108">
        <v>0</v>
      </c>
      <c r="BP401" s="108">
        <v>0</v>
      </c>
      <c r="BQ401" s="108">
        <v>0</v>
      </c>
      <c r="BR401" s="108">
        <v>0</v>
      </c>
      <c r="BS401" s="108">
        <v>0</v>
      </c>
      <c r="BT401" s="108">
        <v>0</v>
      </c>
      <c r="BU401" s="108">
        <v>0</v>
      </c>
      <c r="BV401" s="108">
        <v>0</v>
      </c>
      <c r="BW401" s="108">
        <v>0</v>
      </c>
      <c r="BX401" s="108">
        <v>0</v>
      </c>
      <c r="BY401" s="108">
        <v>0</v>
      </c>
      <c r="BZ401" s="108">
        <v>0</v>
      </c>
      <c r="CA401" s="108">
        <v>0</v>
      </c>
      <c r="CB401" s="108">
        <v>0</v>
      </c>
      <c r="CC401" s="108">
        <v>0</v>
      </c>
      <c r="CD401" s="108">
        <v>0</v>
      </c>
      <c r="CE401" s="108">
        <v>0</v>
      </c>
      <c r="CF401" s="108">
        <v>0</v>
      </c>
      <c r="CG401" s="108">
        <v>0</v>
      </c>
      <c r="CH401" s="108">
        <v>0</v>
      </c>
      <c r="CI401" s="108">
        <v>0</v>
      </c>
      <c r="CJ401" s="108">
        <v>0</v>
      </c>
      <c r="CK401" s="108">
        <v>0</v>
      </c>
      <c r="CL401" s="108">
        <v>0</v>
      </c>
      <c r="CM401" s="108">
        <v>0</v>
      </c>
      <c r="CN401" s="108">
        <v>0</v>
      </c>
      <c r="CO401" s="108">
        <v>0</v>
      </c>
      <c r="CP401" s="108">
        <v>0</v>
      </c>
      <c r="CQ401" s="108">
        <v>0</v>
      </c>
      <c r="CR401" s="108">
        <v>0</v>
      </c>
      <c r="CS401" s="101" t="s">
        <v>4366</v>
      </c>
      <c r="CT401" s="101"/>
    </row>
    <row r="402" spans="1:98" ht="70.349999999999994" customHeight="1" x14ac:dyDescent="0.3">
      <c r="A402" s="100" t="s">
        <v>4367</v>
      </c>
      <c r="B402" s="101"/>
      <c r="C402" s="101" t="s">
        <v>111</v>
      </c>
      <c r="D402" s="101" t="s">
        <v>4353</v>
      </c>
      <c r="E402" s="101" t="s">
        <v>4354</v>
      </c>
      <c r="F402" s="102" t="s">
        <v>3923</v>
      </c>
      <c r="G402" s="101"/>
      <c r="H402" s="101" t="s">
        <v>1443</v>
      </c>
      <c r="I402" s="101" t="s">
        <v>4355</v>
      </c>
      <c r="J402" s="101" t="s">
        <v>4105</v>
      </c>
      <c r="K402" s="101" t="s">
        <v>4368</v>
      </c>
      <c r="L402" s="101" t="s">
        <v>4357</v>
      </c>
      <c r="M402" s="101">
        <v>71</v>
      </c>
      <c r="N402" s="101" t="s">
        <v>4370</v>
      </c>
      <c r="O402" s="101" t="s">
        <v>4371</v>
      </c>
      <c r="P402" s="101" t="s">
        <v>716</v>
      </c>
      <c r="Q402" s="101" t="s">
        <v>2580</v>
      </c>
      <c r="R402" s="101" t="s">
        <v>2581</v>
      </c>
      <c r="S402" s="101" t="s">
        <v>738</v>
      </c>
      <c r="T402" s="101" t="s">
        <v>2614</v>
      </c>
      <c r="U402" s="101" t="s">
        <v>1183</v>
      </c>
      <c r="V402" s="101" t="s">
        <v>2615</v>
      </c>
      <c r="W402" s="101" t="s">
        <v>2616</v>
      </c>
      <c r="X402" s="101" t="s">
        <v>801</v>
      </c>
      <c r="Y402" s="101" t="s">
        <v>123</v>
      </c>
      <c r="Z402" s="101" t="s">
        <v>801</v>
      </c>
      <c r="AA402" s="103">
        <v>2</v>
      </c>
      <c r="AB402" s="101" t="s">
        <v>125</v>
      </c>
      <c r="AC402" s="101" t="s">
        <v>4364</v>
      </c>
      <c r="AD402" s="103">
        <v>0</v>
      </c>
      <c r="AE402" s="103">
        <v>1</v>
      </c>
      <c r="AF402" s="103">
        <v>1</v>
      </c>
      <c r="AG402" s="103">
        <v>0</v>
      </c>
      <c r="AH402" s="104"/>
      <c r="AI402" s="104" t="s">
        <v>4372</v>
      </c>
      <c r="AJ402" s="104"/>
      <c r="AK402" s="101" t="s">
        <v>6676</v>
      </c>
      <c r="AL402" s="101"/>
      <c r="AM402" s="101"/>
      <c r="AN402" s="102"/>
      <c r="AO402" s="105"/>
      <c r="AP402" s="106"/>
      <c r="AQ402" s="102">
        <v>0</v>
      </c>
      <c r="AR402" s="105">
        <v>0</v>
      </c>
      <c r="AS402" s="106" t="s">
        <v>171</v>
      </c>
      <c r="AT402" s="102"/>
      <c r="AU402" s="107">
        <v>0</v>
      </c>
      <c r="AV402" s="106" t="s">
        <v>171</v>
      </c>
      <c r="AW402" s="103">
        <v>0</v>
      </c>
      <c r="AX402" s="107">
        <v>0</v>
      </c>
      <c r="AY402" s="106" t="s">
        <v>171</v>
      </c>
      <c r="AZ402" s="108"/>
      <c r="BA402" s="108"/>
      <c r="BB402" s="108"/>
      <c r="BC402" s="108"/>
      <c r="BD402" s="108"/>
      <c r="BE402" s="108"/>
      <c r="BF402" s="108"/>
      <c r="BG402" s="108"/>
      <c r="BH402" s="108"/>
      <c r="BI402" s="108"/>
      <c r="BJ402" s="108">
        <v>0</v>
      </c>
      <c r="BK402" s="108">
        <v>0</v>
      </c>
      <c r="BL402" s="108">
        <v>0</v>
      </c>
      <c r="BM402" s="108">
        <v>0</v>
      </c>
      <c r="BN402" s="108">
        <v>0</v>
      </c>
      <c r="BO402" s="108">
        <v>0</v>
      </c>
      <c r="BP402" s="108">
        <v>0</v>
      </c>
      <c r="BQ402" s="108">
        <v>0</v>
      </c>
      <c r="BR402" s="108">
        <v>0</v>
      </c>
      <c r="BS402" s="108">
        <v>0</v>
      </c>
      <c r="BT402" s="108">
        <v>0</v>
      </c>
      <c r="BU402" s="108">
        <v>0</v>
      </c>
      <c r="BV402" s="108">
        <v>0</v>
      </c>
      <c r="BW402" s="108">
        <v>0</v>
      </c>
      <c r="BX402" s="108">
        <v>0</v>
      </c>
      <c r="BY402" s="108">
        <v>0</v>
      </c>
      <c r="BZ402" s="108">
        <v>0</v>
      </c>
      <c r="CA402" s="108">
        <v>0</v>
      </c>
      <c r="CB402" s="108">
        <v>0</v>
      </c>
      <c r="CC402" s="108">
        <v>0</v>
      </c>
      <c r="CD402" s="108">
        <v>0</v>
      </c>
      <c r="CE402" s="108">
        <v>0</v>
      </c>
      <c r="CF402" s="108">
        <v>0</v>
      </c>
      <c r="CG402" s="108">
        <v>0</v>
      </c>
      <c r="CH402" s="108">
        <v>0</v>
      </c>
      <c r="CI402" s="108">
        <v>0</v>
      </c>
      <c r="CJ402" s="108">
        <v>0</v>
      </c>
      <c r="CK402" s="108">
        <v>0</v>
      </c>
      <c r="CL402" s="108">
        <v>0</v>
      </c>
      <c r="CM402" s="108">
        <v>0</v>
      </c>
      <c r="CN402" s="108">
        <v>0</v>
      </c>
      <c r="CO402" s="108">
        <v>0</v>
      </c>
      <c r="CP402" s="108">
        <v>0</v>
      </c>
      <c r="CQ402" s="108">
        <v>0</v>
      </c>
      <c r="CR402" s="108">
        <v>0</v>
      </c>
      <c r="CS402" s="101" t="s">
        <v>4373</v>
      </c>
      <c r="CT402" s="101"/>
    </row>
    <row r="403" spans="1:98" ht="70.349999999999994" customHeight="1" x14ac:dyDescent="0.3">
      <c r="A403" s="100" t="s">
        <v>4374</v>
      </c>
      <c r="B403" s="101"/>
      <c r="C403" s="101" t="s">
        <v>101</v>
      </c>
      <c r="D403" s="101" t="s">
        <v>4353</v>
      </c>
      <c r="E403" s="101" t="s">
        <v>4354</v>
      </c>
      <c r="F403" s="102" t="s">
        <v>3923</v>
      </c>
      <c r="G403" s="101"/>
      <c r="H403" s="101" t="s">
        <v>1443</v>
      </c>
      <c r="I403" s="101" t="s">
        <v>4355</v>
      </c>
      <c r="J403" s="101" t="s">
        <v>4105</v>
      </c>
      <c r="K403" s="101" t="s">
        <v>4368</v>
      </c>
      <c r="L403" s="101" t="s">
        <v>4357</v>
      </c>
      <c r="M403" s="101">
        <v>71</v>
      </c>
      <c r="N403" s="101" t="s">
        <v>4370</v>
      </c>
      <c r="O403" s="101" t="s">
        <v>3150</v>
      </c>
      <c r="P403" s="101" t="s">
        <v>760</v>
      </c>
      <c r="Q403" s="101" t="s">
        <v>3189</v>
      </c>
      <c r="R403" s="101" t="s">
        <v>3190</v>
      </c>
      <c r="S403" s="101" t="s">
        <v>3211</v>
      </c>
      <c r="T403" s="101" t="s">
        <v>3212</v>
      </c>
      <c r="U403" s="101" t="s">
        <v>3211</v>
      </c>
      <c r="V403" s="101" t="s">
        <v>3213</v>
      </c>
      <c r="W403" s="101" t="s">
        <v>3214</v>
      </c>
      <c r="X403" s="101" t="s">
        <v>3215</v>
      </c>
      <c r="Y403" s="101" t="s">
        <v>123</v>
      </c>
      <c r="Z403" s="101" t="s">
        <v>3215</v>
      </c>
      <c r="AA403" s="103">
        <v>2500</v>
      </c>
      <c r="AB403" s="101" t="s">
        <v>125</v>
      </c>
      <c r="AC403" s="101" t="s">
        <v>4376</v>
      </c>
      <c r="AD403" s="103">
        <v>0</v>
      </c>
      <c r="AE403" s="103">
        <v>2000</v>
      </c>
      <c r="AF403" s="103">
        <v>500</v>
      </c>
      <c r="AG403" s="103">
        <v>0</v>
      </c>
      <c r="AH403" s="104" t="s">
        <v>4377</v>
      </c>
      <c r="AI403" s="104" t="s">
        <v>4378</v>
      </c>
      <c r="AJ403" s="104" t="s">
        <v>4379</v>
      </c>
      <c r="AK403" s="101" t="s">
        <v>4380</v>
      </c>
      <c r="AL403" s="101" t="s">
        <v>6648</v>
      </c>
      <c r="AM403" s="101"/>
      <c r="AN403" s="102">
        <v>400</v>
      </c>
      <c r="AO403" s="105">
        <v>1</v>
      </c>
      <c r="AP403" s="106" t="s">
        <v>132</v>
      </c>
      <c r="AQ403" s="102">
        <v>2000</v>
      </c>
      <c r="AR403" s="105">
        <v>1</v>
      </c>
      <c r="AS403" s="106" t="s">
        <v>132</v>
      </c>
      <c r="AT403" s="102">
        <v>57</v>
      </c>
      <c r="AU403" s="107">
        <v>0.114</v>
      </c>
      <c r="AV403" s="106" t="s">
        <v>171</v>
      </c>
      <c r="AW403" s="103">
        <v>2457</v>
      </c>
      <c r="AX403" s="107">
        <v>0.98280000000000001</v>
      </c>
      <c r="AY403" s="106" t="s">
        <v>170</v>
      </c>
      <c r="AZ403" s="108"/>
      <c r="BA403" s="108"/>
      <c r="BB403" s="108"/>
      <c r="BC403" s="108"/>
      <c r="BD403" s="108"/>
      <c r="BE403" s="108"/>
      <c r="BF403" s="108"/>
      <c r="BG403" s="108"/>
      <c r="BH403" s="108"/>
      <c r="BI403" s="108"/>
      <c r="BJ403" s="108">
        <v>0</v>
      </c>
      <c r="BK403" s="108">
        <v>0</v>
      </c>
      <c r="BL403" s="108">
        <v>0</v>
      </c>
      <c r="BM403" s="108">
        <v>0</v>
      </c>
      <c r="BN403" s="108">
        <v>0</v>
      </c>
      <c r="BO403" s="108">
        <v>0</v>
      </c>
      <c r="BP403" s="108">
        <v>0</v>
      </c>
      <c r="BQ403" s="108">
        <v>0</v>
      </c>
      <c r="BR403" s="108">
        <v>0</v>
      </c>
      <c r="BS403" s="108">
        <v>0</v>
      </c>
      <c r="BT403" s="108">
        <v>0</v>
      </c>
      <c r="BU403" s="108">
        <v>0</v>
      </c>
      <c r="BV403" s="108">
        <v>0</v>
      </c>
      <c r="BW403" s="108">
        <v>0</v>
      </c>
      <c r="BX403" s="108">
        <v>0</v>
      </c>
      <c r="BY403" s="108">
        <v>0</v>
      </c>
      <c r="BZ403" s="108">
        <v>0</v>
      </c>
      <c r="CA403" s="108">
        <v>0</v>
      </c>
      <c r="CB403" s="108">
        <v>0</v>
      </c>
      <c r="CC403" s="108">
        <v>0</v>
      </c>
      <c r="CD403" s="108">
        <v>0</v>
      </c>
      <c r="CE403" s="108">
        <v>0</v>
      </c>
      <c r="CF403" s="108">
        <v>0</v>
      </c>
      <c r="CG403" s="108">
        <v>0</v>
      </c>
      <c r="CH403" s="108">
        <v>0</v>
      </c>
      <c r="CI403" s="108">
        <v>0</v>
      </c>
      <c r="CJ403" s="108">
        <v>0</v>
      </c>
      <c r="CK403" s="108">
        <v>0</v>
      </c>
      <c r="CL403" s="108">
        <v>0</v>
      </c>
      <c r="CM403" s="108">
        <v>0</v>
      </c>
      <c r="CN403" s="108">
        <v>0</v>
      </c>
      <c r="CO403" s="108">
        <v>0</v>
      </c>
      <c r="CP403" s="108">
        <v>0</v>
      </c>
      <c r="CQ403" s="108">
        <v>0</v>
      </c>
      <c r="CR403" s="108">
        <v>0</v>
      </c>
      <c r="CS403" s="101" t="s">
        <v>4381</v>
      </c>
      <c r="CT403" s="101"/>
    </row>
    <row r="404" spans="1:98" ht="70.349999999999994" customHeight="1" x14ac:dyDescent="0.3">
      <c r="A404" s="100" t="s">
        <v>4382</v>
      </c>
      <c r="B404" s="101"/>
      <c r="C404" s="101" t="s">
        <v>136</v>
      </c>
      <c r="D404" s="101" t="s">
        <v>4353</v>
      </c>
      <c r="E404" s="101" t="s">
        <v>4354</v>
      </c>
      <c r="F404" s="102" t="s">
        <v>3923</v>
      </c>
      <c r="G404" s="101"/>
      <c r="H404" s="101" t="s">
        <v>1443</v>
      </c>
      <c r="I404" s="101" t="s">
        <v>4355</v>
      </c>
      <c r="J404" s="101" t="s">
        <v>4105</v>
      </c>
      <c r="K404" s="101" t="s">
        <v>4368</v>
      </c>
      <c r="L404" s="101" t="s">
        <v>4357</v>
      </c>
      <c r="M404" s="101">
        <v>71</v>
      </c>
      <c r="N404" s="101" t="s">
        <v>4370</v>
      </c>
      <c r="O404" s="101" t="s">
        <v>3305</v>
      </c>
      <c r="P404" s="101" t="s">
        <v>795</v>
      </c>
      <c r="Q404" s="101" t="s">
        <v>3322</v>
      </c>
      <c r="R404" s="101" t="s">
        <v>3323</v>
      </c>
      <c r="S404" s="101" t="s">
        <v>3367</v>
      </c>
      <c r="T404" s="101" t="s">
        <v>3368</v>
      </c>
      <c r="U404" s="101" t="s">
        <v>3367</v>
      </c>
      <c r="V404" s="101" t="s">
        <v>3369</v>
      </c>
      <c r="W404" s="101" t="s">
        <v>3370</v>
      </c>
      <c r="X404" s="101" t="s">
        <v>3358</v>
      </c>
      <c r="Y404" s="101" t="s">
        <v>123</v>
      </c>
      <c r="Z404" s="101" t="s">
        <v>3568</v>
      </c>
      <c r="AA404" s="103">
        <v>19.399999999999999</v>
      </c>
      <c r="AB404" s="101" t="s">
        <v>125</v>
      </c>
      <c r="AC404" s="101" t="s">
        <v>4789</v>
      </c>
      <c r="AD404" s="103">
        <v>0</v>
      </c>
      <c r="AE404" s="103">
        <v>7.6</v>
      </c>
      <c r="AF404" s="103">
        <v>11.8</v>
      </c>
      <c r="AG404" s="103">
        <v>0</v>
      </c>
      <c r="AH404" s="104"/>
      <c r="AI404" s="104"/>
      <c r="AJ404" s="104"/>
      <c r="AK404" s="101" t="s">
        <v>3371</v>
      </c>
      <c r="AL404" s="101"/>
      <c r="AM404" s="101" t="s">
        <v>6625</v>
      </c>
      <c r="AN404" s="102"/>
      <c r="AO404" s="105"/>
      <c r="AP404" s="106"/>
      <c r="AQ404" s="102">
        <v>0</v>
      </c>
      <c r="AR404" s="105">
        <v>0</v>
      </c>
      <c r="AS404" s="106" t="s">
        <v>171</v>
      </c>
      <c r="AT404" s="102"/>
      <c r="AU404" s="107">
        <v>0</v>
      </c>
      <c r="AV404" s="106" t="s">
        <v>171</v>
      </c>
      <c r="AW404" s="103">
        <v>0</v>
      </c>
      <c r="AX404" s="107">
        <v>0</v>
      </c>
      <c r="AY404" s="106" t="s">
        <v>171</v>
      </c>
      <c r="AZ404" s="108"/>
      <c r="BA404" s="108"/>
      <c r="BB404" s="108"/>
      <c r="BC404" s="108"/>
      <c r="BD404" s="108"/>
      <c r="BE404" s="108"/>
      <c r="BF404" s="108"/>
      <c r="BG404" s="108"/>
      <c r="BH404" s="108"/>
      <c r="BI404" s="108"/>
      <c r="BJ404" s="108">
        <v>0</v>
      </c>
      <c r="BK404" s="108">
        <v>0</v>
      </c>
      <c r="BL404" s="108">
        <v>0</v>
      </c>
      <c r="BM404" s="108">
        <v>0</v>
      </c>
      <c r="BN404" s="108">
        <v>0</v>
      </c>
      <c r="BO404" s="108">
        <v>0</v>
      </c>
      <c r="BP404" s="108">
        <v>0</v>
      </c>
      <c r="BQ404" s="108">
        <v>0</v>
      </c>
      <c r="BR404" s="108">
        <v>0</v>
      </c>
      <c r="BS404" s="108">
        <v>0</v>
      </c>
      <c r="BT404" s="108">
        <v>0</v>
      </c>
      <c r="BU404" s="108">
        <v>0</v>
      </c>
      <c r="BV404" s="108">
        <v>0</v>
      </c>
      <c r="BW404" s="108">
        <v>0</v>
      </c>
      <c r="BX404" s="108">
        <v>0</v>
      </c>
      <c r="BY404" s="108">
        <v>0</v>
      </c>
      <c r="BZ404" s="108">
        <v>0</v>
      </c>
      <c r="CA404" s="108">
        <v>0</v>
      </c>
      <c r="CB404" s="108">
        <v>0</v>
      </c>
      <c r="CC404" s="108">
        <v>0</v>
      </c>
      <c r="CD404" s="108">
        <v>0</v>
      </c>
      <c r="CE404" s="108">
        <v>0</v>
      </c>
      <c r="CF404" s="108">
        <v>0</v>
      </c>
      <c r="CG404" s="108">
        <v>0</v>
      </c>
      <c r="CH404" s="108">
        <v>0</v>
      </c>
      <c r="CI404" s="108">
        <v>0</v>
      </c>
      <c r="CJ404" s="108">
        <v>0</v>
      </c>
      <c r="CK404" s="108">
        <v>0</v>
      </c>
      <c r="CL404" s="108">
        <v>0</v>
      </c>
      <c r="CM404" s="108">
        <v>0</v>
      </c>
      <c r="CN404" s="108">
        <v>0</v>
      </c>
      <c r="CO404" s="108">
        <v>0</v>
      </c>
      <c r="CP404" s="108">
        <v>0</v>
      </c>
      <c r="CQ404" s="108">
        <v>0</v>
      </c>
      <c r="CR404" s="108">
        <v>0</v>
      </c>
      <c r="CS404" s="101" t="s">
        <v>4384</v>
      </c>
      <c r="CT404" s="101"/>
    </row>
    <row r="405" spans="1:98" ht="70.349999999999994" customHeight="1" x14ac:dyDescent="0.3">
      <c r="A405" s="100" t="s">
        <v>4385</v>
      </c>
      <c r="B405" s="101"/>
      <c r="C405" s="101" t="s">
        <v>175</v>
      </c>
      <c r="D405" s="101" t="s">
        <v>4353</v>
      </c>
      <c r="E405" s="101" t="s">
        <v>4354</v>
      </c>
      <c r="F405" s="102" t="s">
        <v>3923</v>
      </c>
      <c r="G405" s="101"/>
      <c r="H405" s="101" t="s">
        <v>1443</v>
      </c>
      <c r="I405" s="101" t="s">
        <v>4355</v>
      </c>
      <c r="J405" s="101" t="s">
        <v>4105</v>
      </c>
      <c r="K405" s="101" t="s">
        <v>4368</v>
      </c>
      <c r="L405" s="101" t="s">
        <v>4357</v>
      </c>
      <c r="M405" s="101">
        <v>71</v>
      </c>
      <c r="N405" s="101" t="s">
        <v>4370</v>
      </c>
      <c r="O405" s="101" t="s">
        <v>6524</v>
      </c>
      <c r="P405" s="101" t="s">
        <v>781</v>
      </c>
      <c r="Q405" s="101" t="s">
        <v>6525</v>
      </c>
      <c r="R405" s="101" t="s">
        <v>3592</v>
      </c>
      <c r="S405" s="101" t="s">
        <v>3607</v>
      </c>
      <c r="T405" s="101" t="s">
        <v>3608</v>
      </c>
      <c r="U405" s="101" t="s">
        <v>6528</v>
      </c>
      <c r="V405" s="101" t="s">
        <v>3610</v>
      </c>
      <c r="W405" s="101" t="s">
        <v>3611</v>
      </c>
      <c r="X405" s="101" t="s">
        <v>3612</v>
      </c>
      <c r="Y405" s="101" t="s">
        <v>123</v>
      </c>
      <c r="Z405" s="101" t="s">
        <v>124</v>
      </c>
      <c r="AA405" s="103">
        <v>8</v>
      </c>
      <c r="AB405" s="101" t="s">
        <v>125</v>
      </c>
      <c r="AC405" s="101" t="s">
        <v>4388</v>
      </c>
      <c r="AD405" s="103">
        <v>0</v>
      </c>
      <c r="AE405" s="103">
        <v>0</v>
      </c>
      <c r="AF405" s="103">
        <v>8</v>
      </c>
      <c r="AG405" s="103">
        <v>0</v>
      </c>
      <c r="AH405" s="104"/>
      <c r="AI405" s="104" t="s">
        <v>3613</v>
      </c>
      <c r="AJ405" s="104" t="s">
        <v>3614</v>
      </c>
      <c r="AK405" s="101"/>
      <c r="AL405" s="101"/>
      <c r="AM405" s="101"/>
      <c r="AN405" s="102"/>
      <c r="AO405" s="105"/>
      <c r="AP405" s="106"/>
      <c r="AQ405" s="102">
        <v>33</v>
      </c>
      <c r="AR405" s="105">
        <v>1</v>
      </c>
      <c r="AS405" s="106" t="s">
        <v>132</v>
      </c>
      <c r="AT405" s="102"/>
      <c r="AU405" s="107">
        <v>1</v>
      </c>
      <c r="AV405" s="106" t="s">
        <v>132</v>
      </c>
      <c r="AW405" s="103">
        <v>33</v>
      </c>
      <c r="AX405" s="107">
        <v>1</v>
      </c>
      <c r="AY405" s="106" t="s">
        <v>132</v>
      </c>
      <c r="AZ405" s="108">
        <v>0</v>
      </c>
      <c r="BA405" s="108">
        <v>0</v>
      </c>
      <c r="BB405" s="108">
        <v>0</v>
      </c>
      <c r="BC405" s="108">
        <v>0</v>
      </c>
      <c r="BD405" s="108">
        <v>0</v>
      </c>
      <c r="BE405" s="108">
        <v>0</v>
      </c>
      <c r="BF405" s="108">
        <v>0</v>
      </c>
      <c r="BG405" s="108">
        <v>0</v>
      </c>
      <c r="BH405" s="108">
        <v>0</v>
      </c>
      <c r="BI405" s="108">
        <v>0</v>
      </c>
      <c r="BJ405" s="108">
        <v>0</v>
      </c>
      <c r="BK405" s="108">
        <v>0</v>
      </c>
      <c r="BL405" s="108">
        <v>0</v>
      </c>
      <c r="BM405" s="108">
        <v>0</v>
      </c>
      <c r="BN405" s="108">
        <v>0</v>
      </c>
      <c r="BO405" s="108">
        <v>0</v>
      </c>
      <c r="BP405" s="108">
        <v>0</v>
      </c>
      <c r="BQ405" s="108">
        <v>0</v>
      </c>
      <c r="BR405" s="108">
        <v>0</v>
      </c>
      <c r="BS405" s="108">
        <v>0</v>
      </c>
      <c r="BT405" s="108">
        <v>0</v>
      </c>
      <c r="BU405" s="108">
        <v>0</v>
      </c>
      <c r="BV405" s="108">
        <v>0</v>
      </c>
      <c r="BW405" s="108">
        <v>0</v>
      </c>
      <c r="BX405" s="108">
        <v>0</v>
      </c>
      <c r="BY405" s="108">
        <v>0</v>
      </c>
      <c r="BZ405" s="108">
        <v>0</v>
      </c>
      <c r="CA405" s="108">
        <v>0</v>
      </c>
      <c r="CB405" s="108">
        <v>0</v>
      </c>
      <c r="CC405" s="108">
        <v>0</v>
      </c>
      <c r="CD405" s="108">
        <v>0</v>
      </c>
      <c r="CE405" s="108">
        <v>0</v>
      </c>
      <c r="CF405" s="108">
        <v>0</v>
      </c>
      <c r="CG405" s="108">
        <v>0</v>
      </c>
      <c r="CH405" s="108">
        <v>0</v>
      </c>
      <c r="CI405" s="108">
        <v>0</v>
      </c>
      <c r="CJ405" s="108">
        <v>0</v>
      </c>
      <c r="CK405" s="108">
        <v>0</v>
      </c>
      <c r="CL405" s="108">
        <v>0</v>
      </c>
      <c r="CM405" s="108">
        <v>0</v>
      </c>
      <c r="CN405" s="108">
        <v>0</v>
      </c>
      <c r="CO405" s="108">
        <v>0</v>
      </c>
      <c r="CP405" s="108">
        <v>0</v>
      </c>
      <c r="CQ405" s="108">
        <v>0</v>
      </c>
      <c r="CR405" s="108">
        <v>0</v>
      </c>
      <c r="CS405" s="101" t="s">
        <v>4389</v>
      </c>
      <c r="CT405" s="101"/>
    </row>
    <row r="406" spans="1:98" ht="70.349999999999994" customHeight="1" x14ac:dyDescent="0.3">
      <c r="A406" s="100" t="s">
        <v>4390</v>
      </c>
      <c r="B406" s="101"/>
      <c r="C406" s="101" t="s">
        <v>246</v>
      </c>
      <c r="D406" s="101" t="s">
        <v>4353</v>
      </c>
      <c r="E406" s="101" t="s">
        <v>4354</v>
      </c>
      <c r="F406" s="102" t="s">
        <v>3923</v>
      </c>
      <c r="G406" s="101"/>
      <c r="H406" s="101" t="s">
        <v>1443</v>
      </c>
      <c r="I406" s="101" t="s">
        <v>4355</v>
      </c>
      <c r="J406" s="101" t="s">
        <v>4105</v>
      </c>
      <c r="K406" s="101" t="s">
        <v>4368</v>
      </c>
      <c r="L406" s="101" t="s">
        <v>4357</v>
      </c>
      <c r="M406" s="101">
        <v>71</v>
      </c>
      <c r="N406" s="101" t="s">
        <v>4370</v>
      </c>
      <c r="O406" s="101" t="s">
        <v>6524</v>
      </c>
      <c r="P406" s="101" t="s">
        <v>781</v>
      </c>
      <c r="Q406" s="101" t="s">
        <v>6525</v>
      </c>
      <c r="R406" s="101" t="s">
        <v>3592</v>
      </c>
      <c r="S406" s="101" t="s">
        <v>3607</v>
      </c>
      <c r="T406" s="101" t="s">
        <v>3608</v>
      </c>
      <c r="U406" s="101" t="s">
        <v>6528</v>
      </c>
      <c r="V406" s="101" t="s">
        <v>3610</v>
      </c>
      <c r="W406" s="101" t="s">
        <v>3611</v>
      </c>
      <c r="X406" s="101" t="s">
        <v>3612</v>
      </c>
      <c r="Y406" s="101" t="s">
        <v>123</v>
      </c>
      <c r="Z406" s="101" t="s">
        <v>124</v>
      </c>
      <c r="AA406" s="103">
        <v>30</v>
      </c>
      <c r="AB406" s="101" t="s">
        <v>125</v>
      </c>
      <c r="AC406" s="101" t="s">
        <v>3599</v>
      </c>
      <c r="AD406" s="103">
        <v>0</v>
      </c>
      <c r="AE406" s="103">
        <v>30</v>
      </c>
      <c r="AF406" s="103">
        <v>0</v>
      </c>
      <c r="AG406" s="103">
        <v>0</v>
      </c>
      <c r="AH406" s="104"/>
      <c r="AI406" s="104" t="s">
        <v>4391</v>
      </c>
      <c r="AJ406" s="104" t="s">
        <v>4392</v>
      </c>
      <c r="AK406" s="101" t="s">
        <v>4393</v>
      </c>
      <c r="AL406" s="101"/>
      <c r="AM406" s="101"/>
      <c r="AN406" s="102"/>
      <c r="AO406" s="105"/>
      <c r="AP406" s="106"/>
      <c r="AQ406" s="102">
        <v>33</v>
      </c>
      <c r="AR406" s="105">
        <v>1</v>
      </c>
      <c r="AS406" s="106" t="s">
        <v>132</v>
      </c>
      <c r="AT406" s="102"/>
      <c r="AU406" s="107"/>
      <c r="AV406" s="106"/>
      <c r="AW406" s="103">
        <v>33</v>
      </c>
      <c r="AX406" s="107">
        <v>1</v>
      </c>
      <c r="AY406" s="106" t="s">
        <v>132</v>
      </c>
      <c r="AZ406" s="108">
        <v>0</v>
      </c>
      <c r="BA406" s="108">
        <v>0</v>
      </c>
      <c r="BB406" s="108">
        <v>0</v>
      </c>
      <c r="BC406" s="108">
        <v>0</v>
      </c>
      <c r="BD406" s="108">
        <v>0</v>
      </c>
      <c r="BE406" s="108">
        <v>0</v>
      </c>
      <c r="BF406" s="108">
        <v>0</v>
      </c>
      <c r="BG406" s="108">
        <v>0</v>
      </c>
      <c r="BH406" s="108">
        <v>0</v>
      </c>
      <c r="BI406" s="108">
        <v>0</v>
      </c>
      <c r="BJ406" s="108">
        <v>0</v>
      </c>
      <c r="BK406" s="108">
        <v>0</v>
      </c>
      <c r="BL406" s="108">
        <v>0</v>
      </c>
      <c r="BM406" s="108">
        <v>0</v>
      </c>
      <c r="BN406" s="108">
        <v>0</v>
      </c>
      <c r="BO406" s="108">
        <v>0</v>
      </c>
      <c r="BP406" s="108">
        <v>0</v>
      </c>
      <c r="BQ406" s="108">
        <v>0</v>
      </c>
      <c r="BR406" s="108">
        <v>0</v>
      </c>
      <c r="BS406" s="108">
        <v>0</v>
      </c>
      <c r="BT406" s="108">
        <v>0</v>
      </c>
      <c r="BU406" s="108">
        <v>0</v>
      </c>
      <c r="BV406" s="108">
        <v>0</v>
      </c>
      <c r="BW406" s="108">
        <v>0</v>
      </c>
      <c r="BX406" s="108">
        <v>0</v>
      </c>
      <c r="BY406" s="108">
        <v>0</v>
      </c>
      <c r="BZ406" s="108">
        <v>0</v>
      </c>
      <c r="CA406" s="108">
        <v>0</v>
      </c>
      <c r="CB406" s="108">
        <v>0</v>
      </c>
      <c r="CC406" s="108">
        <v>0</v>
      </c>
      <c r="CD406" s="108">
        <v>0</v>
      </c>
      <c r="CE406" s="108">
        <v>0</v>
      </c>
      <c r="CF406" s="108">
        <v>0</v>
      </c>
      <c r="CG406" s="108">
        <v>0</v>
      </c>
      <c r="CH406" s="108">
        <v>0</v>
      </c>
      <c r="CI406" s="108">
        <v>0</v>
      </c>
      <c r="CJ406" s="108">
        <v>0</v>
      </c>
      <c r="CK406" s="108">
        <v>0</v>
      </c>
      <c r="CL406" s="108">
        <v>0</v>
      </c>
      <c r="CM406" s="108">
        <v>0</v>
      </c>
      <c r="CN406" s="108">
        <v>0</v>
      </c>
      <c r="CO406" s="108">
        <v>0</v>
      </c>
      <c r="CP406" s="108">
        <v>0</v>
      </c>
      <c r="CQ406" s="108">
        <v>0</v>
      </c>
      <c r="CR406" s="108">
        <v>0</v>
      </c>
      <c r="CS406" s="101" t="s">
        <v>3616</v>
      </c>
      <c r="CT406" s="101"/>
    </row>
    <row r="407" spans="1:98" ht="70.349999999999994" customHeight="1" x14ac:dyDescent="0.3">
      <c r="A407" s="100" t="s">
        <v>4394</v>
      </c>
      <c r="B407" s="101"/>
      <c r="C407" s="101" t="s">
        <v>111</v>
      </c>
      <c r="D407" s="101" t="s">
        <v>4353</v>
      </c>
      <c r="E407" s="101" t="s">
        <v>4354</v>
      </c>
      <c r="F407" s="102" t="s">
        <v>4395</v>
      </c>
      <c r="G407" s="101"/>
      <c r="H407" s="101" t="s">
        <v>1443</v>
      </c>
      <c r="I407" s="101" t="s">
        <v>4355</v>
      </c>
      <c r="J407" s="101" t="s">
        <v>4396</v>
      </c>
      <c r="K407" s="101" t="s">
        <v>4356</v>
      </c>
      <c r="L407" s="101" t="s">
        <v>4357</v>
      </c>
      <c r="M407" s="101">
        <v>72</v>
      </c>
      <c r="N407" s="101" t="s">
        <v>4398</v>
      </c>
      <c r="O407" s="101" t="s">
        <v>4531</v>
      </c>
      <c r="P407" s="101" t="s">
        <v>421</v>
      </c>
      <c r="Q407" s="101" t="s">
        <v>4400</v>
      </c>
      <c r="R407" s="101" t="s">
        <v>423</v>
      </c>
      <c r="S407" s="101" t="s">
        <v>531</v>
      </c>
      <c r="T407" s="101" t="s">
        <v>1121</v>
      </c>
      <c r="U407" s="101" t="s">
        <v>1062</v>
      </c>
      <c r="V407" s="101" t="s">
        <v>1122</v>
      </c>
      <c r="W407" s="101" t="s">
        <v>1064</v>
      </c>
      <c r="X407" s="101" t="s">
        <v>500</v>
      </c>
      <c r="Y407" s="101" t="s">
        <v>239</v>
      </c>
      <c r="Z407" s="101" t="s">
        <v>167</v>
      </c>
      <c r="AA407" s="103">
        <v>2</v>
      </c>
      <c r="AB407" s="101" t="s">
        <v>125</v>
      </c>
      <c r="AC407" s="101" t="s">
        <v>4401</v>
      </c>
      <c r="AD407" s="103">
        <v>0</v>
      </c>
      <c r="AE407" s="103">
        <v>0</v>
      </c>
      <c r="AF407" s="103">
        <v>1</v>
      </c>
      <c r="AG407" s="103">
        <v>1</v>
      </c>
      <c r="AH407" s="104"/>
      <c r="AI407" s="104" t="s">
        <v>4402</v>
      </c>
      <c r="AJ407" s="104"/>
      <c r="AK407" s="101" t="s">
        <v>4403</v>
      </c>
      <c r="AL407" s="101"/>
      <c r="AM407" s="101" t="s">
        <v>6631</v>
      </c>
      <c r="AN407" s="102"/>
      <c r="AO407" s="105"/>
      <c r="AP407" s="106"/>
      <c r="AQ407" s="102"/>
      <c r="AR407" s="105"/>
      <c r="AS407" s="106"/>
      <c r="AT407" s="102"/>
      <c r="AU407" s="107">
        <v>0</v>
      </c>
      <c r="AV407" s="106" t="s">
        <v>171</v>
      </c>
      <c r="AW407" s="103">
        <v>0</v>
      </c>
      <c r="AX407" s="107">
        <v>0</v>
      </c>
      <c r="AY407" s="106" t="s">
        <v>171</v>
      </c>
      <c r="AZ407" s="108">
        <v>0</v>
      </c>
      <c r="BA407" s="108">
        <v>0</v>
      </c>
      <c r="BB407" s="108">
        <v>0</v>
      </c>
      <c r="BC407" s="108">
        <v>0</v>
      </c>
      <c r="BD407" s="108">
        <v>0</v>
      </c>
      <c r="BE407" s="108">
        <v>0</v>
      </c>
      <c r="BF407" s="108">
        <v>0</v>
      </c>
      <c r="BG407" s="108">
        <v>0</v>
      </c>
      <c r="BH407" s="108">
        <v>0</v>
      </c>
      <c r="BI407" s="108">
        <v>0</v>
      </c>
      <c r="BJ407" s="108">
        <v>0</v>
      </c>
      <c r="BK407" s="108">
        <v>0</v>
      </c>
      <c r="BL407" s="108">
        <v>0</v>
      </c>
      <c r="BM407" s="108">
        <v>0</v>
      </c>
      <c r="BN407" s="108">
        <v>0</v>
      </c>
      <c r="BO407" s="108">
        <v>0</v>
      </c>
      <c r="BP407" s="108">
        <v>0</v>
      </c>
      <c r="BQ407" s="108">
        <v>0</v>
      </c>
      <c r="BR407" s="108">
        <v>0</v>
      </c>
      <c r="BS407" s="108">
        <v>0</v>
      </c>
      <c r="BT407" s="108">
        <v>0</v>
      </c>
      <c r="BU407" s="108">
        <v>0</v>
      </c>
      <c r="BV407" s="108">
        <v>0</v>
      </c>
      <c r="BW407" s="108">
        <v>0</v>
      </c>
      <c r="BX407" s="108">
        <v>0</v>
      </c>
      <c r="BY407" s="108">
        <v>0</v>
      </c>
      <c r="BZ407" s="108">
        <v>0</v>
      </c>
      <c r="CA407" s="108">
        <v>0</v>
      </c>
      <c r="CB407" s="108">
        <v>0</v>
      </c>
      <c r="CC407" s="108">
        <v>0</v>
      </c>
      <c r="CD407" s="108">
        <v>0</v>
      </c>
      <c r="CE407" s="108">
        <v>0</v>
      </c>
      <c r="CF407" s="108">
        <v>0</v>
      </c>
      <c r="CG407" s="108">
        <v>0</v>
      </c>
      <c r="CH407" s="108">
        <v>0</v>
      </c>
      <c r="CI407" s="108">
        <v>0</v>
      </c>
      <c r="CJ407" s="108">
        <v>0</v>
      </c>
      <c r="CK407" s="108">
        <v>0</v>
      </c>
      <c r="CL407" s="108">
        <v>0</v>
      </c>
      <c r="CM407" s="108">
        <v>0</v>
      </c>
      <c r="CN407" s="108">
        <v>0</v>
      </c>
      <c r="CO407" s="108">
        <v>0</v>
      </c>
      <c r="CP407" s="108">
        <v>0</v>
      </c>
      <c r="CQ407" s="108">
        <v>0</v>
      </c>
      <c r="CR407" s="108">
        <v>0</v>
      </c>
      <c r="CS407" s="101" t="s">
        <v>4404</v>
      </c>
      <c r="CT407" s="101"/>
    </row>
    <row r="408" spans="1:98" ht="42.75" customHeight="1" x14ac:dyDescent="0.3">
      <c r="A408" s="100" t="s">
        <v>4405</v>
      </c>
      <c r="B408" s="101"/>
      <c r="C408" s="101" t="s">
        <v>111</v>
      </c>
      <c r="D408" s="101" t="s">
        <v>4353</v>
      </c>
      <c r="E408" s="101" t="s">
        <v>4354</v>
      </c>
      <c r="F408" s="102" t="s">
        <v>4369</v>
      </c>
      <c r="G408" s="101"/>
      <c r="H408" s="101" t="s">
        <v>1443</v>
      </c>
      <c r="I408" s="101" t="s">
        <v>4355</v>
      </c>
      <c r="J408" s="101" t="s">
        <v>4406</v>
      </c>
      <c r="K408" s="101" t="s">
        <v>4356</v>
      </c>
      <c r="L408" s="101" t="s">
        <v>4357</v>
      </c>
      <c r="M408" s="101">
        <v>73</v>
      </c>
      <c r="N408" s="101" t="s">
        <v>4408</v>
      </c>
      <c r="O408" s="101" t="s">
        <v>526</v>
      </c>
      <c r="P408" s="101" t="s">
        <v>528</v>
      </c>
      <c r="Q408" s="101" t="s">
        <v>1003</v>
      </c>
      <c r="R408" s="101" t="s">
        <v>1004</v>
      </c>
      <c r="S408" s="101" t="s">
        <v>6585</v>
      </c>
      <c r="T408" s="101" t="s">
        <v>4410</v>
      </c>
      <c r="U408" s="101" t="s">
        <v>6586</v>
      </c>
      <c r="V408" s="101" t="s">
        <v>4411</v>
      </c>
      <c r="W408" s="101" t="s">
        <v>4412</v>
      </c>
      <c r="X408" s="101" t="s">
        <v>787</v>
      </c>
      <c r="Y408" s="101" t="s">
        <v>239</v>
      </c>
      <c r="Z408" s="101" t="s">
        <v>124</v>
      </c>
      <c r="AA408" s="103">
        <v>1</v>
      </c>
      <c r="AB408" s="101" t="s">
        <v>125</v>
      </c>
      <c r="AC408" s="101" t="s">
        <v>6587</v>
      </c>
      <c r="AD408" s="103">
        <v>0</v>
      </c>
      <c r="AE408" s="103">
        <v>0</v>
      </c>
      <c r="AF408" s="103">
        <v>0</v>
      </c>
      <c r="AG408" s="103">
        <v>1</v>
      </c>
      <c r="AH408" s="104"/>
      <c r="AI408" s="104"/>
      <c r="AJ408" s="104"/>
      <c r="AK408" s="101"/>
      <c r="AL408" s="101"/>
      <c r="AM408" s="101" t="s">
        <v>6588</v>
      </c>
      <c r="AN408" s="102"/>
      <c r="AO408" s="105"/>
      <c r="AP408" s="106"/>
      <c r="AQ408" s="102"/>
      <c r="AR408" s="105"/>
      <c r="AS408" s="106"/>
      <c r="AT408" s="102"/>
      <c r="AU408" s="107"/>
      <c r="AV408" s="106"/>
      <c r="AW408" s="103">
        <v>0</v>
      </c>
      <c r="AX408" s="107">
        <v>0</v>
      </c>
      <c r="AY408" s="106" t="s">
        <v>171</v>
      </c>
      <c r="AZ408" s="108">
        <v>0</v>
      </c>
      <c r="BA408" s="108">
        <v>0</v>
      </c>
      <c r="BB408" s="108">
        <v>0</v>
      </c>
      <c r="BC408" s="108">
        <v>0</v>
      </c>
      <c r="BD408" s="108">
        <v>0</v>
      </c>
      <c r="BE408" s="108">
        <v>0</v>
      </c>
      <c r="BF408" s="108">
        <v>0</v>
      </c>
      <c r="BG408" s="108">
        <v>0</v>
      </c>
      <c r="BH408" s="108">
        <v>0</v>
      </c>
      <c r="BI408" s="108">
        <v>0</v>
      </c>
      <c r="BJ408" s="108">
        <v>0</v>
      </c>
      <c r="BK408" s="108">
        <v>0</v>
      </c>
      <c r="BL408" s="108">
        <v>0</v>
      </c>
      <c r="BM408" s="108">
        <v>0</v>
      </c>
      <c r="BN408" s="108">
        <v>0</v>
      </c>
      <c r="BO408" s="108">
        <v>0</v>
      </c>
      <c r="BP408" s="108">
        <v>0</v>
      </c>
      <c r="BQ408" s="108">
        <v>0</v>
      </c>
      <c r="BR408" s="108">
        <v>0</v>
      </c>
      <c r="BS408" s="108">
        <v>0</v>
      </c>
      <c r="BT408" s="108">
        <v>0</v>
      </c>
      <c r="BU408" s="108">
        <v>0</v>
      </c>
      <c r="BV408" s="108">
        <v>0</v>
      </c>
      <c r="BW408" s="108">
        <v>0</v>
      </c>
      <c r="BX408" s="108">
        <v>0</v>
      </c>
      <c r="BY408" s="108">
        <v>0</v>
      </c>
      <c r="BZ408" s="108">
        <v>0</v>
      </c>
      <c r="CA408" s="108">
        <v>0</v>
      </c>
      <c r="CB408" s="108">
        <v>0</v>
      </c>
      <c r="CC408" s="108">
        <v>0</v>
      </c>
      <c r="CD408" s="108">
        <v>0</v>
      </c>
      <c r="CE408" s="108">
        <v>0</v>
      </c>
      <c r="CF408" s="108">
        <v>0</v>
      </c>
      <c r="CG408" s="108">
        <v>0</v>
      </c>
      <c r="CH408" s="108">
        <v>0</v>
      </c>
      <c r="CI408" s="108">
        <v>0</v>
      </c>
      <c r="CJ408" s="108">
        <v>0</v>
      </c>
      <c r="CK408" s="108">
        <v>0</v>
      </c>
      <c r="CL408" s="108">
        <v>0</v>
      </c>
      <c r="CM408" s="108">
        <v>0</v>
      </c>
      <c r="CN408" s="108">
        <v>0</v>
      </c>
      <c r="CO408" s="108">
        <v>0</v>
      </c>
      <c r="CP408" s="108">
        <v>0</v>
      </c>
      <c r="CQ408" s="108">
        <v>0</v>
      </c>
      <c r="CR408" s="108">
        <v>0</v>
      </c>
      <c r="CS408" s="101" t="s">
        <v>4414</v>
      </c>
      <c r="CT408" s="101"/>
    </row>
    <row r="409" spans="1:98" ht="131.25" customHeight="1" x14ac:dyDescent="0.3">
      <c r="A409" s="100" t="s">
        <v>4415</v>
      </c>
      <c r="B409" s="101"/>
      <c r="C409" s="101" t="s">
        <v>111</v>
      </c>
      <c r="D409" s="101" t="s">
        <v>4353</v>
      </c>
      <c r="E409" s="101" t="s">
        <v>4354</v>
      </c>
      <c r="F409" s="102" t="s">
        <v>4105</v>
      </c>
      <c r="G409" s="101"/>
      <c r="H409" s="101" t="s">
        <v>1443</v>
      </c>
      <c r="I409" s="101" t="s">
        <v>4416</v>
      </c>
      <c r="J409" s="101" t="s">
        <v>1736</v>
      </c>
      <c r="K409" s="101" t="s">
        <v>4417</v>
      </c>
      <c r="L409" s="101" t="s">
        <v>4357</v>
      </c>
      <c r="M409" s="101">
        <v>74</v>
      </c>
      <c r="N409" s="101" t="s">
        <v>4419</v>
      </c>
      <c r="O409" s="101" t="s">
        <v>4420</v>
      </c>
      <c r="P409" s="101" t="s">
        <v>983</v>
      </c>
      <c r="Q409" s="101" t="s">
        <v>2757</v>
      </c>
      <c r="R409" s="101" t="s">
        <v>2748</v>
      </c>
      <c r="S409" s="101" t="s">
        <v>2687</v>
      </c>
      <c r="T409" s="101" t="s">
        <v>2796</v>
      </c>
      <c r="U409" s="101" t="s">
        <v>740</v>
      </c>
      <c r="V409" s="101" t="s">
        <v>2797</v>
      </c>
      <c r="W409" s="101" t="s">
        <v>2690</v>
      </c>
      <c r="X409" s="101" t="s">
        <v>743</v>
      </c>
      <c r="Y409" s="101" t="s">
        <v>123</v>
      </c>
      <c r="Z409" s="101" t="s">
        <v>283</v>
      </c>
      <c r="AA409" s="103">
        <v>8</v>
      </c>
      <c r="AB409" s="101" t="s">
        <v>125</v>
      </c>
      <c r="AC409" s="101" t="s">
        <v>4422</v>
      </c>
      <c r="AD409" s="103">
        <v>0</v>
      </c>
      <c r="AE409" s="103">
        <v>3</v>
      </c>
      <c r="AF409" s="103">
        <v>3</v>
      </c>
      <c r="AG409" s="103">
        <v>2</v>
      </c>
      <c r="AH409" s="104"/>
      <c r="AI409" s="104" t="s">
        <v>4423</v>
      </c>
      <c r="AJ409" s="104" t="s">
        <v>4424</v>
      </c>
      <c r="AK409" s="101"/>
      <c r="AL409" s="101"/>
      <c r="AM409" s="101" t="s">
        <v>6632</v>
      </c>
      <c r="AN409" s="102"/>
      <c r="AO409" s="105"/>
      <c r="AP409" s="106"/>
      <c r="AQ409" s="102">
        <v>0</v>
      </c>
      <c r="AR409" s="105">
        <v>0</v>
      </c>
      <c r="AS409" s="106" t="s">
        <v>171</v>
      </c>
      <c r="AT409" s="102"/>
      <c r="AU409" s="107">
        <v>0</v>
      </c>
      <c r="AV409" s="106" t="s">
        <v>171</v>
      </c>
      <c r="AW409" s="103">
        <v>0</v>
      </c>
      <c r="AX409" s="107">
        <v>0</v>
      </c>
      <c r="AY409" s="106" t="s">
        <v>171</v>
      </c>
      <c r="AZ409" s="108"/>
      <c r="BA409" s="108"/>
      <c r="BB409" s="108"/>
      <c r="BC409" s="108"/>
      <c r="BD409" s="108"/>
      <c r="BE409" s="108"/>
      <c r="BF409" s="108"/>
      <c r="BG409" s="108"/>
      <c r="BH409" s="108"/>
      <c r="BI409" s="108"/>
      <c r="BJ409" s="108">
        <v>0</v>
      </c>
      <c r="BK409" s="108">
        <v>0</v>
      </c>
      <c r="BL409" s="108">
        <v>0</v>
      </c>
      <c r="BM409" s="108">
        <v>0</v>
      </c>
      <c r="BN409" s="108">
        <v>0</v>
      </c>
      <c r="BO409" s="108">
        <v>0</v>
      </c>
      <c r="BP409" s="108">
        <v>0</v>
      </c>
      <c r="BQ409" s="108">
        <v>0</v>
      </c>
      <c r="BR409" s="108">
        <v>0</v>
      </c>
      <c r="BS409" s="108">
        <v>0</v>
      </c>
      <c r="BT409" s="108">
        <v>0</v>
      </c>
      <c r="BU409" s="108">
        <v>0</v>
      </c>
      <c r="BV409" s="108">
        <v>0</v>
      </c>
      <c r="BW409" s="108">
        <v>0</v>
      </c>
      <c r="BX409" s="108">
        <v>0</v>
      </c>
      <c r="BY409" s="108">
        <v>0</v>
      </c>
      <c r="BZ409" s="108">
        <v>0</v>
      </c>
      <c r="CA409" s="108">
        <v>0</v>
      </c>
      <c r="CB409" s="108">
        <v>0</v>
      </c>
      <c r="CC409" s="108">
        <v>0</v>
      </c>
      <c r="CD409" s="108">
        <v>0</v>
      </c>
      <c r="CE409" s="108">
        <v>0</v>
      </c>
      <c r="CF409" s="108">
        <v>0</v>
      </c>
      <c r="CG409" s="108">
        <v>0</v>
      </c>
      <c r="CH409" s="108">
        <v>0</v>
      </c>
      <c r="CI409" s="108">
        <v>0</v>
      </c>
      <c r="CJ409" s="108">
        <v>0</v>
      </c>
      <c r="CK409" s="108">
        <v>0</v>
      </c>
      <c r="CL409" s="108">
        <v>0</v>
      </c>
      <c r="CM409" s="108">
        <v>0</v>
      </c>
      <c r="CN409" s="108">
        <v>0</v>
      </c>
      <c r="CO409" s="108">
        <v>0</v>
      </c>
      <c r="CP409" s="108">
        <v>0</v>
      </c>
      <c r="CQ409" s="108">
        <v>0</v>
      </c>
      <c r="CR409" s="108">
        <v>0</v>
      </c>
      <c r="CS409" s="101"/>
      <c r="CT409" s="101"/>
    </row>
    <row r="410" spans="1:98" ht="131.25" customHeight="1" x14ac:dyDescent="0.3">
      <c r="A410" s="100" t="s">
        <v>4425</v>
      </c>
      <c r="B410" s="101"/>
      <c r="C410" s="101" t="s">
        <v>101</v>
      </c>
      <c r="D410" s="101" t="s">
        <v>4353</v>
      </c>
      <c r="E410" s="101" t="s">
        <v>4354</v>
      </c>
      <c r="F410" s="102" t="s">
        <v>4105</v>
      </c>
      <c r="G410" s="101"/>
      <c r="H410" s="101" t="s">
        <v>1443</v>
      </c>
      <c r="I410" s="101" t="s">
        <v>4416</v>
      </c>
      <c r="J410" s="101" t="s">
        <v>1736</v>
      </c>
      <c r="K410" s="101" t="s">
        <v>4417</v>
      </c>
      <c r="L410" s="101" t="s">
        <v>4357</v>
      </c>
      <c r="M410" s="101">
        <v>74</v>
      </c>
      <c r="N410" s="101" t="s">
        <v>4419</v>
      </c>
      <c r="O410" s="101" t="s">
        <v>4420</v>
      </c>
      <c r="P410" s="101" t="s">
        <v>983</v>
      </c>
      <c r="Q410" s="101" t="s">
        <v>2757</v>
      </c>
      <c r="R410" s="101" t="s">
        <v>2748</v>
      </c>
      <c r="S410" s="101" t="s">
        <v>2876</v>
      </c>
      <c r="T410" s="101" t="s">
        <v>2877</v>
      </c>
      <c r="U410" s="101" t="s">
        <v>1728</v>
      </c>
      <c r="V410" s="101" t="s">
        <v>2879</v>
      </c>
      <c r="W410" s="101"/>
      <c r="X410" s="101" t="s">
        <v>146</v>
      </c>
      <c r="Y410" s="101" t="s">
        <v>123</v>
      </c>
      <c r="Z410" s="101" t="s">
        <v>2868</v>
      </c>
      <c r="AA410" s="103">
        <v>246</v>
      </c>
      <c r="AB410" s="101" t="s">
        <v>125</v>
      </c>
      <c r="AC410" s="101" t="s">
        <v>4422</v>
      </c>
      <c r="AD410" s="103">
        <v>0</v>
      </c>
      <c r="AE410" s="103">
        <v>123</v>
      </c>
      <c r="AF410" s="103">
        <v>123</v>
      </c>
      <c r="AG410" s="103">
        <v>0</v>
      </c>
      <c r="AH410" s="104"/>
      <c r="AI410" s="104" t="s">
        <v>4427</v>
      </c>
      <c r="AJ410" s="104" t="s">
        <v>4428</v>
      </c>
      <c r="AK410" s="101"/>
      <c r="AL410" s="101"/>
      <c r="AM410" s="101"/>
      <c r="AN410" s="102"/>
      <c r="AO410" s="105"/>
      <c r="AP410" s="106"/>
      <c r="AQ410" s="102">
        <v>117</v>
      </c>
      <c r="AR410" s="105">
        <v>0.95121951219512202</v>
      </c>
      <c r="AS410" s="106" t="s">
        <v>170</v>
      </c>
      <c r="AT410" s="102"/>
      <c r="AU410" s="107">
        <v>0</v>
      </c>
      <c r="AV410" s="106" t="s">
        <v>171</v>
      </c>
      <c r="AW410" s="103">
        <v>117</v>
      </c>
      <c r="AX410" s="107">
        <v>0.47560975609756095</v>
      </c>
      <c r="AY410" s="106" t="s">
        <v>227</v>
      </c>
      <c r="AZ410" s="108"/>
      <c r="BA410" s="108"/>
      <c r="BB410" s="108"/>
      <c r="BC410" s="108"/>
      <c r="BD410" s="108"/>
      <c r="BE410" s="108"/>
      <c r="BF410" s="108"/>
      <c r="BG410" s="108"/>
      <c r="BH410" s="108"/>
      <c r="BI410" s="108"/>
      <c r="BJ410" s="108">
        <v>0</v>
      </c>
      <c r="BK410" s="108">
        <v>0</v>
      </c>
      <c r="BL410" s="108">
        <v>0</v>
      </c>
      <c r="BM410" s="108">
        <v>0</v>
      </c>
      <c r="BN410" s="108">
        <v>0</v>
      </c>
      <c r="BO410" s="108">
        <v>0</v>
      </c>
      <c r="BP410" s="108">
        <v>0</v>
      </c>
      <c r="BQ410" s="108">
        <v>0</v>
      </c>
      <c r="BR410" s="108">
        <v>0</v>
      </c>
      <c r="BS410" s="108">
        <v>0</v>
      </c>
      <c r="BT410" s="108">
        <v>0</v>
      </c>
      <c r="BU410" s="108">
        <v>0</v>
      </c>
      <c r="BV410" s="108">
        <v>0</v>
      </c>
      <c r="BW410" s="108">
        <v>0</v>
      </c>
      <c r="BX410" s="108">
        <v>0</v>
      </c>
      <c r="BY410" s="108">
        <v>0</v>
      </c>
      <c r="BZ410" s="108">
        <v>0</v>
      </c>
      <c r="CA410" s="108">
        <v>0</v>
      </c>
      <c r="CB410" s="108">
        <v>0</v>
      </c>
      <c r="CC410" s="108">
        <v>0</v>
      </c>
      <c r="CD410" s="108">
        <v>0</v>
      </c>
      <c r="CE410" s="108">
        <v>0</v>
      </c>
      <c r="CF410" s="108">
        <v>0</v>
      </c>
      <c r="CG410" s="108">
        <v>0</v>
      </c>
      <c r="CH410" s="108">
        <v>0</v>
      </c>
      <c r="CI410" s="108">
        <v>0</v>
      </c>
      <c r="CJ410" s="108">
        <v>0</v>
      </c>
      <c r="CK410" s="108">
        <v>0</v>
      </c>
      <c r="CL410" s="108">
        <v>0</v>
      </c>
      <c r="CM410" s="108">
        <v>0</v>
      </c>
      <c r="CN410" s="108">
        <v>0</v>
      </c>
      <c r="CO410" s="108">
        <v>0</v>
      </c>
      <c r="CP410" s="108">
        <v>0</v>
      </c>
      <c r="CQ410" s="108">
        <v>0</v>
      </c>
      <c r="CR410" s="108">
        <v>0</v>
      </c>
      <c r="CS410" s="101"/>
      <c r="CT410" s="101"/>
    </row>
    <row r="411" spans="1:98" ht="70.349999999999994" customHeight="1" x14ac:dyDescent="0.3">
      <c r="A411" s="100" t="s">
        <v>4429</v>
      </c>
      <c r="B411" s="101"/>
      <c r="C411" s="101" t="s">
        <v>111</v>
      </c>
      <c r="D411" s="101" t="s">
        <v>4353</v>
      </c>
      <c r="E411" s="101" t="s">
        <v>4354</v>
      </c>
      <c r="F411" s="102" t="s">
        <v>1524</v>
      </c>
      <c r="G411" s="101"/>
      <c r="H411" s="101" t="s">
        <v>1443</v>
      </c>
      <c r="I411" s="101" t="s">
        <v>4416</v>
      </c>
      <c r="J411" s="101" t="s">
        <v>4430</v>
      </c>
      <c r="K411" s="101" t="s">
        <v>4417</v>
      </c>
      <c r="L411" s="101" t="s">
        <v>4357</v>
      </c>
      <c r="M411" s="101">
        <v>75</v>
      </c>
      <c r="N411" s="101" t="s">
        <v>4431</v>
      </c>
      <c r="O411" s="101" t="s">
        <v>4371</v>
      </c>
      <c r="P411" s="101" t="s">
        <v>716</v>
      </c>
      <c r="Q411" s="101" t="s">
        <v>2465</v>
      </c>
      <c r="R411" s="101" t="s">
        <v>2466</v>
      </c>
      <c r="S411" s="101" t="s">
        <v>2478</v>
      </c>
      <c r="T411" s="101" t="s">
        <v>2479</v>
      </c>
      <c r="U411" s="101" t="s">
        <v>2480</v>
      </c>
      <c r="V411" s="101" t="s">
        <v>2481</v>
      </c>
      <c r="W411" s="101" t="s">
        <v>2482</v>
      </c>
      <c r="X411" s="101" t="s">
        <v>2483</v>
      </c>
      <c r="Y411" s="101" t="s">
        <v>123</v>
      </c>
      <c r="Z411" s="101" t="s">
        <v>124</v>
      </c>
      <c r="AA411" s="103">
        <v>500</v>
      </c>
      <c r="AB411" s="101" t="s">
        <v>125</v>
      </c>
      <c r="AC411" s="101" t="s">
        <v>4432</v>
      </c>
      <c r="AD411" s="103">
        <v>500</v>
      </c>
      <c r="AE411" s="103">
        <v>0</v>
      </c>
      <c r="AF411" s="103">
        <v>0</v>
      </c>
      <c r="AG411" s="103">
        <v>0</v>
      </c>
      <c r="AH411" s="104"/>
      <c r="AI411" s="104" t="s">
        <v>4433</v>
      </c>
      <c r="AJ411" s="104"/>
      <c r="AK411" s="101"/>
      <c r="AL411" s="101"/>
      <c r="AM411" s="101"/>
      <c r="AN411" s="102">
        <v>267</v>
      </c>
      <c r="AO411" s="105">
        <v>0.53400000000000003</v>
      </c>
      <c r="AP411" s="106" t="s">
        <v>227</v>
      </c>
      <c r="AQ411" s="102"/>
      <c r="AR411" s="105"/>
      <c r="AS411" s="106"/>
      <c r="AT411" s="102"/>
      <c r="AU411" s="107"/>
      <c r="AV411" s="106"/>
      <c r="AW411" s="103">
        <v>267</v>
      </c>
      <c r="AX411" s="107">
        <v>0.53400000000000003</v>
      </c>
      <c r="AY411" s="106" t="s">
        <v>227</v>
      </c>
      <c r="AZ411" s="108">
        <v>0</v>
      </c>
      <c r="BA411" s="108">
        <v>0</v>
      </c>
      <c r="BB411" s="108">
        <v>0</v>
      </c>
      <c r="BC411" s="108">
        <v>0</v>
      </c>
      <c r="BD411" s="108">
        <v>0</v>
      </c>
      <c r="BE411" s="108">
        <v>0</v>
      </c>
      <c r="BF411" s="108">
        <v>0</v>
      </c>
      <c r="BG411" s="108">
        <v>0</v>
      </c>
      <c r="BH411" s="108">
        <v>0</v>
      </c>
      <c r="BI411" s="108">
        <v>0</v>
      </c>
      <c r="BJ411" s="108">
        <v>0</v>
      </c>
      <c r="BK411" s="108">
        <v>0</v>
      </c>
      <c r="BL411" s="108">
        <v>0</v>
      </c>
      <c r="BM411" s="108">
        <v>0</v>
      </c>
      <c r="BN411" s="108">
        <v>0</v>
      </c>
      <c r="BO411" s="108">
        <v>0</v>
      </c>
      <c r="BP411" s="108">
        <v>0</v>
      </c>
      <c r="BQ411" s="108">
        <v>0</v>
      </c>
      <c r="BR411" s="108">
        <v>0</v>
      </c>
      <c r="BS411" s="108">
        <v>0</v>
      </c>
      <c r="BT411" s="108">
        <v>0</v>
      </c>
      <c r="BU411" s="108">
        <v>0</v>
      </c>
      <c r="BV411" s="108">
        <v>0</v>
      </c>
      <c r="BW411" s="108">
        <v>0</v>
      </c>
      <c r="BX411" s="108">
        <v>0</v>
      </c>
      <c r="BY411" s="108">
        <v>0</v>
      </c>
      <c r="BZ411" s="108">
        <v>0</v>
      </c>
      <c r="CA411" s="108">
        <v>0</v>
      </c>
      <c r="CB411" s="108">
        <v>0</v>
      </c>
      <c r="CC411" s="108">
        <v>0</v>
      </c>
      <c r="CD411" s="108">
        <v>0</v>
      </c>
      <c r="CE411" s="108">
        <v>0</v>
      </c>
      <c r="CF411" s="108">
        <v>0</v>
      </c>
      <c r="CG411" s="108">
        <v>0</v>
      </c>
      <c r="CH411" s="108">
        <v>0</v>
      </c>
      <c r="CI411" s="108">
        <v>0</v>
      </c>
      <c r="CJ411" s="108">
        <v>0</v>
      </c>
      <c r="CK411" s="108">
        <v>0</v>
      </c>
      <c r="CL411" s="108">
        <v>0</v>
      </c>
      <c r="CM411" s="108">
        <v>0</v>
      </c>
      <c r="CN411" s="108">
        <v>0</v>
      </c>
      <c r="CO411" s="108">
        <v>0</v>
      </c>
      <c r="CP411" s="108">
        <v>0</v>
      </c>
      <c r="CQ411" s="108">
        <v>0</v>
      </c>
      <c r="CR411" s="108">
        <v>0</v>
      </c>
      <c r="CS411" s="101"/>
      <c r="CT411" s="101"/>
    </row>
    <row r="412" spans="1:98" ht="70.349999999999994" customHeight="1" x14ac:dyDescent="0.3">
      <c r="A412" s="100" t="s">
        <v>4434</v>
      </c>
      <c r="B412" s="101"/>
      <c r="C412" s="101" t="s">
        <v>101</v>
      </c>
      <c r="D412" s="101" t="s">
        <v>4353</v>
      </c>
      <c r="E412" s="101" t="s">
        <v>4354</v>
      </c>
      <c r="F412" s="102" t="s">
        <v>1524</v>
      </c>
      <c r="G412" s="101"/>
      <c r="H412" s="101" t="s">
        <v>1443</v>
      </c>
      <c r="I412" s="101" t="s">
        <v>4416</v>
      </c>
      <c r="J412" s="101" t="s">
        <v>4430</v>
      </c>
      <c r="K412" s="101" t="s">
        <v>4417</v>
      </c>
      <c r="L412" s="101" t="s">
        <v>4357</v>
      </c>
      <c r="M412" s="101">
        <v>75</v>
      </c>
      <c r="N412" s="101" t="s">
        <v>4431</v>
      </c>
      <c r="O412" s="101" t="s">
        <v>4371</v>
      </c>
      <c r="P412" s="101" t="s">
        <v>716</v>
      </c>
      <c r="Q412" s="101" t="s">
        <v>2580</v>
      </c>
      <c r="R412" s="101" t="s">
        <v>2581</v>
      </c>
      <c r="S412" s="101" t="s">
        <v>2647</v>
      </c>
      <c r="T412" s="101" t="s">
        <v>2648</v>
      </c>
      <c r="U412" s="101" t="s">
        <v>2649</v>
      </c>
      <c r="V412" s="101" t="s">
        <v>2650</v>
      </c>
      <c r="W412" s="101" t="s">
        <v>2651</v>
      </c>
      <c r="X412" s="101" t="s">
        <v>2652</v>
      </c>
      <c r="Y412" s="101" t="s">
        <v>123</v>
      </c>
      <c r="Z412" s="101" t="s">
        <v>167</v>
      </c>
      <c r="AA412" s="103">
        <v>4</v>
      </c>
      <c r="AB412" s="101" t="s">
        <v>125</v>
      </c>
      <c r="AC412" s="101" t="s">
        <v>4432</v>
      </c>
      <c r="AD412" s="103">
        <v>2</v>
      </c>
      <c r="AE412" s="103">
        <v>2</v>
      </c>
      <c r="AF412" s="103">
        <v>0</v>
      </c>
      <c r="AG412" s="103">
        <v>0</v>
      </c>
      <c r="AH412" s="104" t="s">
        <v>2653</v>
      </c>
      <c r="AI412" s="104" t="s">
        <v>4435</v>
      </c>
      <c r="AJ412" s="104" t="s">
        <v>4436</v>
      </c>
      <c r="AK412" s="101" t="s">
        <v>4437</v>
      </c>
      <c r="AL412" s="101"/>
      <c r="AM412" s="101"/>
      <c r="AN412" s="102">
        <v>2</v>
      </c>
      <c r="AO412" s="105">
        <v>1</v>
      </c>
      <c r="AP412" s="106" t="s">
        <v>132</v>
      </c>
      <c r="AQ412" s="102">
        <v>3</v>
      </c>
      <c r="AR412" s="105">
        <v>1</v>
      </c>
      <c r="AS412" s="106" t="s">
        <v>132</v>
      </c>
      <c r="AT412" s="102"/>
      <c r="AU412" s="107"/>
      <c r="AV412" s="106"/>
      <c r="AW412" s="103">
        <v>5</v>
      </c>
      <c r="AX412" s="107">
        <v>1</v>
      </c>
      <c r="AY412" s="106" t="s">
        <v>132</v>
      </c>
      <c r="AZ412" s="108"/>
      <c r="BA412" s="108"/>
      <c r="BB412" s="108"/>
      <c r="BC412" s="108"/>
      <c r="BD412" s="108"/>
      <c r="BE412" s="108"/>
      <c r="BF412" s="108"/>
      <c r="BG412" s="108"/>
      <c r="BH412" s="108"/>
      <c r="BI412" s="108"/>
      <c r="BJ412" s="108">
        <v>0</v>
      </c>
      <c r="BK412" s="108">
        <v>0</v>
      </c>
      <c r="BL412" s="108">
        <v>0</v>
      </c>
      <c r="BM412" s="108">
        <v>0</v>
      </c>
      <c r="BN412" s="108">
        <v>0</v>
      </c>
      <c r="BO412" s="108">
        <v>0</v>
      </c>
      <c r="BP412" s="108">
        <v>0</v>
      </c>
      <c r="BQ412" s="108">
        <v>0</v>
      </c>
      <c r="BR412" s="108">
        <v>0</v>
      </c>
      <c r="BS412" s="108">
        <v>0</v>
      </c>
      <c r="BT412" s="108">
        <v>0</v>
      </c>
      <c r="BU412" s="108">
        <v>0</v>
      </c>
      <c r="BV412" s="108">
        <v>0</v>
      </c>
      <c r="BW412" s="108">
        <v>0</v>
      </c>
      <c r="BX412" s="108">
        <v>0</v>
      </c>
      <c r="BY412" s="108">
        <v>0</v>
      </c>
      <c r="BZ412" s="108">
        <v>0</v>
      </c>
      <c r="CA412" s="108">
        <v>0</v>
      </c>
      <c r="CB412" s="108">
        <v>0</v>
      </c>
      <c r="CC412" s="108">
        <v>0</v>
      </c>
      <c r="CD412" s="108">
        <v>0</v>
      </c>
      <c r="CE412" s="108">
        <v>0</v>
      </c>
      <c r="CF412" s="108">
        <v>0</v>
      </c>
      <c r="CG412" s="108">
        <v>0</v>
      </c>
      <c r="CH412" s="108">
        <v>0</v>
      </c>
      <c r="CI412" s="108">
        <v>0</v>
      </c>
      <c r="CJ412" s="108">
        <v>0</v>
      </c>
      <c r="CK412" s="108">
        <v>0</v>
      </c>
      <c r="CL412" s="108">
        <v>0</v>
      </c>
      <c r="CM412" s="108">
        <v>0</v>
      </c>
      <c r="CN412" s="108">
        <v>0</v>
      </c>
      <c r="CO412" s="108">
        <v>0</v>
      </c>
      <c r="CP412" s="108">
        <v>0</v>
      </c>
      <c r="CQ412" s="108">
        <v>0</v>
      </c>
      <c r="CR412" s="108">
        <v>0</v>
      </c>
      <c r="CS412" s="101"/>
      <c r="CT412" s="101"/>
    </row>
    <row r="413" spans="1:98" ht="70.349999999999994" customHeight="1" x14ac:dyDescent="0.3">
      <c r="A413" s="100" t="s">
        <v>4438</v>
      </c>
      <c r="B413" s="101"/>
      <c r="C413" s="101" t="s">
        <v>111</v>
      </c>
      <c r="D413" s="101" t="s">
        <v>4353</v>
      </c>
      <c r="E413" s="101" t="s">
        <v>4439</v>
      </c>
      <c r="F413" s="102" t="s">
        <v>4407</v>
      </c>
      <c r="G413" s="101" t="s">
        <v>521</v>
      </c>
      <c r="H413" s="101" t="s">
        <v>1443</v>
      </c>
      <c r="I413" s="101" t="s">
        <v>4416</v>
      </c>
      <c r="J413" s="101" t="s">
        <v>4418</v>
      </c>
      <c r="K413" s="101" t="s">
        <v>4417</v>
      </c>
      <c r="L413" s="101" t="s">
        <v>4357</v>
      </c>
      <c r="M413" s="101">
        <v>77</v>
      </c>
      <c r="N413" s="101" t="s">
        <v>4441</v>
      </c>
      <c r="O413" s="101" t="s">
        <v>137</v>
      </c>
      <c r="P413" s="101" t="s">
        <v>138</v>
      </c>
      <c r="Q413" s="101" t="s">
        <v>4235</v>
      </c>
      <c r="R413" s="101" t="s">
        <v>140</v>
      </c>
      <c r="S413" s="101" t="s">
        <v>217</v>
      </c>
      <c r="T413" s="101" t="s">
        <v>218</v>
      </c>
      <c r="U413" s="101" t="s">
        <v>219</v>
      </c>
      <c r="V413" s="101" t="s">
        <v>220</v>
      </c>
      <c r="W413" s="101" t="s">
        <v>221</v>
      </c>
      <c r="X413" s="101" t="s">
        <v>222</v>
      </c>
      <c r="Y413" s="101" t="s">
        <v>123</v>
      </c>
      <c r="Z413" s="101" t="s">
        <v>222</v>
      </c>
      <c r="AA413" s="103">
        <v>8</v>
      </c>
      <c r="AB413" s="101" t="s">
        <v>125</v>
      </c>
      <c r="AC413" s="101" t="s">
        <v>4442</v>
      </c>
      <c r="AD413" s="103">
        <v>2</v>
      </c>
      <c r="AE413" s="103">
        <v>2</v>
      </c>
      <c r="AF413" s="103">
        <v>2</v>
      </c>
      <c r="AG413" s="103">
        <v>2</v>
      </c>
      <c r="AH413" s="104" t="s">
        <v>4443</v>
      </c>
      <c r="AI413" s="104" t="s">
        <v>4444</v>
      </c>
      <c r="AJ413" s="104"/>
      <c r="AK413" s="101" t="s">
        <v>4445</v>
      </c>
      <c r="AL413" s="101"/>
      <c r="AM413" s="101" t="s">
        <v>6589</v>
      </c>
      <c r="AN413" s="102">
        <v>5</v>
      </c>
      <c r="AO413" s="105">
        <v>1</v>
      </c>
      <c r="AP413" s="106" t="s">
        <v>132</v>
      </c>
      <c r="AQ413" s="102">
        <v>0</v>
      </c>
      <c r="AR413" s="105">
        <v>1</v>
      </c>
      <c r="AS413" s="106" t="s">
        <v>132</v>
      </c>
      <c r="AT413" s="102"/>
      <c r="AU413" s="107">
        <v>0</v>
      </c>
      <c r="AV413" s="106" t="s">
        <v>171</v>
      </c>
      <c r="AW413" s="103">
        <v>5</v>
      </c>
      <c r="AX413" s="107">
        <v>0.625</v>
      </c>
      <c r="AY413" s="106" t="s">
        <v>170</v>
      </c>
      <c r="AZ413" s="108">
        <v>0</v>
      </c>
      <c r="BA413" s="108">
        <v>0</v>
      </c>
      <c r="BB413" s="108">
        <v>0</v>
      </c>
      <c r="BC413" s="108">
        <v>0</v>
      </c>
      <c r="BD413" s="108">
        <v>0</v>
      </c>
      <c r="BE413" s="108">
        <v>0</v>
      </c>
      <c r="BF413" s="108">
        <v>0</v>
      </c>
      <c r="BG413" s="108">
        <v>0</v>
      </c>
      <c r="BH413" s="108">
        <v>0</v>
      </c>
      <c r="BI413" s="108">
        <v>0</v>
      </c>
      <c r="BJ413" s="108">
        <v>0</v>
      </c>
      <c r="BK413" s="108">
        <v>0</v>
      </c>
      <c r="BL413" s="108">
        <v>0</v>
      </c>
      <c r="BM413" s="108">
        <v>0</v>
      </c>
      <c r="BN413" s="108">
        <v>0</v>
      </c>
      <c r="BO413" s="108">
        <v>0</v>
      </c>
      <c r="BP413" s="108">
        <v>0</v>
      </c>
      <c r="BQ413" s="108">
        <v>0</v>
      </c>
      <c r="BR413" s="108">
        <v>0</v>
      </c>
      <c r="BS413" s="108">
        <v>0</v>
      </c>
      <c r="BT413" s="108">
        <v>0</v>
      </c>
      <c r="BU413" s="108">
        <v>0</v>
      </c>
      <c r="BV413" s="108">
        <v>0</v>
      </c>
      <c r="BW413" s="108">
        <v>0</v>
      </c>
      <c r="BX413" s="108">
        <v>0</v>
      </c>
      <c r="BY413" s="108">
        <v>0</v>
      </c>
      <c r="BZ413" s="108">
        <v>0</v>
      </c>
      <c r="CA413" s="108">
        <v>0</v>
      </c>
      <c r="CB413" s="108">
        <v>0</v>
      </c>
      <c r="CC413" s="108">
        <v>0</v>
      </c>
      <c r="CD413" s="108">
        <v>0</v>
      </c>
      <c r="CE413" s="108">
        <v>0</v>
      </c>
      <c r="CF413" s="108">
        <v>0</v>
      </c>
      <c r="CG413" s="108">
        <v>0</v>
      </c>
      <c r="CH413" s="108">
        <v>0</v>
      </c>
      <c r="CI413" s="108">
        <v>0</v>
      </c>
      <c r="CJ413" s="108">
        <v>0</v>
      </c>
      <c r="CK413" s="108">
        <v>0</v>
      </c>
      <c r="CL413" s="108">
        <v>0</v>
      </c>
      <c r="CM413" s="108">
        <v>0</v>
      </c>
      <c r="CN413" s="108">
        <v>0</v>
      </c>
      <c r="CO413" s="108">
        <v>0</v>
      </c>
      <c r="CP413" s="108">
        <v>0</v>
      </c>
      <c r="CQ413" s="108">
        <v>0</v>
      </c>
      <c r="CR413" s="108">
        <v>0</v>
      </c>
      <c r="CS413" s="101" t="s">
        <v>4446</v>
      </c>
      <c r="CT413" s="101"/>
    </row>
    <row r="414" spans="1:98" ht="70.349999999999994" customHeight="1" x14ac:dyDescent="0.3">
      <c r="A414" s="100" t="s">
        <v>4447</v>
      </c>
      <c r="B414" s="101"/>
      <c r="C414" s="101" t="s">
        <v>111</v>
      </c>
      <c r="D414" s="101" t="s">
        <v>4353</v>
      </c>
      <c r="E414" s="101" t="s">
        <v>4448</v>
      </c>
      <c r="F414" s="102" t="s">
        <v>4449</v>
      </c>
      <c r="G414" s="101" t="s">
        <v>105</v>
      </c>
      <c r="H414" s="101" t="s">
        <v>4450</v>
      </c>
      <c r="I414" s="101" t="s">
        <v>4451</v>
      </c>
      <c r="J414" s="101" t="s">
        <v>4452</v>
      </c>
      <c r="K414" s="101" t="s">
        <v>4453</v>
      </c>
      <c r="L414" s="101" t="s">
        <v>4454</v>
      </c>
      <c r="M414" s="101">
        <v>78</v>
      </c>
      <c r="N414" s="101" t="s">
        <v>4455</v>
      </c>
      <c r="O414" s="101" t="s">
        <v>6306</v>
      </c>
      <c r="P414" s="101" t="s">
        <v>114</v>
      </c>
      <c r="Q414" s="101" t="s">
        <v>4456</v>
      </c>
      <c r="R414" s="101" t="s">
        <v>4457</v>
      </c>
      <c r="S414" s="101" t="s">
        <v>531</v>
      </c>
      <c r="T414" s="101" t="s">
        <v>4458</v>
      </c>
      <c r="U414" s="101" t="s">
        <v>1062</v>
      </c>
      <c r="V414" s="101" t="s">
        <v>4459</v>
      </c>
      <c r="W414" s="101" t="s">
        <v>4460</v>
      </c>
      <c r="X414" s="101" t="s">
        <v>500</v>
      </c>
      <c r="Y414" s="101" t="s">
        <v>239</v>
      </c>
      <c r="Z414" s="101" t="s">
        <v>124</v>
      </c>
      <c r="AA414" s="103">
        <v>1</v>
      </c>
      <c r="AB414" s="101" t="s">
        <v>125</v>
      </c>
      <c r="AC414" s="101" t="s">
        <v>4442</v>
      </c>
      <c r="AD414" s="103">
        <v>0</v>
      </c>
      <c r="AE414" s="103">
        <v>0</v>
      </c>
      <c r="AF414" s="103">
        <v>0</v>
      </c>
      <c r="AG414" s="103">
        <v>1</v>
      </c>
      <c r="AH414" s="104"/>
      <c r="AI414" s="104"/>
      <c r="AJ414" s="104"/>
      <c r="AK414" s="101"/>
      <c r="AL414" s="101"/>
      <c r="AM414" s="101"/>
      <c r="AN414" s="102"/>
      <c r="AO414" s="105"/>
      <c r="AP414" s="106"/>
      <c r="AQ414" s="102"/>
      <c r="AR414" s="105"/>
      <c r="AS414" s="106"/>
      <c r="AT414" s="102"/>
      <c r="AU414" s="107"/>
      <c r="AV414" s="106"/>
      <c r="AW414" s="103">
        <v>0</v>
      </c>
      <c r="AX414" s="107">
        <v>0</v>
      </c>
      <c r="AY414" s="106" t="s">
        <v>171</v>
      </c>
      <c r="AZ414" s="108">
        <v>0</v>
      </c>
      <c r="BA414" s="108">
        <v>0</v>
      </c>
      <c r="BB414" s="108">
        <v>0</v>
      </c>
      <c r="BC414" s="108">
        <v>0</v>
      </c>
      <c r="BD414" s="108">
        <v>0</v>
      </c>
      <c r="BE414" s="108">
        <v>0</v>
      </c>
      <c r="BF414" s="108">
        <v>0</v>
      </c>
      <c r="BG414" s="108">
        <v>0</v>
      </c>
      <c r="BH414" s="108">
        <v>0</v>
      </c>
      <c r="BI414" s="108">
        <v>0</v>
      </c>
      <c r="BJ414" s="108">
        <v>0</v>
      </c>
      <c r="BK414" s="108">
        <v>0</v>
      </c>
      <c r="BL414" s="108">
        <v>0</v>
      </c>
      <c r="BM414" s="108">
        <v>0</v>
      </c>
      <c r="BN414" s="108">
        <v>0</v>
      </c>
      <c r="BO414" s="108">
        <v>0</v>
      </c>
      <c r="BP414" s="108">
        <v>0</v>
      </c>
      <c r="BQ414" s="108">
        <v>0</v>
      </c>
      <c r="BR414" s="108">
        <v>0</v>
      </c>
      <c r="BS414" s="108">
        <v>0</v>
      </c>
      <c r="BT414" s="108">
        <v>0</v>
      </c>
      <c r="BU414" s="108">
        <v>0</v>
      </c>
      <c r="BV414" s="108">
        <v>0</v>
      </c>
      <c r="BW414" s="108">
        <v>0</v>
      </c>
      <c r="BX414" s="108">
        <v>0</v>
      </c>
      <c r="BY414" s="108">
        <v>0</v>
      </c>
      <c r="BZ414" s="108">
        <v>0</v>
      </c>
      <c r="CA414" s="108">
        <v>0</v>
      </c>
      <c r="CB414" s="108">
        <v>0</v>
      </c>
      <c r="CC414" s="108">
        <v>0</v>
      </c>
      <c r="CD414" s="108">
        <v>0</v>
      </c>
      <c r="CE414" s="108">
        <v>0</v>
      </c>
      <c r="CF414" s="108">
        <v>0</v>
      </c>
      <c r="CG414" s="108">
        <v>0</v>
      </c>
      <c r="CH414" s="108">
        <v>0</v>
      </c>
      <c r="CI414" s="108">
        <v>0</v>
      </c>
      <c r="CJ414" s="108">
        <v>0</v>
      </c>
      <c r="CK414" s="108">
        <v>0</v>
      </c>
      <c r="CL414" s="108">
        <v>0</v>
      </c>
      <c r="CM414" s="108">
        <v>0</v>
      </c>
      <c r="CN414" s="108">
        <v>0</v>
      </c>
      <c r="CO414" s="108">
        <v>0</v>
      </c>
      <c r="CP414" s="108">
        <v>0</v>
      </c>
      <c r="CQ414" s="108">
        <v>0</v>
      </c>
      <c r="CR414" s="108">
        <v>0</v>
      </c>
      <c r="CS414" s="101" t="s">
        <v>4461</v>
      </c>
      <c r="CT414" s="101"/>
    </row>
    <row r="415" spans="1:98" ht="70.349999999999994" customHeight="1" x14ac:dyDescent="0.3">
      <c r="A415" s="100" t="s">
        <v>4462</v>
      </c>
      <c r="B415" s="101"/>
      <c r="C415" s="101" t="s">
        <v>111</v>
      </c>
      <c r="D415" s="101" t="s">
        <v>4353</v>
      </c>
      <c r="E415" s="101" t="s">
        <v>4463</v>
      </c>
      <c r="F415" s="102" t="s">
        <v>4464</v>
      </c>
      <c r="G415" s="101" t="s">
        <v>105</v>
      </c>
      <c r="H415" s="101" t="s">
        <v>4450</v>
      </c>
      <c r="I415" s="101" t="s">
        <v>4451</v>
      </c>
      <c r="J415" s="101" t="s">
        <v>4465</v>
      </c>
      <c r="K415" s="101" t="s">
        <v>4466</v>
      </c>
      <c r="L415" s="101" t="s">
        <v>4454</v>
      </c>
      <c r="M415" s="101">
        <v>79</v>
      </c>
      <c r="N415" s="101" t="s">
        <v>4468</v>
      </c>
      <c r="O415" s="101" t="s">
        <v>6306</v>
      </c>
      <c r="P415" s="101" t="s">
        <v>114</v>
      </c>
      <c r="Q415" s="101" t="s">
        <v>4456</v>
      </c>
      <c r="R415" s="101" t="s">
        <v>4457</v>
      </c>
      <c r="S415" s="101" t="s">
        <v>531</v>
      </c>
      <c r="T415" s="101" t="s">
        <v>4458</v>
      </c>
      <c r="U415" s="101" t="s">
        <v>1062</v>
      </c>
      <c r="V415" s="101" t="s">
        <v>4459</v>
      </c>
      <c r="W415" s="101" t="s">
        <v>4460</v>
      </c>
      <c r="X415" s="101" t="s">
        <v>500</v>
      </c>
      <c r="Y415" s="101" t="s">
        <v>239</v>
      </c>
      <c r="Z415" s="101" t="s">
        <v>124</v>
      </c>
      <c r="AA415" s="103">
        <v>1</v>
      </c>
      <c r="AB415" s="101" t="s">
        <v>125</v>
      </c>
      <c r="AC415" s="101" t="s">
        <v>3981</v>
      </c>
      <c r="AD415" s="103">
        <v>1</v>
      </c>
      <c r="AE415" s="103">
        <v>0</v>
      </c>
      <c r="AF415" s="103">
        <v>0</v>
      </c>
      <c r="AG415" s="103">
        <v>0</v>
      </c>
      <c r="AH415" s="104" t="s">
        <v>4469</v>
      </c>
      <c r="AI415" s="104"/>
      <c r="AJ415" s="104"/>
      <c r="AK415" s="101"/>
      <c r="AL415" s="101"/>
      <c r="AM415" s="101"/>
      <c r="AN415" s="102">
        <v>1</v>
      </c>
      <c r="AO415" s="105">
        <v>1</v>
      </c>
      <c r="AP415" s="106" t="s">
        <v>132</v>
      </c>
      <c r="AQ415" s="102"/>
      <c r="AR415" s="105"/>
      <c r="AS415" s="106"/>
      <c r="AT415" s="102"/>
      <c r="AU415" s="107"/>
      <c r="AV415" s="106"/>
      <c r="AW415" s="103">
        <v>1</v>
      </c>
      <c r="AX415" s="107">
        <v>1</v>
      </c>
      <c r="AY415" s="106" t="s">
        <v>132</v>
      </c>
      <c r="AZ415" s="108">
        <v>0</v>
      </c>
      <c r="BA415" s="108">
        <v>0</v>
      </c>
      <c r="BB415" s="108">
        <v>0</v>
      </c>
      <c r="BC415" s="108">
        <v>0</v>
      </c>
      <c r="BD415" s="108">
        <v>0</v>
      </c>
      <c r="BE415" s="108">
        <v>0</v>
      </c>
      <c r="BF415" s="108">
        <v>0</v>
      </c>
      <c r="BG415" s="108">
        <v>0</v>
      </c>
      <c r="BH415" s="108">
        <v>0</v>
      </c>
      <c r="BI415" s="108">
        <v>0</v>
      </c>
      <c r="BJ415" s="108">
        <v>0</v>
      </c>
      <c r="BK415" s="108">
        <v>0</v>
      </c>
      <c r="BL415" s="108">
        <v>0</v>
      </c>
      <c r="BM415" s="108">
        <v>0</v>
      </c>
      <c r="BN415" s="108">
        <v>0</v>
      </c>
      <c r="BO415" s="108">
        <v>0</v>
      </c>
      <c r="BP415" s="108">
        <v>0</v>
      </c>
      <c r="BQ415" s="108">
        <v>0</v>
      </c>
      <c r="BR415" s="108">
        <v>0</v>
      </c>
      <c r="BS415" s="108">
        <v>0</v>
      </c>
      <c r="BT415" s="108">
        <v>0</v>
      </c>
      <c r="BU415" s="108">
        <v>0</v>
      </c>
      <c r="BV415" s="108">
        <v>20000000</v>
      </c>
      <c r="BW415" s="108">
        <v>0</v>
      </c>
      <c r="BX415" s="108">
        <v>0</v>
      </c>
      <c r="BY415" s="108">
        <v>0</v>
      </c>
      <c r="BZ415" s="108">
        <v>0</v>
      </c>
      <c r="CA415" s="108">
        <v>0</v>
      </c>
      <c r="CB415" s="108">
        <v>0</v>
      </c>
      <c r="CC415" s="108">
        <v>0</v>
      </c>
      <c r="CD415" s="108">
        <v>0</v>
      </c>
      <c r="CE415" s="108">
        <v>0</v>
      </c>
      <c r="CF415" s="108">
        <v>20000000</v>
      </c>
      <c r="CG415" s="108">
        <v>0</v>
      </c>
      <c r="CH415" s="108">
        <v>0</v>
      </c>
      <c r="CI415" s="108">
        <v>0</v>
      </c>
      <c r="CJ415" s="108">
        <v>0</v>
      </c>
      <c r="CK415" s="108">
        <v>0</v>
      </c>
      <c r="CL415" s="108">
        <v>0</v>
      </c>
      <c r="CM415" s="108">
        <v>0</v>
      </c>
      <c r="CN415" s="108">
        <v>0</v>
      </c>
      <c r="CO415" s="108">
        <v>0</v>
      </c>
      <c r="CP415" s="108">
        <v>0</v>
      </c>
      <c r="CQ415" s="108">
        <v>0</v>
      </c>
      <c r="CR415" s="108">
        <v>20000000</v>
      </c>
      <c r="CS415" s="101" t="s">
        <v>4470</v>
      </c>
      <c r="CT415" s="101" t="s">
        <v>4471</v>
      </c>
    </row>
    <row r="416" spans="1:98" ht="70.349999999999994" customHeight="1" x14ac:dyDescent="0.3">
      <c r="A416" s="100" t="s">
        <v>4472</v>
      </c>
      <c r="B416" s="101"/>
      <c r="C416" s="101" t="s">
        <v>101</v>
      </c>
      <c r="D416" s="101" t="s">
        <v>4353</v>
      </c>
      <c r="E416" s="101" t="s">
        <v>4463</v>
      </c>
      <c r="F416" s="102" t="s">
        <v>4464</v>
      </c>
      <c r="G416" s="101" t="s">
        <v>105</v>
      </c>
      <c r="H416" s="101" t="s">
        <v>4450</v>
      </c>
      <c r="I416" s="101" t="s">
        <v>4451</v>
      </c>
      <c r="J416" s="101" t="s">
        <v>4465</v>
      </c>
      <c r="K416" s="101" t="s">
        <v>4466</v>
      </c>
      <c r="L416" s="101" t="s">
        <v>4454</v>
      </c>
      <c r="M416" s="101">
        <v>79</v>
      </c>
      <c r="N416" s="101" t="s">
        <v>4468</v>
      </c>
      <c r="O416" s="101" t="s">
        <v>6306</v>
      </c>
      <c r="P416" s="101" t="s">
        <v>114</v>
      </c>
      <c r="Q416" s="101" t="s">
        <v>4456</v>
      </c>
      <c r="R416" s="101" t="s">
        <v>4457</v>
      </c>
      <c r="S416" s="101" t="s">
        <v>4473</v>
      </c>
      <c r="T416" s="101" t="s">
        <v>4474</v>
      </c>
      <c r="U416" s="101" t="s">
        <v>4475</v>
      </c>
      <c r="V416" s="101" t="s">
        <v>4476</v>
      </c>
      <c r="W416" s="101" t="s">
        <v>4477</v>
      </c>
      <c r="X416" s="101" t="s">
        <v>322</v>
      </c>
      <c r="Y416" s="101" t="s">
        <v>123</v>
      </c>
      <c r="Z416" s="101" t="s">
        <v>124</v>
      </c>
      <c r="AA416" s="103">
        <v>2</v>
      </c>
      <c r="AB416" s="101" t="s">
        <v>125</v>
      </c>
      <c r="AC416" s="101" t="s">
        <v>3981</v>
      </c>
      <c r="AD416" s="103">
        <v>0</v>
      </c>
      <c r="AE416" s="103">
        <v>0</v>
      </c>
      <c r="AF416" s="103">
        <v>1</v>
      </c>
      <c r="AG416" s="103">
        <v>1</v>
      </c>
      <c r="AH416" s="104"/>
      <c r="AI416" s="104"/>
      <c r="AJ416" s="104"/>
      <c r="AK416" s="101" t="s">
        <v>6590</v>
      </c>
      <c r="AL416" s="101"/>
      <c r="AM416" s="101" t="s">
        <v>6591</v>
      </c>
      <c r="AN416" s="102"/>
      <c r="AO416" s="105"/>
      <c r="AP416" s="106"/>
      <c r="AQ416" s="102"/>
      <c r="AR416" s="105"/>
      <c r="AS416" s="106"/>
      <c r="AT416" s="102"/>
      <c r="AU416" s="107">
        <v>0</v>
      </c>
      <c r="AV416" s="106" t="s">
        <v>171</v>
      </c>
      <c r="AW416" s="103">
        <v>0</v>
      </c>
      <c r="AX416" s="107">
        <v>0</v>
      </c>
      <c r="AY416" s="106" t="s">
        <v>171</v>
      </c>
      <c r="AZ416" s="108">
        <v>50000000</v>
      </c>
      <c r="BA416" s="108">
        <v>0</v>
      </c>
      <c r="BB416" s="108">
        <v>0</v>
      </c>
      <c r="BC416" s="108">
        <v>0</v>
      </c>
      <c r="BD416" s="108">
        <v>0</v>
      </c>
      <c r="BE416" s="108">
        <v>0</v>
      </c>
      <c r="BF416" s="108">
        <v>0</v>
      </c>
      <c r="BG416" s="108">
        <v>0</v>
      </c>
      <c r="BH416" s="108">
        <v>0</v>
      </c>
      <c r="BI416" s="108">
        <v>0</v>
      </c>
      <c r="BJ416" s="108">
        <v>50000000</v>
      </c>
      <c r="BK416" s="108">
        <v>0</v>
      </c>
      <c r="BL416" s="108">
        <v>0</v>
      </c>
      <c r="BM416" s="108">
        <v>0</v>
      </c>
      <c r="BN416" s="108">
        <v>0</v>
      </c>
      <c r="BO416" s="108">
        <v>0</v>
      </c>
      <c r="BP416" s="108">
        <v>0</v>
      </c>
      <c r="BQ416" s="108">
        <v>0</v>
      </c>
      <c r="BR416" s="108">
        <v>0</v>
      </c>
      <c r="BS416" s="108">
        <v>0</v>
      </c>
      <c r="BT416" s="108">
        <v>0</v>
      </c>
      <c r="BU416" s="108">
        <v>0</v>
      </c>
      <c r="BV416" s="108">
        <v>0</v>
      </c>
      <c r="BW416" s="108">
        <v>0</v>
      </c>
      <c r="BX416" s="108">
        <v>0</v>
      </c>
      <c r="BY416" s="108">
        <v>0</v>
      </c>
      <c r="BZ416" s="108">
        <v>0</v>
      </c>
      <c r="CA416" s="108">
        <v>0</v>
      </c>
      <c r="CB416" s="108">
        <v>0</v>
      </c>
      <c r="CC416" s="108">
        <v>0</v>
      </c>
      <c r="CD416" s="108">
        <v>0</v>
      </c>
      <c r="CE416" s="108">
        <v>0</v>
      </c>
      <c r="CF416" s="108">
        <v>0</v>
      </c>
      <c r="CG416" s="108">
        <v>0</v>
      </c>
      <c r="CH416" s="108">
        <v>0</v>
      </c>
      <c r="CI416" s="108">
        <v>0</v>
      </c>
      <c r="CJ416" s="108">
        <v>0</v>
      </c>
      <c r="CK416" s="108">
        <v>0</v>
      </c>
      <c r="CL416" s="108">
        <v>0</v>
      </c>
      <c r="CM416" s="108">
        <v>0</v>
      </c>
      <c r="CN416" s="108">
        <v>0</v>
      </c>
      <c r="CO416" s="108">
        <v>0</v>
      </c>
      <c r="CP416" s="108">
        <v>0</v>
      </c>
      <c r="CQ416" s="108">
        <v>0</v>
      </c>
      <c r="CR416" s="108">
        <v>50000000</v>
      </c>
      <c r="CS416" s="101"/>
      <c r="CT416" s="101" t="s">
        <v>4478</v>
      </c>
    </row>
    <row r="417" spans="1:98" ht="147" customHeight="1" x14ac:dyDescent="0.3">
      <c r="A417" s="100" t="s">
        <v>4479</v>
      </c>
      <c r="B417" s="101"/>
      <c r="C417" s="101" t="s">
        <v>136</v>
      </c>
      <c r="D417" s="101" t="s">
        <v>4353</v>
      </c>
      <c r="E417" s="101" t="s">
        <v>4463</v>
      </c>
      <c r="F417" s="102" t="s">
        <v>4464</v>
      </c>
      <c r="G417" s="101" t="s">
        <v>105</v>
      </c>
      <c r="H417" s="101" t="s">
        <v>4450</v>
      </c>
      <c r="I417" s="101" t="s">
        <v>4451</v>
      </c>
      <c r="J417" s="101" t="s">
        <v>4465</v>
      </c>
      <c r="K417" s="101" t="s">
        <v>4466</v>
      </c>
      <c r="L417" s="101" t="s">
        <v>4454</v>
      </c>
      <c r="M417" s="101">
        <v>79</v>
      </c>
      <c r="N417" s="101" t="s">
        <v>4468</v>
      </c>
      <c r="O417" s="101" t="s">
        <v>6306</v>
      </c>
      <c r="P417" s="101" t="s">
        <v>114</v>
      </c>
      <c r="Q417" s="101" t="s">
        <v>4456</v>
      </c>
      <c r="R417" s="101" t="s">
        <v>4457</v>
      </c>
      <c r="S417" s="101" t="s">
        <v>4480</v>
      </c>
      <c r="T417" s="101" t="s">
        <v>4481</v>
      </c>
      <c r="U417" s="101" t="s">
        <v>4482</v>
      </c>
      <c r="V417" s="101" t="s">
        <v>4483</v>
      </c>
      <c r="W417" s="101" t="s">
        <v>4484</v>
      </c>
      <c r="X417" s="101" t="s">
        <v>146</v>
      </c>
      <c r="Y417" s="101" t="s">
        <v>123</v>
      </c>
      <c r="Z417" s="101" t="s">
        <v>124</v>
      </c>
      <c r="AA417" s="103">
        <v>50</v>
      </c>
      <c r="AB417" s="101" t="s">
        <v>125</v>
      </c>
      <c r="AC417" s="101" t="s">
        <v>3981</v>
      </c>
      <c r="AD417" s="103">
        <v>12</v>
      </c>
      <c r="AE417" s="103">
        <v>12</v>
      </c>
      <c r="AF417" s="103">
        <v>12</v>
      </c>
      <c r="AG417" s="103">
        <v>14</v>
      </c>
      <c r="AH417" s="104" t="s">
        <v>4485</v>
      </c>
      <c r="AI417" s="104" t="s">
        <v>4486</v>
      </c>
      <c r="AJ417" s="104" t="s">
        <v>4487</v>
      </c>
      <c r="AK417" s="101" t="s">
        <v>4488</v>
      </c>
      <c r="AL417" s="101"/>
      <c r="AM417" s="101" t="s">
        <v>6633</v>
      </c>
      <c r="AN417" s="102">
        <v>166</v>
      </c>
      <c r="AO417" s="105">
        <v>1</v>
      </c>
      <c r="AP417" s="106" t="s">
        <v>132</v>
      </c>
      <c r="AQ417" s="102">
        <v>196</v>
      </c>
      <c r="AR417" s="105">
        <v>1</v>
      </c>
      <c r="AS417" s="106" t="s">
        <v>132</v>
      </c>
      <c r="AT417" s="102">
        <v>0</v>
      </c>
      <c r="AU417" s="107">
        <v>1</v>
      </c>
      <c r="AV417" s="106" t="s">
        <v>132</v>
      </c>
      <c r="AW417" s="103">
        <v>362</v>
      </c>
      <c r="AX417" s="107">
        <v>1</v>
      </c>
      <c r="AY417" s="106" t="s">
        <v>132</v>
      </c>
      <c r="AZ417" s="108">
        <v>0</v>
      </c>
      <c r="BA417" s="108">
        <v>0</v>
      </c>
      <c r="BB417" s="108">
        <v>0</v>
      </c>
      <c r="BC417" s="108">
        <v>0</v>
      </c>
      <c r="BD417" s="108">
        <v>0</v>
      </c>
      <c r="BE417" s="108">
        <v>0</v>
      </c>
      <c r="BF417" s="108">
        <v>0</v>
      </c>
      <c r="BG417" s="108">
        <v>0</v>
      </c>
      <c r="BH417" s="108">
        <v>0</v>
      </c>
      <c r="BI417" s="108">
        <v>0</v>
      </c>
      <c r="BJ417" s="108">
        <v>0</v>
      </c>
      <c r="BK417" s="108">
        <v>200500000</v>
      </c>
      <c r="BL417" s="108">
        <v>0</v>
      </c>
      <c r="BM417" s="108">
        <v>0</v>
      </c>
      <c r="BN417" s="108">
        <v>0</v>
      </c>
      <c r="BO417" s="108">
        <v>0</v>
      </c>
      <c r="BP417" s="108">
        <v>0</v>
      </c>
      <c r="BQ417" s="108">
        <v>0</v>
      </c>
      <c r="BR417" s="108">
        <v>0</v>
      </c>
      <c r="BS417" s="108">
        <v>0</v>
      </c>
      <c r="BT417" s="108">
        <v>0</v>
      </c>
      <c r="BU417" s="108">
        <v>200500000</v>
      </c>
      <c r="BV417" s="108">
        <v>0</v>
      </c>
      <c r="BW417" s="108">
        <v>0</v>
      </c>
      <c r="BX417" s="108">
        <v>0</v>
      </c>
      <c r="BY417" s="108">
        <v>0</v>
      </c>
      <c r="BZ417" s="108">
        <v>0</v>
      </c>
      <c r="CA417" s="108">
        <v>0</v>
      </c>
      <c r="CB417" s="108">
        <v>0</v>
      </c>
      <c r="CC417" s="108">
        <v>0</v>
      </c>
      <c r="CD417" s="108">
        <v>0</v>
      </c>
      <c r="CE417" s="108">
        <v>0</v>
      </c>
      <c r="CF417" s="108">
        <v>0</v>
      </c>
      <c r="CG417" s="108">
        <v>0</v>
      </c>
      <c r="CH417" s="108">
        <v>0</v>
      </c>
      <c r="CI417" s="108">
        <v>0</v>
      </c>
      <c r="CJ417" s="108">
        <v>0</v>
      </c>
      <c r="CK417" s="108">
        <v>0</v>
      </c>
      <c r="CL417" s="108">
        <v>0</v>
      </c>
      <c r="CM417" s="108">
        <v>0</v>
      </c>
      <c r="CN417" s="108">
        <v>0</v>
      </c>
      <c r="CO417" s="108">
        <v>0</v>
      </c>
      <c r="CP417" s="108">
        <v>0</v>
      </c>
      <c r="CQ417" s="108">
        <v>0</v>
      </c>
      <c r="CR417" s="108">
        <v>200500000</v>
      </c>
      <c r="CS417" s="101" t="s">
        <v>4489</v>
      </c>
      <c r="CT417" s="101" t="s">
        <v>4478</v>
      </c>
    </row>
    <row r="418" spans="1:98" ht="70.349999999999994" customHeight="1" x14ac:dyDescent="0.3">
      <c r="A418" s="100" t="s">
        <v>4490</v>
      </c>
      <c r="B418" s="101"/>
      <c r="C418" s="101" t="s">
        <v>175</v>
      </c>
      <c r="D418" s="101" t="s">
        <v>4353</v>
      </c>
      <c r="E418" s="101" t="s">
        <v>4463</v>
      </c>
      <c r="F418" s="102" t="s">
        <v>4464</v>
      </c>
      <c r="G418" s="101" t="s">
        <v>105</v>
      </c>
      <c r="H418" s="101" t="s">
        <v>4450</v>
      </c>
      <c r="I418" s="101" t="s">
        <v>4451</v>
      </c>
      <c r="J418" s="101" t="s">
        <v>4465</v>
      </c>
      <c r="K418" s="101" t="s">
        <v>4466</v>
      </c>
      <c r="L418" s="101" t="s">
        <v>4454</v>
      </c>
      <c r="M418" s="101">
        <v>79</v>
      </c>
      <c r="N418" s="101" t="s">
        <v>4468</v>
      </c>
      <c r="O418" s="101" t="s">
        <v>6306</v>
      </c>
      <c r="P418" s="101" t="s">
        <v>114</v>
      </c>
      <c r="Q418" s="101" t="s">
        <v>4456</v>
      </c>
      <c r="R418" s="101" t="s">
        <v>4457</v>
      </c>
      <c r="S418" s="101" t="s">
        <v>6592</v>
      </c>
      <c r="T418" s="101" t="s">
        <v>4492</v>
      </c>
      <c r="U418" s="101" t="s">
        <v>4493</v>
      </c>
      <c r="V418" s="101" t="s">
        <v>4494</v>
      </c>
      <c r="W418" s="101" t="s">
        <v>4495</v>
      </c>
      <c r="X418" s="101" t="s">
        <v>2684</v>
      </c>
      <c r="Y418" s="101" t="s">
        <v>123</v>
      </c>
      <c r="Z418" s="101" t="s">
        <v>124</v>
      </c>
      <c r="AA418" s="103">
        <v>50</v>
      </c>
      <c r="AB418" s="101" t="s">
        <v>125</v>
      </c>
      <c r="AC418" s="101" t="s">
        <v>3981</v>
      </c>
      <c r="AD418" s="103">
        <v>0</v>
      </c>
      <c r="AE418" s="103">
        <v>24</v>
      </c>
      <c r="AF418" s="103">
        <v>12</v>
      </c>
      <c r="AG418" s="103">
        <v>14</v>
      </c>
      <c r="AH418" s="104"/>
      <c r="AI418" s="104" t="s">
        <v>4496</v>
      </c>
      <c r="AJ418" s="104" t="s">
        <v>4497</v>
      </c>
      <c r="AK418" s="101" t="s">
        <v>4498</v>
      </c>
      <c r="AL418" s="101"/>
      <c r="AM418" s="101" t="s">
        <v>4499</v>
      </c>
      <c r="AN418" s="102"/>
      <c r="AO418" s="105"/>
      <c r="AP418" s="106"/>
      <c r="AQ418" s="102">
        <v>15</v>
      </c>
      <c r="AR418" s="105">
        <v>0.625</v>
      </c>
      <c r="AS418" s="106" t="s">
        <v>170</v>
      </c>
      <c r="AT418" s="102"/>
      <c r="AU418" s="107">
        <v>0</v>
      </c>
      <c r="AV418" s="106" t="s">
        <v>171</v>
      </c>
      <c r="AW418" s="103">
        <v>15</v>
      </c>
      <c r="AX418" s="107">
        <v>0.3</v>
      </c>
      <c r="AY418" s="106" t="s">
        <v>227</v>
      </c>
      <c r="AZ418" s="108">
        <v>40000000</v>
      </c>
      <c r="BA418" s="108">
        <v>0</v>
      </c>
      <c r="BB418" s="108">
        <v>0</v>
      </c>
      <c r="BC418" s="108">
        <v>0</v>
      </c>
      <c r="BD418" s="108">
        <v>0</v>
      </c>
      <c r="BE418" s="108">
        <v>0</v>
      </c>
      <c r="BF418" s="108">
        <v>0</v>
      </c>
      <c r="BG418" s="108">
        <v>0</v>
      </c>
      <c r="BH418" s="108">
        <v>0</v>
      </c>
      <c r="BI418" s="108">
        <v>0</v>
      </c>
      <c r="BJ418" s="108">
        <v>40000000</v>
      </c>
      <c r="BK418" s="108">
        <v>50000000</v>
      </c>
      <c r="BL418" s="108">
        <v>0</v>
      </c>
      <c r="BM418" s="108">
        <v>0</v>
      </c>
      <c r="BN418" s="108">
        <v>0</v>
      </c>
      <c r="BO418" s="108">
        <v>0</v>
      </c>
      <c r="BP418" s="108">
        <v>0</v>
      </c>
      <c r="BQ418" s="108">
        <v>0</v>
      </c>
      <c r="BR418" s="108">
        <v>0</v>
      </c>
      <c r="BS418" s="108">
        <v>0</v>
      </c>
      <c r="BT418" s="108">
        <v>0</v>
      </c>
      <c r="BU418" s="108">
        <v>50000000</v>
      </c>
      <c r="BV418" s="108">
        <v>0</v>
      </c>
      <c r="BW418" s="108">
        <v>0</v>
      </c>
      <c r="BX418" s="108">
        <v>0</v>
      </c>
      <c r="BY418" s="108">
        <v>0</v>
      </c>
      <c r="BZ418" s="108">
        <v>0</v>
      </c>
      <c r="CA418" s="108">
        <v>0</v>
      </c>
      <c r="CB418" s="108">
        <v>0</v>
      </c>
      <c r="CC418" s="108">
        <v>0</v>
      </c>
      <c r="CD418" s="108">
        <v>0</v>
      </c>
      <c r="CE418" s="108">
        <v>0</v>
      </c>
      <c r="CF418" s="108">
        <v>0</v>
      </c>
      <c r="CG418" s="108">
        <v>0</v>
      </c>
      <c r="CH418" s="108">
        <v>0</v>
      </c>
      <c r="CI418" s="108">
        <v>0</v>
      </c>
      <c r="CJ418" s="108">
        <v>0</v>
      </c>
      <c r="CK418" s="108">
        <v>0</v>
      </c>
      <c r="CL418" s="108">
        <v>0</v>
      </c>
      <c r="CM418" s="108">
        <v>0</v>
      </c>
      <c r="CN418" s="108">
        <v>0</v>
      </c>
      <c r="CO418" s="108">
        <v>0</v>
      </c>
      <c r="CP418" s="108">
        <v>0</v>
      </c>
      <c r="CQ418" s="108">
        <v>0</v>
      </c>
      <c r="CR418" s="108">
        <v>90000000</v>
      </c>
      <c r="CS418" s="101"/>
      <c r="CT418" s="101" t="s">
        <v>4478</v>
      </c>
    </row>
    <row r="419" spans="1:98" ht="70.349999999999994" customHeight="1" x14ac:dyDescent="0.3">
      <c r="A419" s="100" t="s">
        <v>4500</v>
      </c>
      <c r="B419" s="101"/>
      <c r="C419" s="101" t="s">
        <v>246</v>
      </c>
      <c r="D419" s="101" t="s">
        <v>4353</v>
      </c>
      <c r="E419" s="101" t="s">
        <v>4463</v>
      </c>
      <c r="F419" s="102" t="s">
        <v>4464</v>
      </c>
      <c r="G419" s="101" t="s">
        <v>105</v>
      </c>
      <c r="H419" s="101" t="s">
        <v>4450</v>
      </c>
      <c r="I419" s="101" t="s">
        <v>4451</v>
      </c>
      <c r="J419" s="101" t="s">
        <v>4465</v>
      </c>
      <c r="K419" s="101" t="s">
        <v>4466</v>
      </c>
      <c r="L419" s="101" t="s">
        <v>4454</v>
      </c>
      <c r="M419" s="101">
        <v>79</v>
      </c>
      <c r="N419" s="101" t="s">
        <v>4468</v>
      </c>
      <c r="O419" s="101" t="s">
        <v>6306</v>
      </c>
      <c r="P419" s="101" t="s">
        <v>114</v>
      </c>
      <c r="Q419" s="101" t="s">
        <v>4456</v>
      </c>
      <c r="R419" s="101" t="s">
        <v>4457</v>
      </c>
      <c r="S419" s="101" t="s">
        <v>4501</v>
      </c>
      <c r="T419" s="101" t="s">
        <v>4502</v>
      </c>
      <c r="U419" s="101" t="s">
        <v>4503</v>
      </c>
      <c r="V419" s="101" t="s">
        <v>4504</v>
      </c>
      <c r="W419" s="101" t="s">
        <v>4505</v>
      </c>
      <c r="X419" s="101" t="s">
        <v>4506</v>
      </c>
      <c r="Y419" s="101" t="s">
        <v>123</v>
      </c>
      <c r="Z419" s="101" t="s">
        <v>105</v>
      </c>
      <c r="AA419" s="107">
        <v>1</v>
      </c>
      <c r="AB419" s="101" t="s">
        <v>182</v>
      </c>
      <c r="AC419" s="101" t="s">
        <v>3981</v>
      </c>
      <c r="AD419" s="107">
        <v>1</v>
      </c>
      <c r="AE419" s="107">
        <v>1</v>
      </c>
      <c r="AF419" s="107">
        <v>1</v>
      </c>
      <c r="AG419" s="107">
        <v>1</v>
      </c>
      <c r="AH419" s="104" t="s">
        <v>4507</v>
      </c>
      <c r="AI419" s="104" t="s">
        <v>4508</v>
      </c>
      <c r="AJ419" s="104" t="s">
        <v>4509</v>
      </c>
      <c r="AK419" s="101"/>
      <c r="AL419" s="101"/>
      <c r="AM419" s="101"/>
      <c r="AN419" s="102">
        <v>1</v>
      </c>
      <c r="AO419" s="105">
        <v>1</v>
      </c>
      <c r="AP419" s="106" t="s">
        <v>132</v>
      </c>
      <c r="AQ419" s="102">
        <v>1</v>
      </c>
      <c r="AR419" s="105">
        <v>1</v>
      </c>
      <c r="AS419" s="106" t="s">
        <v>132</v>
      </c>
      <c r="AT419" s="102"/>
      <c r="AU419" s="107">
        <v>0</v>
      </c>
      <c r="AV419" s="106" t="s">
        <v>171</v>
      </c>
      <c r="AW419" s="103">
        <v>2</v>
      </c>
      <c r="AX419" s="107">
        <v>1</v>
      </c>
      <c r="AY419" s="106" t="s">
        <v>132</v>
      </c>
      <c r="AZ419" s="108">
        <v>203020050</v>
      </c>
      <c r="BA419" s="108">
        <v>0</v>
      </c>
      <c r="BB419" s="108">
        <v>0</v>
      </c>
      <c r="BC419" s="108">
        <v>0</v>
      </c>
      <c r="BD419" s="108">
        <v>0</v>
      </c>
      <c r="BE419" s="108">
        <v>0</v>
      </c>
      <c r="BF419" s="108">
        <v>0</v>
      </c>
      <c r="BG419" s="108">
        <v>0</v>
      </c>
      <c r="BH419" s="108">
        <v>0</v>
      </c>
      <c r="BI419" s="108">
        <v>0</v>
      </c>
      <c r="BJ419" s="108">
        <v>203020050</v>
      </c>
      <c r="BK419" s="108">
        <v>120000000</v>
      </c>
      <c r="BL419" s="108">
        <v>0</v>
      </c>
      <c r="BM419" s="108">
        <v>0</v>
      </c>
      <c r="BN419" s="108">
        <v>0</v>
      </c>
      <c r="BO419" s="108">
        <v>0</v>
      </c>
      <c r="BP419" s="108">
        <v>0</v>
      </c>
      <c r="BQ419" s="108">
        <v>0</v>
      </c>
      <c r="BR419" s="108">
        <v>0</v>
      </c>
      <c r="BS419" s="108">
        <v>0</v>
      </c>
      <c r="BT419" s="108">
        <v>0</v>
      </c>
      <c r="BU419" s="108">
        <v>120000000</v>
      </c>
      <c r="BV419" s="108">
        <v>100000000</v>
      </c>
      <c r="BW419" s="108">
        <v>0</v>
      </c>
      <c r="BX419" s="108">
        <v>0</v>
      </c>
      <c r="BY419" s="108">
        <v>0</v>
      </c>
      <c r="BZ419" s="108">
        <v>0</v>
      </c>
      <c r="CA419" s="108">
        <v>0</v>
      </c>
      <c r="CB419" s="108">
        <v>0</v>
      </c>
      <c r="CC419" s="108">
        <v>0</v>
      </c>
      <c r="CD419" s="108">
        <v>0</v>
      </c>
      <c r="CE419" s="108">
        <v>0</v>
      </c>
      <c r="CF419" s="108">
        <v>100000000</v>
      </c>
      <c r="CG419" s="108">
        <v>0</v>
      </c>
      <c r="CH419" s="108">
        <v>0</v>
      </c>
      <c r="CI419" s="108">
        <v>0</v>
      </c>
      <c r="CJ419" s="108">
        <v>0</v>
      </c>
      <c r="CK419" s="108">
        <v>0</v>
      </c>
      <c r="CL419" s="108">
        <v>0</v>
      </c>
      <c r="CM419" s="108">
        <v>0</v>
      </c>
      <c r="CN419" s="108">
        <v>0</v>
      </c>
      <c r="CO419" s="108">
        <v>0</v>
      </c>
      <c r="CP419" s="108">
        <v>0</v>
      </c>
      <c r="CQ419" s="108">
        <v>0</v>
      </c>
      <c r="CR419" s="108">
        <v>423020050</v>
      </c>
      <c r="CS419" s="101" t="s">
        <v>4510</v>
      </c>
      <c r="CT419" s="101" t="s">
        <v>4478</v>
      </c>
    </row>
    <row r="420" spans="1:98" ht="70.349999999999994" customHeight="1" x14ac:dyDescent="0.3">
      <c r="A420" s="100" t="s">
        <v>4511</v>
      </c>
      <c r="B420" s="101"/>
      <c r="C420" s="101" t="s">
        <v>357</v>
      </c>
      <c r="D420" s="101" t="s">
        <v>4353</v>
      </c>
      <c r="E420" s="101" t="s">
        <v>4463</v>
      </c>
      <c r="F420" s="102" t="s">
        <v>4464</v>
      </c>
      <c r="G420" s="101" t="s">
        <v>105</v>
      </c>
      <c r="H420" s="101" t="s">
        <v>4450</v>
      </c>
      <c r="I420" s="101" t="s">
        <v>4451</v>
      </c>
      <c r="J420" s="101" t="s">
        <v>4465</v>
      </c>
      <c r="K420" s="101" t="s">
        <v>4466</v>
      </c>
      <c r="L420" s="101" t="s">
        <v>4454</v>
      </c>
      <c r="M420" s="101">
        <v>79</v>
      </c>
      <c r="N420" s="101" t="s">
        <v>4468</v>
      </c>
      <c r="O420" s="101" t="s">
        <v>6306</v>
      </c>
      <c r="P420" s="101" t="s">
        <v>114</v>
      </c>
      <c r="Q420" s="101" t="s">
        <v>4456</v>
      </c>
      <c r="R420" s="101" t="s">
        <v>4457</v>
      </c>
      <c r="S420" s="101" t="s">
        <v>4512</v>
      </c>
      <c r="T420" s="101" t="s">
        <v>4513</v>
      </c>
      <c r="U420" s="101" t="s">
        <v>4514</v>
      </c>
      <c r="V420" s="101" t="s">
        <v>4515</v>
      </c>
      <c r="W420" s="101" t="s">
        <v>4516</v>
      </c>
      <c r="X420" s="101" t="s">
        <v>2684</v>
      </c>
      <c r="Y420" s="101" t="s">
        <v>123</v>
      </c>
      <c r="Z420" s="101" t="s">
        <v>124</v>
      </c>
      <c r="AA420" s="103">
        <v>120</v>
      </c>
      <c r="AB420" s="101" t="s">
        <v>125</v>
      </c>
      <c r="AC420" s="101" t="s">
        <v>3981</v>
      </c>
      <c r="AD420" s="103">
        <v>0</v>
      </c>
      <c r="AE420" s="103">
        <v>50</v>
      </c>
      <c r="AF420" s="103">
        <v>50</v>
      </c>
      <c r="AG420" s="103">
        <v>20</v>
      </c>
      <c r="AH420" s="104"/>
      <c r="AI420" s="104" t="s">
        <v>4517</v>
      </c>
      <c r="AJ420" s="104" t="s">
        <v>4518</v>
      </c>
      <c r="AK420" s="101" t="s">
        <v>4519</v>
      </c>
      <c r="AL420" s="101"/>
      <c r="AM420" s="101" t="s">
        <v>6593</v>
      </c>
      <c r="AN420" s="102"/>
      <c r="AO420" s="105"/>
      <c r="AP420" s="106"/>
      <c r="AQ420" s="102">
        <v>163</v>
      </c>
      <c r="AR420" s="105">
        <v>1</v>
      </c>
      <c r="AS420" s="106" t="s">
        <v>132</v>
      </c>
      <c r="AT420" s="102"/>
      <c r="AU420" s="107">
        <v>1</v>
      </c>
      <c r="AV420" s="106" t="s">
        <v>132</v>
      </c>
      <c r="AW420" s="103">
        <v>163</v>
      </c>
      <c r="AX420" s="107">
        <v>1</v>
      </c>
      <c r="AY420" s="106" t="s">
        <v>132</v>
      </c>
      <c r="AZ420" s="108">
        <v>120000000</v>
      </c>
      <c r="BA420" s="108">
        <v>0</v>
      </c>
      <c r="BB420" s="108">
        <v>0</v>
      </c>
      <c r="BC420" s="108">
        <v>0</v>
      </c>
      <c r="BD420" s="108">
        <v>0</v>
      </c>
      <c r="BE420" s="108">
        <v>0</v>
      </c>
      <c r="BF420" s="108">
        <v>0</v>
      </c>
      <c r="BG420" s="108">
        <v>0</v>
      </c>
      <c r="BH420" s="108">
        <v>0</v>
      </c>
      <c r="BI420" s="108">
        <v>0</v>
      </c>
      <c r="BJ420" s="108">
        <v>120000000</v>
      </c>
      <c r="BK420" s="108">
        <v>0</v>
      </c>
      <c r="BL420" s="108">
        <v>0</v>
      </c>
      <c r="BM420" s="108">
        <v>0</v>
      </c>
      <c r="BN420" s="108">
        <v>0</v>
      </c>
      <c r="BO420" s="108">
        <v>0</v>
      </c>
      <c r="BP420" s="108">
        <v>0</v>
      </c>
      <c r="BQ420" s="108">
        <v>0</v>
      </c>
      <c r="BR420" s="108">
        <v>0</v>
      </c>
      <c r="BS420" s="108">
        <v>0</v>
      </c>
      <c r="BT420" s="108">
        <v>0</v>
      </c>
      <c r="BU420" s="108">
        <v>0</v>
      </c>
      <c r="BV420" s="108">
        <v>90000000</v>
      </c>
      <c r="BW420" s="108">
        <v>0</v>
      </c>
      <c r="BX420" s="108">
        <v>0</v>
      </c>
      <c r="BY420" s="108">
        <v>0</v>
      </c>
      <c r="BZ420" s="108">
        <v>0</v>
      </c>
      <c r="CA420" s="108">
        <v>0</v>
      </c>
      <c r="CB420" s="108">
        <v>0</v>
      </c>
      <c r="CC420" s="108">
        <v>0</v>
      </c>
      <c r="CD420" s="108">
        <v>0</v>
      </c>
      <c r="CE420" s="108">
        <v>0</v>
      </c>
      <c r="CF420" s="108">
        <v>90000000</v>
      </c>
      <c r="CG420" s="108">
        <v>0</v>
      </c>
      <c r="CH420" s="108">
        <v>0</v>
      </c>
      <c r="CI420" s="108">
        <v>0</v>
      </c>
      <c r="CJ420" s="108">
        <v>0</v>
      </c>
      <c r="CK420" s="108">
        <v>0</v>
      </c>
      <c r="CL420" s="108">
        <v>0</v>
      </c>
      <c r="CM420" s="108">
        <v>0</v>
      </c>
      <c r="CN420" s="108">
        <v>0</v>
      </c>
      <c r="CO420" s="108">
        <v>0</v>
      </c>
      <c r="CP420" s="108">
        <v>0</v>
      </c>
      <c r="CQ420" s="108">
        <v>0</v>
      </c>
      <c r="CR420" s="108">
        <v>210000000</v>
      </c>
      <c r="CS420" s="101"/>
      <c r="CT420" s="101" t="s">
        <v>4478</v>
      </c>
    </row>
    <row r="421" spans="1:98" ht="70.349999999999994" customHeight="1" x14ac:dyDescent="0.3">
      <c r="A421" s="100" t="s">
        <v>4520</v>
      </c>
      <c r="B421" s="101"/>
      <c r="C421" s="101" t="s">
        <v>419</v>
      </c>
      <c r="D421" s="101" t="s">
        <v>4353</v>
      </c>
      <c r="E421" s="101" t="s">
        <v>4463</v>
      </c>
      <c r="F421" s="102" t="s">
        <v>4464</v>
      </c>
      <c r="G421" s="101" t="s">
        <v>105</v>
      </c>
      <c r="H421" s="101" t="s">
        <v>4450</v>
      </c>
      <c r="I421" s="101" t="s">
        <v>4451</v>
      </c>
      <c r="J421" s="101" t="s">
        <v>4465</v>
      </c>
      <c r="K421" s="101" t="s">
        <v>4466</v>
      </c>
      <c r="L421" s="101" t="s">
        <v>4454</v>
      </c>
      <c r="M421" s="101">
        <v>79</v>
      </c>
      <c r="N421" s="101" t="s">
        <v>4468</v>
      </c>
      <c r="O421" s="101" t="s">
        <v>6306</v>
      </c>
      <c r="P421" s="101" t="s">
        <v>114</v>
      </c>
      <c r="Q421" s="101" t="s">
        <v>4456</v>
      </c>
      <c r="R421" s="101" t="s">
        <v>4457</v>
      </c>
      <c r="S421" s="101" t="s">
        <v>4521</v>
      </c>
      <c r="T421" s="101" t="s">
        <v>4522</v>
      </c>
      <c r="U421" s="101" t="s">
        <v>4523</v>
      </c>
      <c r="V421" s="101" t="s">
        <v>4524</v>
      </c>
      <c r="W421" s="101" t="s">
        <v>4525</v>
      </c>
      <c r="X421" s="101" t="s">
        <v>4526</v>
      </c>
      <c r="Y421" s="101" t="s">
        <v>123</v>
      </c>
      <c r="Z421" s="101" t="s">
        <v>124</v>
      </c>
      <c r="AA421" s="103">
        <v>360594</v>
      </c>
      <c r="AB421" s="101" t="s">
        <v>125</v>
      </c>
      <c r="AC421" s="101" t="s">
        <v>3981</v>
      </c>
      <c r="AD421" s="103">
        <v>0</v>
      </c>
      <c r="AE421" s="103">
        <v>120198</v>
      </c>
      <c r="AF421" s="103">
        <v>120198</v>
      </c>
      <c r="AG421" s="103">
        <v>120198</v>
      </c>
      <c r="AH421" s="104"/>
      <c r="AI421" s="104" t="s">
        <v>4527</v>
      </c>
      <c r="AJ421" s="104"/>
      <c r="AK421" s="101" t="s">
        <v>4528</v>
      </c>
      <c r="AL421" s="101"/>
      <c r="AM421" s="101"/>
      <c r="AN421" s="102"/>
      <c r="AO421" s="105"/>
      <c r="AP421" s="106"/>
      <c r="AQ421" s="102">
        <v>0</v>
      </c>
      <c r="AR421" s="105">
        <v>0</v>
      </c>
      <c r="AS421" s="106" t="s">
        <v>171</v>
      </c>
      <c r="AT421" s="102"/>
      <c r="AU421" s="107">
        <v>0</v>
      </c>
      <c r="AV421" s="106" t="s">
        <v>171</v>
      </c>
      <c r="AW421" s="103">
        <v>0</v>
      </c>
      <c r="AX421" s="107">
        <v>0</v>
      </c>
      <c r="AY421" s="106" t="s">
        <v>171</v>
      </c>
      <c r="AZ421" s="108">
        <v>0</v>
      </c>
      <c r="BA421" s="108">
        <v>0</v>
      </c>
      <c r="BB421" s="108">
        <v>0</v>
      </c>
      <c r="BC421" s="108">
        <v>0</v>
      </c>
      <c r="BD421" s="108">
        <v>0</v>
      </c>
      <c r="BE421" s="108">
        <v>0</v>
      </c>
      <c r="BF421" s="108">
        <v>0</v>
      </c>
      <c r="BG421" s="108">
        <v>0</v>
      </c>
      <c r="BH421" s="108">
        <v>0</v>
      </c>
      <c r="BI421" s="108">
        <v>0</v>
      </c>
      <c r="BJ421" s="108">
        <v>0</v>
      </c>
      <c r="BK421" s="108">
        <v>0</v>
      </c>
      <c r="BL421" s="108">
        <v>0</v>
      </c>
      <c r="BM421" s="108">
        <v>0</v>
      </c>
      <c r="BN421" s="108">
        <v>0</v>
      </c>
      <c r="BO421" s="108">
        <v>0</v>
      </c>
      <c r="BP421" s="108">
        <v>0</v>
      </c>
      <c r="BQ421" s="108">
        <v>0</v>
      </c>
      <c r="BR421" s="108">
        <v>0</v>
      </c>
      <c r="BS421" s="108">
        <v>0</v>
      </c>
      <c r="BT421" s="108">
        <v>0</v>
      </c>
      <c r="BU421" s="108">
        <v>0</v>
      </c>
      <c r="BV421" s="108">
        <v>295000000</v>
      </c>
      <c r="BW421" s="108">
        <v>0</v>
      </c>
      <c r="BX421" s="108">
        <v>0</v>
      </c>
      <c r="BY421" s="108">
        <v>0</v>
      </c>
      <c r="BZ421" s="108">
        <v>0</v>
      </c>
      <c r="CA421" s="108">
        <v>0</v>
      </c>
      <c r="CB421" s="108">
        <v>0</v>
      </c>
      <c r="CC421" s="108">
        <v>0</v>
      </c>
      <c r="CD421" s="108">
        <v>0</v>
      </c>
      <c r="CE421" s="108">
        <v>0</v>
      </c>
      <c r="CF421" s="108">
        <v>295000000</v>
      </c>
      <c r="CG421" s="108">
        <v>0</v>
      </c>
      <c r="CH421" s="108">
        <v>0</v>
      </c>
      <c r="CI421" s="108">
        <v>0</v>
      </c>
      <c r="CJ421" s="108">
        <v>0</v>
      </c>
      <c r="CK421" s="108">
        <v>0</v>
      </c>
      <c r="CL421" s="108">
        <v>0</v>
      </c>
      <c r="CM421" s="108">
        <v>0</v>
      </c>
      <c r="CN421" s="108">
        <v>0</v>
      </c>
      <c r="CO421" s="108">
        <v>0</v>
      </c>
      <c r="CP421" s="108">
        <v>0</v>
      </c>
      <c r="CQ421" s="108">
        <v>0</v>
      </c>
      <c r="CR421" s="108">
        <v>295000000</v>
      </c>
      <c r="CS421" s="101"/>
      <c r="CT421" s="101" t="s">
        <v>4529</v>
      </c>
    </row>
    <row r="422" spans="1:98" ht="70.349999999999994" customHeight="1" x14ac:dyDescent="0.3">
      <c r="A422" s="100" t="s">
        <v>4530</v>
      </c>
      <c r="B422" s="101"/>
      <c r="C422" s="101" t="s">
        <v>436</v>
      </c>
      <c r="D422" s="101" t="s">
        <v>4353</v>
      </c>
      <c r="E422" s="101" t="s">
        <v>4463</v>
      </c>
      <c r="F422" s="102" t="s">
        <v>4464</v>
      </c>
      <c r="G422" s="101" t="s">
        <v>105</v>
      </c>
      <c r="H422" s="101" t="s">
        <v>4450</v>
      </c>
      <c r="I422" s="101" t="s">
        <v>4451</v>
      </c>
      <c r="J422" s="101" t="s">
        <v>4465</v>
      </c>
      <c r="K422" s="101" t="s">
        <v>4466</v>
      </c>
      <c r="L422" s="101" t="s">
        <v>4454</v>
      </c>
      <c r="M422" s="101">
        <v>79</v>
      </c>
      <c r="N422" s="101" t="s">
        <v>4468</v>
      </c>
      <c r="O422" s="101" t="s">
        <v>4531</v>
      </c>
      <c r="P422" s="101" t="s">
        <v>421</v>
      </c>
      <c r="Q422" s="101" t="s">
        <v>4400</v>
      </c>
      <c r="R422" s="101" t="s">
        <v>423</v>
      </c>
      <c r="S422" s="101" t="s">
        <v>4532</v>
      </c>
      <c r="T422" s="101" t="s">
        <v>4533</v>
      </c>
      <c r="U422" s="101" t="s">
        <v>4532</v>
      </c>
      <c r="V422" s="101" t="s">
        <v>4534</v>
      </c>
      <c r="W422" s="101" t="s">
        <v>4535</v>
      </c>
      <c r="X422" s="101" t="s">
        <v>4536</v>
      </c>
      <c r="Y422" s="101" t="s">
        <v>123</v>
      </c>
      <c r="Z422" s="101" t="s">
        <v>4537</v>
      </c>
      <c r="AA422" s="103">
        <v>1</v>
      </c>
      <c r="AB422" s="101" t="s">
        <v>125</v>
      </c>
      <c r="AC422" s="101" t="s">
        <v>3981</v>
      </c>
      <c r="AD422" s="103">
        <v>0</v>
      </c>
      <c r="AE422" s="103">
        <v>0</v>
      </c>
      <c r="AF422" s="103">
        <v>0</v>
      </c>
      <c r="AG422" s="103">
        <v>1</v>
      </c>
      <c r="AH422" s="104"/>
      <c r="AI422" s="104"/>
      <c r="AJ422" s="104"/>
      <c r="AK422" s="101"/>
      <c r="AL422" s="101"/>
      <c r="AM422" s="101"/>
      <c r="AN422" s="102"/>
      <c r="AO422" s="105"/>
      <c r="AP422" s="106"/>
      <c r="AQ422" s="102"/>
      <c r="AR422" s="105"/>
      <c r="AS422" s="106"/>
      <c r="AT422" s="102"/>
      <c r="AU422" s="107"/>
      <c r="AV422" s="106"/>
      <c r="AW422" s="103">
        <v>0</v>
      </c>
      <c r="AX422" s="107">
        <v>0</v>
      </c>
      <c r="AY422" s="106" t="s">
        <v>171</v>
      </c>
      <c r="AZ422" s="108">
        <v>0</v>
      </c>
      <c r="BA422" s="108">
        <v>0</v>
      </c>
      <c r="BB422" s="108">
        <v>0</v>
      </c>
      <c r="BC422" s="108">
        <v>0</v>
      </c>
      <c r="BD422" s="108">
        <v>0</v>
      </c>
      <c r="BE422" s="108">
        <v>0</v>
      </c>
      <c r="BF422" s="108">
        <v>0</v>
      </c>
      <c r="BG422" s="108">
        <v>0</v>
      </c>
      <c r="BH422" s="108">
        <v>0</v>
      </c>
      <c r="BI422" s="108">
        <v>0</v>
      </c>
      <c r="BJ422" s="108">
        <v>0</v>
      </c>
      <c r="BK422" s="108">
        <v>0</v>
      </c>
      <c r="BL422" s="108">
        <v>0</v>
      </c>
      <c r="BM422" s="108">
        <v>0</v>
      </c>
      <c r="BN422" s="108">
        <v>0</v>
      </c>
      <c r="BO422" s="108">
        <v>0</v>
      </c>
      <c r="BP422" s="108">
        <v>0</v>
      </c>
      <c r="BQ422" s="108">
        <v>0</v>
      </c>
      <c r="BR422" s="108">
        <v>0</v>
      </c>
      <c r="BS422" s="108">
        <v>0</v>
      </c>
      <c r="BT422" s="108">
        <v>0</v>
      </c>
      <c r="BU422" s="108">
        <v>0</v>
      </c>
      <c r="BV422" s="108">
        <v>0</v>
      </c>
      <c r="BW422" s="108">
        <v>0</v>
      </c>
      <c r="BX422" s="108">
        <v>0</v>
      </c>
      <c r="BY422" s="108">
        <v>0</v>
      </c>
      <c r="BZ422" s="108">
        <v>0</v>
      </c>
      <c r="CA422" s="108">
        <v>0</v>
      </c>
      <c r="CB422" s="108">
        <v>0</v>
      </c>
      <c r="CC422" s="108">
        <v>0</v>
      </c>
      <c r="CD422" s="108">
        <v>0</v>
      </c>
      <c r="CE422" s="108">
        <v>0</v>
      </c>
      <c r="CF422" s="108">
        <v>0</v>
      </c>
      <c r="CG422" s="108">
        <v>0</v>
      </c>
      <c r="CH422" s="108">
        <v>0</v>
      </c>
      <c r="CI422" s="108">
        <v>0</v>
      </c>
      <c r="CJ422" s="108">
        <v>0</v>
      </c>
      <c r="CK422" s="108">
        <v>0</v>
      </c>
      <c r="CL422" s="108">
        <v>0</v>
      </c>
      <c r="CM422" s="108">
        <v>0</v>
      </c>
      <c r="CN422" s="108">
        <v>0</v>
      </c>
      <c r="CO422" s="108">
        <v>0</v>
      </c>
      <c r="CP422" s="108">
        <v>0</v>
      </c>
      <c r="CQ422" s="108">
        <v>0</v>
      </c>
      <c r="CR422" s="108">
        <v>0</v>
      </c>
      <c r="CS422" s="101"/>
      <c r="CT422" s="101"/>
    </row>
    <row r="423" spans="1:98" ht="70.349999999999994" customHeight="1" x14ac:dyDescent="0.3">
      <c r="A423" s="100" t="s">
        <v>4538</v>
      </c>
      <c r="B423" s="101"/>
      <c r="C423" s="101" t="s">
        <v>111</v>
      </c>
      <c r="D423" s="101" t="s">
        <v>4353</v>
      </c>
      <c r="E423" s="101" t="s">
        <v>4539</v>
      </c>
      <c r="F423" s="102" t="s">
        <v>4540</v>
      </c>
      <c r="G423" s="101" t="s">
        <v>105</v>
      </c>
      <c r="H423" s="101" t="s">
        <v>4450</v>
      </c>
      <c r="I423" s="101" t="s">
        <v>4541</v>
      </c>
      <c r="J423" s="101" t="s">
        <v>4542</v>
      </c>
      <c r="K423" s="101" t="s">
        <v>4466</v>
      </c>
      <c r="L423" s="101" t="s">
        <v>4454</v>
      </c>
      <c r="M423" s="101">
        <v>80</v>
      </c>
      <c r="N423" s="101" t="s">
        <v>4543</v>
      </c>
      <c r="O423" s="101" t="s">
        <v>6306</v>
      </c>
      <c r="P423" s="101" t="s">
        <v>114</v>
      </c>
      <c r="Q423" s="101" t="s">
        <v>4456</v>
      </c>
      <c r="R423" s="101" t="s">
        <v>4457</v>
      </c>
      <c r="S423" s="101" t="s">
        <v>4544</v>
      </c>
      <c r="T423" s="101" t="s">
        <v>4545</v>
      </c>
      <c r="U423" s="101" t="s">
        <v>4546</v>
      </c>
      <c r="V423" s="101" t="s">
        <v>4547</v>
      </c>
      <c r="W423" s="101" t="s">
        <v>4548</v>
      </c>
      <c r="X423" s="101" t="s">
        <v>4549</v>
      </c>
      <c r="Y423" s="101" t="s">
        <v>123</v>
      </c>
      <c r="Z423" s="101" t="s">
        <v>124</v>
      </c>
      <c r="AA423" s="103">
        <v>4</v>
      </c>
      <c r="AB423" s="101" t="s">
        <v>125</v>
      </c>
      <c r="AC423" s="101" t="s">
        <v>3981</v>
      </c>
      <c r="AD423" s="103">
        <v>0</v>
      </c>
      <c r="AE423" s="103">
        <v>2</v>
      </c>
      <c r="AF423" s="103">
        <v>2</v>
      </c>
      <c r="AG423" s="103">
        <v>0</v>
      </c>
      <c r="AH423" s="104"/>
      <c r="AI423" s="104" t="s">
        <v>4550</v>
      </c>
      <c r="AJ423" s="104" t="s">
        <v>4551</v>
      </c>
      <c r="AK423" s="101" t="s">
        <v>4552</v>
      </c>
      <c r="AL423" s="101" t="s">
        <v>4553</v>
      </c>
      <c r="AM423" s="101"/>
      <c r="AN423" s="102"/>
      <c r="AO423" s="105"/>
      <c r="AP423" s="106"/>
      <c r="AQ423" s="102">
        <v>2</v>
      </c>
      <c r="AR423" s="105">
        <v>1</v>
      </c>
      <c r="AS423" s="106" t="s">
        <v>132</v>
      </c>
      <c r="AT423" s="102">
        <v>2</v>
      </c>
      <c r="AU423" s="107">
        <v>1</v>
      </c>
      <c r="AV423" s="106" t="s">
        <v>132</v>
      </c>
      <c r="AW423" s="103">
        <v>4</v>
      </c>
      <c r="AX423" s="107">
        <v>1</v>
      </c>
      <c r="AY423" s="106" t="s">
        <v>132</v>
      </c>
      <c r="AZ423" s="108">
        <v>0</v>
      </c>
      <c r="BA423" s="108">
        <v>0</v>
      </c>
      <c r="BB423" s="108">
        <v>0</v>
      </c>
      <c r="BC423" s="108">
        <v>0</v>
      </c>
      <c r="BD423" s="108">
        <v>0</v>
      </c>
      <c r="BE423" s="108">
        <v>0</v>
      </c>
      <c r="BF423" s="108">
        <v>0</v>
      </c>
      <c r="BG423" s="108">
        <v>0</v>
      </c>
      <c r="BH423" s="108">
        <v>0</v>
      </c>
      <c r="BI423" s="108">
        <v>0</v>
      </c>
      <c r="BJ423" s="108">
        <v>0</v>
      </c>
      <c r="BK423" s="108">
        <v>36000000</v>
      </c>
      <c r="BL423" s="108">
        <v>0</v>
      </c>
      <c r="BM423" s="108">
        <v>0</v>
      </c>
      <c r="BN423" s="108">
        <v>0</v>
      </c>
      <c r="BO423" s="108">
        <v>0</v>
      </c>
      <c r="BP423" s="108">
        <v>0</v>
      </c>
      <c r="BQ423" s="108">
        <v>0</v>
      </c>
      <c r="BR423" s="108">
        <v>0</v>
      </c>
      <c r="BS423" s="108">
        <v>0</v>
      </c>
      <c r="BT423" s="108">
        <v>0</v>
      </c>
      <c r="BU423" s="108">
        <v>36000000</v>
      </c>
      <c r="BV423" s="108">
        <v>0</v>
      </c>
      <c r="BW423" s="108">
        <v>0</v>
      </c>
      <c r="BX423" s="108">
        <v>0</v>
      </c>
      <c r="BY423" s="108">
        <v>0</v>
      </c>
      <c r="BZ423" s="108">
        <v>0</v>
      </c>
      <c r="CA423" s="108">
        <v>0</v>
      </c>
      <c r="CB423" s="108">
        <v>0</v>
      </c>
      <c r="CC423" s="108">
        <v>0</v>
      </c>
      <c r="CD423" s="108">
        <v>0</v>
      </c>
      <c r="CE423" s="108">
        <v>0</v>
      </c>
      <c r="CF423" s="108">
        <v>0</v>
      </c>
      <c r="CG423" s="108">
        <v>0</v>
      </c>
      <c r="CH423" s="108">
        <v>0</v>
      </c>
      <c r="CI423" s="108">
        <v>0</v>
      </c>
      <c r="CJ423" s="108">
        <v>0</v>
      </c>
      <c r="CK423" s="108">
        <v>0</v>
      </c>
      <c r="CL423" s="108">
        <v>0</v>
      </c>
      <c r="CM423" s="108">
        <v>0</v>
      </c>
      <c r="CN423" s="108">
        <v>0</v>
      </c>
      <c r="CO423" s="108">
        <v>0</v>
      </c>
      <c r="CP423" s="108">
        <v>0</v>
      </c>
      <c r="CQ423" s="108">
        <v>0</v>
      </c>
      <c r="CR423" s="108">
        <v>36000000</v>
      </c>
      <c r="CS423" s="101"/>
      <c r="CT423" s="101" t="s">
        <v>4554</v>
      </c>
    </row>
    <row r="424" spans="1:98" ht="70.349999999999994" customHeight="1" x14ac:dyDescent="0.3">
      <c r="A424" s="100" t="s">
        <v>4555</v>
      </c>
      <c r="B424" s="101"/>
      <c r="C424" s="101" t="s">
        <v>101</v>
      </c>
      <c r="D424" s="101" t="s">
        <v>4353</v>
      </c>
      <c r="E424" s="101" t="s">
        <v>4556</v>
      </c>
      <c r="F424" s="102" t="s">
        <v>4557</v>
      </c>
      <c r="G424" s="101" t="s">
        <v>105</v>
      </c>
      <c r="H424" s="101" t="s">
        <v>4450</v>
      </c>
      <c r="I424" s="101" t="s">
        <v>4541</v>
      </c>
      <c r="J424" s="101" t="s">
        <v>4558</v>
      </c>
      <c r="K424" s="101" t="s">
        <v>4466</v>
      </c>
      <c r="L424" s="101" t="s">
        <v>4454</v>
      </c>
      <c r="M424" s="101">
        <v>80</v>
      </c>
      <c r="N424" s="101" t="s">
        <v>4543</v>
      </c>
      <c r="O424" s="101" t="s">
        <v>6306</v>
      </c>
      <c r="P424" s="101" t="s">
        <v>114</v>
      </c>
      <c r="Q424" s="101" t="s">
        <v>4456</v>
      </c>
      <c r="R424" s="101" t="s">
        <v>4457</v>
      </c>
      <c r="S424" s="101" t="s">
        <v>4559</v>
      </c>
      <c r="T424" s="101" t="s">
        <v>4560</v>
      </c>
      <c r="U424" s="101" t="s">
        <v>4561</v>
      </c>
      <c r="V424" s="101" t="s">
        <v>4562</v>
      </c>
      <c r="W424" s="101" t="s">
        <v>4563</v>
      </c>
      <c r="X424" s="101" t="s">
        <v>283</v>
      </c>
      <c r="Y424" s="101" t="s">
        <v>123</v>
      </c>
      <c r="Z424" s="101" t="s">
        <v>124</v>
      </c>
      <c r="AA424" s="103">
        <v>4</v>
      </c>
      <c r="AB424" s="101" t="s">
        <v>125</v>
      </c>
      <c r="AC424" s="101" t="s">
        <v>3981</v>
      </c>
      <c r="AD424" s="103">
        <v>1</v>
      </c>
      <c r="AE424" s="103">
        <v>1</v>
      </c>
      <c r="AF424" s="103">
        <v>1</v>
      </c>
      <c r="AG424" s="103">
        <v>1</v>
      </c>
      <c r="AH424" s="104" t="s">
        <v>4564</v>
      </c>
      <c r="AI424" s="104" t="s">
        <v>4565</v>
      </c>
      <c r="AJ424" s="104"/>
      <c r="AK424" s="101" t="s">
        <v>4566</v>
      </c>
      <c r="AL424" s="101"/>
      <c r="AM424" s="101"/>
      <c r="AN424" s="102">
        <v>1</v>
      </c>
      <c r="AO424" s="105">
        <v>1</v>
      </c>
      <c r="AP424" s="106" t="s">
        <v>132</v>
      </c>
      <c r="AQ424" s="102">
        <v>0</v>
      </c>
      <c r="AR424" s="105">
        <v>0</v>
      </c>
      <c r="AS424" s="106" t="s">
        <v>171</v>
      </c>
      <c r="AT424" s="102"/>
      <c r="AU424" s="107">
        <v>0</v>
      </c>
      <c r="AV424" s="106" t="s">
        <v>171</v>
      </c>
      <c r="AW424" s="103">
        <v>1</v>
      </c>
      <c r="AX424" s="107">
        <v>0.25</v>
      </c>
      <c r="AY424" s="106" t="s">
        <v>171</v>
      </c>
      <c r="AZ424" s="108">
        <v>100000000</v>
      </c>
      <c r="BA424" s="108">
        <v>0</v>
      </c>
      <c r="BB424" s="108">
        <v>0</v>
      </c>
      <c r="BC424" s="108">
        <v>0</v>
      </c>
      <c r="BD424" s="108">
        <v>0</v>
      </c>
      <c r="BE424" s="108">
        <v>0</v>
      </c>
      <c r="BF424" s="108">
        <v>0</v>
      </c>
      <c r="BG424" s="108">
        <v>0</v>
      </c>
      <c r="BH424" s="108">
        <v>0</v>
      </c>
      <c r="BI424" s="108">
        <v>0</v>
      </c>
      <c r="BJ424" s="108">
        <v>100000000</v>
      </c>
      <c r="BK424" s="108">
        <v>0</v>
      </c>
      <c r="BL424" s="108">
        <v>0</v>
      </c>
      <c r="BM424" s="108">
        <v>0</v>
      </c>
      <c r="BN424" s="108">
        <v>0</v>
      </c>
      <c r="BO424" s="108">
        <v>0</v>
      </c>
      <c r="BP424" s="108">
        <v>0</v>
      </c>
      <c r="BQ424" s="108">
        <v>0</v>
      </c>
      <c r="BR424" s="108">
        <v>0</v>
      </c>
      <c r="BS424" s="108">
        <v>0</v>
      </c>
      <c r="BT424" s="108">
        <v>0</v>
      </c>
      <c r="BU424" s="108">
        <v>0</v>
      </c>
      <c r="BV424" s="108">
        <v>0</v>
      </c>
      <c r="BW424" s="108">
        <v>0</v>
      </c>
      <c r="BX424" s="108">
        <v>0</v>
      </c>
      <c r="BY424" s="108">
        <v>0</v>
      </c>
      <c r="BZ424" s="108">
        <v>0</v>
      </c>
      <c r="CA424" s="108">
        <v>0</v>
      </c>
      <c r="CB424" s="108">
        <v>0</v>
      </c>
      <c r="CC424" s="108">
        <v>0</v>
      </c>
      <c r="CD424" s="108">
        <v>0</v>
      </c>
      <c r="CE424" s="108">
        <v>0</v>
      </c>
      <c r="CF424" s="108">
        <v>0</v>
      </c>
      <c r="CG424" s="108">
        <v>0</v>
      </c>
      <c r="CH424" s="108">
        <v>0</v>
      </c>
      <c r="CI424" s="108">
        <v>0</v>
      </c>
      <c r="CJ424" s="108">
        <v>0</v>
      </c>
      <c r="CK424" s="108">
        <v>0</v>
      </c>
      <c r="CL424" s="108">
        <v>0</v>
      </c>
      <c r="CM424" s="108">
        <v>0</v>
      </c>
      <c r="CN424" s="108">
        <v>0</v>
      </c>
      <c r="CO424" s="108">
        <v>0</v>
      </c>
      <c r="CP424" s="108">
        <v>0</v>
      </c>
      <c r="CQ424" s="108">
        <v>0</v>
      </c>
      <c r="CR424" s="108">
        <v>100000000</v>
      </c>
      <c r="CS424" s="101" t="s">
        <v>4567</v>
      </c>
      <c r="CT424" s="101" t="s">
        <v>4554</v>
      </c>
    </row>
    <row r="425" spans="1:98" ht="70.349999999999994" customHeight="1" x14ac:dyDescent="0.3">
      <c r="A425" s="100" t="s">
        <v>4568</v>
      </c>
      <c r="B425" s="101"/>
      <c r="C425" s="101" t="s">
        <v>136</v>
      </c>
      <c r="D425" s="101" t="s">
        <v>4353</v>
      </c>
      <c r="E425" s="101" t="s">
        <v>4569</v>
      </c>
      <c r="F425" s="102" t="s">
        <v>729</v>
      </c>
      <c r="G425" s="101"/>
      <c r="H425" s="101" t="s">
        <v>4450</v>
      </c>
      <c r="I425" s="101" t="s">
        <v>4570</v>
      </c>
      <c r="J425" s="101" t="s">
        <v>795</v>
      </c>
      <c r="K425" s="101" t="s">
        <v>4466</v>
      </c>
      <c r="L425" s="101" t="s">
        <v>4454</v>
      </c>
      <c r="M425" s="101">
        <v>80</v>
      </c>
      <c r="N425" s="101" t="s">
        <v>4543</v>
      </c>
      <c r="O425" s="101" t="s">
        <v>6306</v>
      </c>
      <c r="P425" s="101" t="s">
        <v>114</v>
      </c>
      <c r="Q425" s="101" t="s">
        <v>4456</v>
      </c>
      <c r="R425" s="101" t="s">
        <v>4457</v>
      </c>
      <c r="S425" s="101" t="s">
        <v>4571</v>
      </c>
      <c r="T425" s="101" t="s">
        <v>4572</v>
      </c>
      <c r="U425" s="101" t="s">
        <v>6594</v>
      </c>
      <c r="V425" s="101" t="s">
        <v>4574</v>
      </c>
      <c r="W425" s="101" t="s">
        <v>4575</v>
      </c>
      <c r="X425" s="101" t="s">
        <v>222</v>
      </c>
      <c r="Y425" s="101" t="s">
        <v>123</v>
      </c>
      <c r="Z425" s="101" t="s">
        <v>124</v>
      </c>
      <c r="AA425" s="103">
        <v>22</v>
      </c>
      <c r="AB425" s="101" t="s">
        <v>125</v>
      </c>
      <c r="AC425" s="101" t="s">
        <v>3981</v>
      </c>
      <c r="AD425" s="103">
        <v>0</v>
      </c>
      <c r="AE425" s="103">
        <v>7</v>
      </c>
      <c r="AF425" s="103">
        <v>7</v>
      </c>
      <c r="AG425" s="103">
        <v>8</v>
      </c>
      <c r="AH425" s="104"/>
      <c r="AI425" s="104" t="s">
        <v>4576</v>
      </c>
      <c r="AJ425" s="104" t="s">
        <v>4577</v>
      </c>
      <c r="AK425" s="101" t="s">
        <v>6595</v>
      </c>
      <c r="AL425" s="101"/>
      <c r="AM425" s="101"/>
      <c r="AN425" s="102"/>
      <c r="AO425" s="105"/>
      <c r="AP425" s="106"/>
      <c r="AQ425" s="102">
        <v>10</v>
      </c>
      <c r="AR425" s="105">
        <v>1</v>
      </c>
      <c r="AS425" s="106" t="s">
        <v>132</v>
      </c>
      <c r="AT425" s="102"/>
      <c r="AU425" s="107">
        <v>0</v>
      </c>
      <c r="AV425" s="106" t="s">
        <v>171</v>
      </c>
      <c r="AW425" s="103">
        <v>10</v>
      </c>
      <c r="AX425" s="107">
        <v>0.45454545454545453</v>
      </c>
      <c r="AY425" s="106" t="s">
        <v>227</v>
      </c>
      <c r="AZ425" s="108">
        <v>75000000</v>
      </c>
      <c r="BA425" s="108">
        <v>0</v>
      </c>
      <c r="BB425" s="108">
        <v>0</v>
      </c>
      <c r="BC425" s="108">
        <v>0</v>
      </c>
      <c r="BD425" s="108">
        <v>0</v>
      </c>
      <c r="BE425" s="108">
        <v>0</v>
      </c>
      <c r="BF425" s="108">
        <v>0</v>
      </c>
      <c r="BG425" s="108">
        <v>0</v>
      </c>
      <c r="BH425" s="108">
        <v>0</v>
      </c>
      <c r="BI425" s="108">
        <v>0</v>
      </c>
      <c r="BJ425" s="108">
        <v>75000000</v>
      </c>
      <c r="BK425" s="108">
        <v>0</v>
      </c>
      <c r="BL425" s="108">
        <v>0</v>
      </c>
      <c r="BM425" s="108">
        <v>0</v>
      </c>
      <c r="BN425" s="108">
        <v>0</v>
      </c>
      <c r="BO425" s="108">
        <v>0</v>
      </c>
      <c r="BP425" s="108">
        <v>0</v>
      </c>
      <c r="BQ425" s="108">
        <v>0</v>
      </c>
      <c r="BR425" s="108">
        <v>0</v>
      </c>
      <c r="BS425" s="108">
        <v>0</v>
      </c>
      <c r="BT425" s="108">
        <v>0</v>
      </c>
      <c r="BU425" s="108">
        <v>0</v>
      </c>
      <c r="BV425" s="108">
        <v>0</v>
      </c>
      <c r="BW425" s="108">
        <v>0</v>
      </c>
      <c r="BX425" s="108">
        <v>0</v>
      </c>
      <c r="BY425" s="108">
        <v>0</v>
      </c>
      <c r="BZ425" s="108">
        <v>0</v>
      </c>
      <c r="CA425" s="108">
        <v>0</v>
      </c>
      <c r="CB425" s="108">
        <v>0</v>
      </c>
      <c r="CC425" s="108">
        <v>0</v>
      </c>
      <c r="CD425" s="108">
        <v>0</v>
      </c>
      <c r="CE425" s="108">
        <v>0</v>
      </c>
      <c r="CF425" s="108">
        <v>0</v>
      </c>
      <c r="CG425" s="108">
        <v>0</v>
      </c>
      <c r="CH425" s="108">
        <v>0</v>
      </c>
      <c r="CI425" s="108">
        <v>0</v>
      </c>
      <c r="CJ425" s="108">
        <v>0</v>
      </c>
      <c r="CK425" s="108">
        <v>0</v>
      </c>
      <c r="CL425" s="108">
        <v>0</v>
      </c>
      <c r="CM425" s="108">
        <v>0</v>
      </c>
      <c r="CN425" s="108">
        <v>0</v>
      </c>
      <c r="CO425" s="108">
        <v>0</v>
      </c>
      <c r="CP425" s="108">
        <v>0</v>
      </c>
      <c r="CQ425" s="108">
        <v>0</v>
      </c>
      <c r="CR425" s="108">
        <v>75000000</v>
      </c>
      <c r="CS425" s="101"/>
      <c r="CT425" s="101" t="s">
        <v>4554</v>
      </c>
    </row>
    <row r="426" spans="1:98" ht="70.349999999999994" customHeight="1" x14ac:dyDescent="0.3">
      <c r="A426" s="100" t="s">
        <v>4578</v>
      </c>
      <c r="B426" s="101"/>
      <c r="C426" s="101" t="s">
        <v>175</v>
      </c>
      <c r="D426" s="101" t="s">
        <v>4353</v>
      </c>
      <c r="E426" s="101" t="s">
        <v>4569</v>
      </c>
      <c r="F426" s="102" t="s">
        <v>729</v>
      </c>
      <c r="G426" s="101"/>
      <c r="H426" s="101" t="s">
        <v>4450</v>
      </c>
      <c r="I426" s="101" t="s">
        <v>4570</v>
      </c>
      <c r="J426" s="101" t="s">
        <v>795</v>
      </c>
      <c r="K426" s="101" t="s">
        <v>4466</v>
      </c>
      <c r="L426" s="101" t="s">
        <v>4454</v>
      </c>
      <c r="M426" s="101">
        <v>80</v>
      </c>
      <c r="N426" s="101" t="s">
        <v>4543</v>
      </c>
      <c r="O426" s="101" t="s">
        <v>6306</v>
      </c>
      <c r="P426" s="101" t="s">
        <v>114</v>
      </c>
      <c r="Q426" s="101" t="s">
        <v>4456</v>
      </c>
      <c r="R426" s="101" t="s">
        <v>4457</v>
      </c>
      <c r="S426" s="101" t="s">
        <v>6596</v>
      </c>
      <c r="T426" s="101" t="s">
        <v>4580</v>
      </c>
      <c r="U426" s="101" t="s">
        <v>1968</v>
      </c>
      <c r="V426" s="101" t="s">
        <v>4581</v>
      </c>
      <c r="W426" s="101" t="s">
        <v>4582</v>
      </c>
      <c r="X426" s="101" t="s">
        <v>429</v>
      </c>
      <c r="Y426" s="101" t="s">
        <v>123</v>
      </c>
      <c r="Z426" s="101" t="s">
        <v>124</v>
      </c>
      <c r="AA426" s="103">
        <v>1</v>
      </c>
      <c r="AB426" s="101" t="s">
        <v>125</v>
      </c>
      <c r="AC426" s="101" t="s">
        <v>3981</v>
      </c>
      <c r="AD426" s="103">
        <v>0</v>
      </c>
      <c r="AE426" s="103">
        <v>1</v>
      </c>
      <c r="AF426" s="103">
        <v>0</v>
      </c>
      <c r="AG426" s="103">
        <v>0</v>
      </c>
      <c r="AH426" s="104"/>
      <c r="AI426" s="104" t="s">
        <v>4583</v>
      </c>
      <c r="AJ426" s="104" t="s">
        <v>4584</v>
      </c>
      <c r="AK426" s="101" t="s">
        <v>4585</v>
      </c>
      <c r="AL426" s="101"/>
      <c r="AM426" s="101"/>
      <c r="AN426" s="102"/>
      <c r="AO426" s="105"/>
      <c r="AP426" s="106"/>
      <c r="AQ426" s="102">
        <v>1</v>
      </c>
      <c r="AR426" s="105">
        <v>1</v>
      </c>
      <c r="AS426" s="106" t="s">
        <v>132</v>
      </c>
      <c r="AT426" s="102"/>
      <c r="AU426" s="107"/>
      <c r="AV426" s="106"/>
      <c r="AW426" s="103">
        <v>1</v>
      </c>
      <c r="AX426" s="107">
        <v>1</v>
      </c>
      <c r="AY426" s="106" t="s">
        <v>132</v>
      </c>
      <c r="AZ426" s="108">
        <v>20000000</v>
      </c>
      <c r="BA426" s="108">
        <v>0</v>
      </c>
      <c r="BB426" s="108">
        <v>0</v>
      </c>
      <c r="BC426" s="108">
        <v>0</v>
      </c>
      <c r="BD426" s="108">
        <v>0</v>
      </c>
      <c r="BE426" s="108">
        <v>0</v>
      </c>
      <c r="BF426" s="108">
        <v>0</v>
      </c>
      <c r="BG426" s="108">
        <v>0</v>
      </c>
      <c r="BH426" s="108">
        <v>0</v>
      </c>
      <c r="BI426" s="108">
        <v>0</v>
      </c>
      <c r="BJ426" s="108">
        <v>20000000</v>
      </c>
      <c r="BK426" s="108">
        <v>0</v>
      </c>
      <c r="BL426" s="108">
        <v>0</v>
      </c>
      <c r="BM426" s="108">
        <v>0</v>
      </c>
      <c r="BN426" s="108">
        <v>0</v>
      </c>
      <c r="BO426" s="108">
        <v>0</v>
      </c>
      <c r="BP426" s="108">
        <v>0</v>
      </c>
      <c r="BQ426" s="108">
        <v>0</v>
      </c>
      <c r="BR426" s="108">
        <v>0</v>
      </c>
      <c r="BS426" s="108">
        <v>0</v>
      </c>
      <c r="BT426" s="108">
        <v>0</v>
      </c>
      <c r="BU426" s="108">
        <v>0</v>
      </c>
      <c r="BV426" s="108">
        <v>0</v>
      </c>
      <c r="BW426" s="108">
        <v>0</v>
      </c>
      <c r="BX426" s="108">
        <v>0</v>
      </c>
      <c r="BY426" s="108">
        <v>0</v>
      </c>
      <c r="BZ426" s="108">
        <v>0</v>
      </c>
      <c r="CA426" s="108">
        <v>0</v>
      </c>
      <c r="CB426" s="108">
        <v>0</v>
      </c>
      <c r="CC426" s="108">
        <v>0</v>
      </c>
      <c r="CD426" s="108">
        <v>0</v>
      </c>
      <c r="CE426" s="108">
        <v>0</v>
      </c>
      <c r="CF426" s="108">
        <v>0</v>
      </c>
      <c r="CG426" s="108">
        <v>0</v>
      </c>
      <c r="CH426" s="108">
        <v>0</v>
      </c>
      <c r="CI426" s="108">
        <v>0</v>
      </c>
      <c r="CJ426" s="108">
        <v>0</v>
      </c>
      <c r="CK426" s="108">
        <v>0</v>
      </c>
      <c r="CL426" s="108">
        <v>0</v>
      </c>
      <c r="CM426" s="108">
        <v>0</v>
      </c>
      <c r="CN426" s="108">
        <v>0</v>
      </c>
      <c r="CO426" s="108">
        <v>0</v>
      </c>
      <c r="CP426" s="108">
        <v>0</v>
      </c>
      <c r="CQ426" s="108">
        <v>0</v>
      </c>
      <c r="CR426" s="108">
        <v>20000000</v>
      </c>
      <c r="CS426" s="101"/>
      <c r="CT426" s="101" t="s">
        <v>4554</v>
      </c>
    </row>
    <row r="427" spans="1:98" ht="120.6" customHeight="1" x14ac:dyDescent="0.3">
      <c r="A427" s="100" t="s">
        <v>4586</v>
      </c>
      <c r="B427" s="101"/>
      <c r="C427" s="101" t="s">
        <v>246</v>
      </c>
      <c r="D427" s="101" t="s">
        <v>4353</v>
      </c>
      <c r="E427" s="101" t="s">
        <v>4569</v>
      </c>
      <c r="F427" s="102" t="s">
        <v>729</v>
      </c>
      <c r="G427" s="101"/>
      <c r="H427" s="101" t="s">
        <v>4450</v>
      </c>
      <c r="I427" s="101" t="s">
        <v>4570</v>
      </c>
      <c r="J427" s="101" t="s">
        <v>795</v>
      </c>
      <c r="K427" s="101" t="s">
        <v>4466</v>
      </c>
      <c r="L427" s="101" t="s">
        <v>4454</v>
      </c>
      <c r="M427" s="101">
        <v>80</v>
      </c>
      <c r="N427" s="101" t="s">
        <v>4543</v>
      </c>
      <c r="O427" s="101" t="s">
        <v>6306</v>
      </c>
      <c r="P427" s="101" t="s">
        <v>114</v>
      </c>
      <c r="Q427" s="101" t="s">
        <v>4456</v>
      </c>
      <c r="R427" s="101" t="s">
        <v>4457</v>
      </c>
      <c r="S427" s="101" t="s">
        <v>4587</v>
      </c>
      <c r="T427" s="101" t="s">
        <v>4588</v>
      </c>
      <c r="U427" s="101" t="s">
        <v>4589</v>
      </c>
      <c r="V427" s="101" t="s">
        <v>4590</v>
      </c>
      <c r="W427" s="101" t="s">
        <v>4591</v>
      </c>
      <c r="X427" s="101" t="s">
        <v>4526</v>
      </c>
      <c r="Y427" s="101" t="s">
        <v>123</v>
      </c>
      <c r="Z427" s="101" t="s">
        <v>124</v>
      </c>
      <c r="AA427" s="103">
        <v>100</v>
      </c>
      <c r="AB427" s="101" t="s">
        <v>125</v>
      </c>
      <c r="AC427" s="101" t="s">
        <v>3981</v>
      </c>
      <c r="AD427" s="103">
        <v>0</v>
      </c>
      <c r="AE427" s="103">
        <v>0</v>
      </c>
      <c r="AF427" s="103">
        <v>100</v>
      </c>
      <c r="AG427" s="103">
        <v>0</v>
      </c>
      <c r="AH427" s="104"/>
      <c r="AI427" s="104" t="s">
        <v>4592</v>
      </c>
      <c r="AJ427" s="104"/>
      <c r="AK427" s="101" t="s">
        <v>4593</v>
      </c>
      <c r="AL427" s="101"/>
      <c r="AM427" s="101"/>
      <c r="AN427" s="102"/>
      <c r="AO427" s="105"/>
      <c r="AP427" s="106"/>
      <c r="AQ427" s="102">
        <v>0</v>
      </c>
      <c r="AR427" s="105"/>
      <c r="AS427" s="106"/>
      <c r="AT427" s="102"/>
      <c r="AU427" s="107">
        <v>0</v>
      </c>
      <c r="AV427" s="106" t="s">
        <v>171</v>
      </c>
      <c r="AW427" s="103">
        <v>0</v>
      </c>
      <c r="AX427" s="107">
        <v>0</v>
      </c>
      <c r="AY427" s="106" t="s">
        <v>171</v>
      </c>
      <c r="AZ427" s="108">
        <v>40000000</v>
      </c>
      <c r="BA427" s="108">
        <v>0</v>
      </c>
      <c r="BB427" s="108">
        <v>0</v>
      </c>
      <c r="BC427" s="108">
        <v>0</v>
      </c>
      <c r="BD427" s="108">
        <v>0</v>
      </c>
      <c r="BE427" s="108">
        <v>0</v>
      </c>
      <c r="BF427" s="108">
        <v>0</v>
      </c>
      <c r="BG427" s="108">
        <v>0</v>
      </c>
      <c r="BH427" s="108">
        <v>0</v>
      </c>
      <c r="BI427" s="108">
        <v>0</v>
      </c>
      <c r="BJ427" s="108">
        <v>40000000</v>
      </c>
      <c r="BK427" s="108">
        <v>0</v>
      </c>
      <c r="BL427" s="108">
        <v>0</v>
      </c>
      <c r="BM427" s="108">
        <v>0</v>
      </c>
      <c r="BN427" s="108">
        <v>0</v>
      </c>
      <c r="BO427" s="108">
        <v>0</v>
      </c>
      <c r="BP427" s="108">
        <v>0</v>
      </c>
      <c r="BQ427" s="108">
        <v>0</v>
      </c>
      <c r="BR427" s="108">
        <v>0</v>
      </c>
      <c r="BS427" s="108">
        <v>0</v>
      </c>
      <c r="BT427" s="108">
        <v>0</v>
      </c>
      <c r="BU427" s="108">
        <v>0</v>
      </c>
      <c r="BV427" s="108">
        <v>0</v>
      </c>
      <c r="BW427" s="108">
        <v>0</v>
      </c>
      <c r="BX427" s="108">
        <v>0</v>
      </c>
      <c r="BY427" s="108">
        <v>0</v>
      </c>
      <c r="BZ427" s="108">
        <v>0</v>
      </c>
      <c r="CA427" s="108">
        <v>0</v>
      </c>
      <c r="CB427" s="108">
        <v>0</v>
      </c>
      <c r="CC427" s="108">
        <v>0</v>
      </c>
      <c r="CD427" s="108">
        <v>0</v>
      </c>
      <c r="CE427" s="108">
        <v>0</v>
      </c>
      <c r="CF427" s="108">
        <v>0</v>
      </c>
      <c r="CG427" s="108">
        <v>0</v>
      </c>
      <c r="CH427" s="108">
        <v>0</v>
      </c>
      <c r="CI427" s="108">
        <v>0</v>
      </c>
      <c r="CJ427" s="108">
        <v>0</v>
      </c>
      <c r="CK427" s="108">
        <v>0</v>
      </c>
      <c r="CL427" s="108">
        <v>0</v>
      </c>
      <c r="CM427" s="108">
        <v>0</v>
      </c>
      <c r="CN427" s="108">
        <v>0</v>
      </c>
      <c r="CO427" s="108">
        <v>0</v>
      </c>
      <c r="CP427" s="108">
        <v>0</v>
      </c>
      <c r="CQ427" s="108">
        <v>0</v>
      </c>
      <c r="CR427" s="108">
        <v>40000000</v>
      </c>
      <c r="CS427" s="101"/>
      <c r="CT427" s="101" t="s">
        <v>4594</v>
      </c>
    </row>
    <row r="428" spans="1:98" ht="172.2" customHeight="1" x14ac:dyDescent="0.3">
      <c r="A428" s="100" t="s">
        <v>4595</v>
      </c>
      <c r="B428" s="101"/>
      <c r="C428" s="101" t="s">
        <v>111</v>
      </c>
      <c r="D428" s="101" t="s">
        <v>4353</v>
      </c>
      <c r="E428" s="101" t="s">
        <v>4596</v>
      </c>
      <c r="F428" s="102" t="s">
        <v>4597</v>
      </c>
      <c r="G428" s="101" t="s">
        <v>105</v>
      </c>
      <c r="H428" s="101" t="s">
        <v>4450</v>
      </c>
      <c r="I428" s="101" t="s">
        <v>4598</v>
      </c>
      <c r="J428" s="101" t="s">
        <v>4599</v>
      </c>
      <c r="K428" s="101" t="s">
        <v>4466</v>
      </c>
      <c r="L428" s="101" t="s">
        <v>4454</v>
      </c>
      <c r="M428" s="101">
        <v>81</v>
      </c>
      <c r="N428" s="101" t="s">
        <v>4601</v>
      </c>
      <c r="O428" s="101" t="s">
        <v>6306</v>
      </c>
      <c r="P428" s="101" t="s">
        <v>114</v>
      </c>
      <c r="Q428" s="101" t="s">
        <v>4456</v>
      </c>
      <c r="R428" s="101" t="s">
        <v>4457</v>
      </c>
      <c r="S428" s="101" t="s">
        <v>4602</v>
      </c>
      <c r="T428" s="101" t="s">
        <v>4603</v>
      </c>
      <c r="U428" s="101" t="s">
        <v>4604</v>
      </c>
      <c r="V428" s="101" t="s">
        <v>4605</v>
      </c>
      <c r="W428" s="101" t="s">
        <v>4606</v>
      </c>
      <c r="X428" s="101" t="s">
        <v>3689</v>
      </c>
      <c r="Y428" s="101" t="s">
        <v>123</v>
      </c>
      <c r="Z428" s="101" t="s">
        <v>124</v>
      </c>
      <c r="AA428" s="103">
        <v>4</v>
      </c>
      <c r="AB428" s="101" t="s">
        <v>125</v>
      </c>
      <c r="AC428" s="101" t="s">
        <v>3981</v>
      </c>
      <c r="AD428" s="103">
        <v>1</v>
      </c>
      <c r="AE428" s="103">
        <v>1</v>
      </c>
      <c r="AF428" s="103">
        <v>1</v>
      </c>
      <c r="AG428" s="103">
        <v>1</v>
      </c>
      <c r="AH428" s="104" t="s">
        <v>4607</v>
      </c>
      <c r="AI428" s="104" t="s">
        <v>4608</v>
      </c>
      <c r="AJ428" s="104" t="s">
        <v>4609</v>
      </c>
      <c r="AK428" s="101" t="s">
        <v>6732</v>
      </c>
      <c r="AL428" s="101"/>
      <c r="AM428" s="101"/>
      <c r="AN428" s="102">
        <v>1</v>
      </c>
      <c r="AO428" s="105">
        <v>1</v>
      </c>
      <c r="AP428" s="106" t="s">
        <v>132</v>
      </c>
      <c r="AQ428" s="102">
        <v>2</v>
      </c>
      <c r="AR428" s="105">
        <v>1</v>
      </c>
      <c r="AS428" s="106" t="s">
        <v>132</v>
      </c>
      <c r="AT428" s="102"/>
      <c r="AU428" s="107">
        <v>1</v>
      </c>
      <c r="AV428" s="106" t="s">
        <v>132</v>
      </c>
      <c r="AW428" s="103">
        <v>3</v>
      </c>
      <c r="AX428" s="107">
        <v>0.75</v>
      </c>
      <c r="AY428" s="106" t="s">
        <v>170</v>
      </c>
      <c r="AZ428" s="108">
        <v>209000000</v>
      </c>
      <c r="BA428" s="108">
        <v>0</v>
      </c>
      <c r="BB428" s="108">
        <v>0</v>
      </c>
      <c r="BC428" s="108">
        <v>0</v>
      </c>
      <c r="BD428" s="108">
        <v>0</v>
      </c>
      <c r="BE428" s="108">
        <v>0</v>
      </c>
      <c r="BF428" s="108">
        <v>0</v>
      </c>
      <c r="BG428" s="108">
        <v>0</v>
      </c>
      <c r="BH428" s="108">
        <v>0</v>
      </c>
      <c r="BI428" s="108">
        <v>0</v>
      </c>
      <c r="BJ428" s="108">
        <v>209000000</v>
      </c>
      <c r="BK428" s="108">
        <v>211000000</v>
      </c>
      <c r="BL428" s="108">
        <v>0</v>
      </c>
      <c r="BM428" s="108">
        <v>0</v>
      </c>
      <c r="BN428" s="108">
        <v>0</v>
      </c>
      <c r="BO428" s="108">
        <v>0</v>
      </c>
      <c r="BP428" s="108">
        <v>0</v>
      </c>
      <c r="BQ428" s="108">
        <v>0</v>
      </c>
      <c r="BR428" s="108">
        <v>0</v>
      </c>
      <c r="BS428" s="108">
        <v>0</v>
      </c>
      <c r="BT428" s="108">
        <v>0</v>
      </c>
      <c r="BU428" s="108">
        <v>211000000</v>
      </c>
      <c r="BV428" s="108">
        <v>213000000</v>
      </c>
      <c r="BW428" s="108">
        <v>0</v>
      </c>
      <c r="BX428" s="108">
        <v>0</v>
      </c>
      <c r="BY428" s="108">
        <v>0</v>
      </c>
      <c r="BZ428" s="108">
        <v>0</v>
      </c>
      <c r="CA428" s="108">
        <v>0</v>
      </c>
      <c r="CB428" s="108">
        <v>0</v>
      </c>
      <c r="CC428" s="108">
        <v>0</v>
      </c>
      <c r="CD428" s="108">
        <v>0</v>
      </c>
      <c r="CE428" s="108">
        <v>0</v>
      </c>
      <c r="CF428" s="108">
        <v>213000000</v>
      </c>
      <c r="CG428" s="108">
        <v>215000000</v>
      </c>
      <c r="CH428" s="108">
        <v>0</v>
      </c>
      <c r="CI428" s="108">
        <v>0</v>
      </c>
      <c r="CJ428" s="108">
        <v>0</v>
      </c>
      <c r="CK428" s="108">
        <v>0</v>
      </c>
      <c r="CL428" s="108">
        <v>0</v>
      </c>
      <c r="CM428" s="108">
        <v>0</v>
      </c>
      <c r="CN428" s="108">
        <v>0</v>
      </c>
      <c r="CO428" s="108">
        <v>0</v>
      </c>
      <c r="CP428" s="108">
        <v>0</v>
      </c>
      <c r="CQ428" s="108">
        <v>215000000</v>
      </c>
      <c r="CR428" s="108">
        <v>848000000</v>
      </c>
      <c r="CS428" s="101" t="s">
        <v>4610</v>
      </c>
      <c r="CT428" s="101" t="s">
        <v>4611</v>
      </c>
    </row>
    <row r="429" spans="1:98" ht="70.349999999999994" customHeight="1" x14ac:dyDescent="0.3">
      <c r="A429" s="100" t="s">
        <v>4612</v>
      </c>
      <c r="B429" s="101"/>
      <c r="C429" s="101" t="s">
        <v>111</v>
      </c>
      <c r="D429" s="101" t="s">
        <v>4353</v>
      </c>
      <c r="E429" s="101" t="s">
        <v>4613</v>
      </c>
      <c r="F429" s="102" t="s">
        <v>1465</v>
      </c>
      <c r="G429" s="101" t="s">
        <v>4614</v>
      </c>
      <c r="H429" s="101" t="s">
        <v>3107</v>
      </c>
      <c r="I429" s="101" t="s">
        <v>3107</v>
      </c>
      <c r="J429" s="101" t="s">
        <v>4615</v>
      </c>
      <c r="K429" s="101" t="s">
        <v>4466</v>
      </c>
      <c r="L429" s="101" t="s">
        <v>4454</v>
      </c>
      <c r="M429" s="101">
        <v>82</v>
      </c>
      <c r="N429" s="101" t="s">
        <v>4616</v>
      </c>
      <c r="O429" s="101" t="s">
        <v>137</v>
      </c>
      <c r="P429" s="101" t="s">
        <v>138</v>
      </c>
      <c r="Q429" s="101" t="s">
        <v>4235</v>
      </c>
      <c r="R429" s="101" t="s">
        <v>140</v>
      </c>
      <c r="S429" s="101" t="s">
        <v>217</v>
      </c>
      <c r="T429" s="101" t="s">
        <v>218</v>
      </c>
      <c r="U429" s="101" t="s">
        <v>219</v>
      </c>
      <c r="V429" s="101" t="s">
        <v>220</v>
      </c>
      <c r="W429" s="101" t="s">
        <v>221</v>
      </c>
      <c r="X429" s="101" t="s">
        <v>222</v>
      </c>
      <c r="Y429" s="101" t="s">
        <v>123</v>
      </c>
      <c r="Z429" s="101" t="s">
        <v>124</v>
      </c>
      <c r="AA429" s="103">
        <v>4</v>
      </c>
      <c r="AB429" s="101" t="s">
        <v>125</v>
      </c>
      <c r="AC429" s="101" t="s">
        <v>3981</v>
      </c>
      <c r="AD429" s="103">
        <v>1</v>
      </c>
      <c r="AE429" s="103">
        <v>1</v>
      </c>
      <c r="AF429" s="103">
        <v>1</v>
      </c>
      <c r="AG429" s="103">
        <v>1</v>
      </c>
      <c r="AH429" s="104" t="s">
        <v>4617</v>
      </c>
      <c r="AI429" s="104" t="s">
        <v>4618</v>
      </c>
      <c r="AJ429" s="104" t="s">
        <v>4619</v>
      </c>
      <c r="AK429" s="101" t="s">
        <v>4620</v>
      </c>
      <c r="AL429" s="101"/>
      <c r="AM429" s="101"/>
      <c r="AN429" s="102">
        <v>2</v>
      </c>
      <c r="AO429" s="105">
        <v>1</v>
      </c>
      <c r="AP429" s="106" t="s">
        <v>132</v>
      </c>
      <c r="AQ429" s="102">
        <v>2</v>
      </c>
      <c r="AR429" s="105">
        <v>1</v>
      </c>
      <c r="AS429" s="106" t="s">
        <v>132</v>
      </c>
      <c r="AT429" s="102"/>
      <c r="AU429" s="107">
        <v>1</v>
      </c>
      <c r="AV429" s="106" t="s">
        <v>132</v>
      </c>
      <c r="AW429" s="103">
        <v>4</v>
      </c>
      <c r="AX429" s="107">
        <v>1</v>
      </c>
      <c r="AY429" s="106" t="s">
        <v>132</v>
      </c>
      <c r="AZ429" s="108">
        <v>0</v>
      </c>
      <c r="BA429" s="108">
        <v>0</v>
      </c>
      <c r="BB429" s="108">
        <v>0</v>
      </c>
      <c r="BC429" s="108">
        <v>0</v>
      </c>
      <c r="BD429" s="108">
        <v>0</v>
      </c>
      <c r="BE429" s="108">
        <v>0</v>
      </c>
      <c r="BF429" s="108">
        <v>0</v>
      </c>
      <c r="BG429" s="108">
        <v>0</v>
      </c>
      <c r="BH429" s="108">
        <v>0</v>
      </c>
      <c r="BI429" s="108">
        <v>0</v>
      </c>
      <c r="BJ429" s="108">
        <v>0</v>
      </c>
      <c r="BK429" s="108">
        <v>30000000</v>
      </c>
      <c r="BL429" s="108">
        <v>0</v>
      </c>
      <c r="BM429" s="108">
        <v>0</v>
      </c>
      <c r="BN429" s="108">
        <v>0</v>
      </c>
      <c r="BO429" s="108">
        <v>0</v>
      </c>
      <c r="BP429" s="108">
        <v>0</v>
      </c>
      <c r="BQ429" s="108">
        <v>0</v>
      </c>
      <c r="BR429" s="108">
        <v>0</v>
      </c>
      <c r="BS429" s="108">
        <v>0</v>
      </c>
      <c r="BT429" s="108">
        <v>0</v>
      </c>
      <c r="BU429" s="108">
        <v>30000000</v>
      </c>
      <c r="BV429" s="108">
        <v>0</v>
      </c>
      <c r="BW429" s="108">
        <v>0</v>
      </c>
      <c r="BX429" s="108">
        <v>0</v>
      </c>
      <c r="BY429" s="108">
        <v>0</v>
      </c>
      <c r="BZ429" s="108">
        <v>0</v>
      </c>
      <c r="CA429" s="108">
        <v>0</v>
      </c>
      <c r="CB429" s="108">
        <v>0</v>
      </c>
      <c r="CC429" s="108">
        <v>0</v>
      </c>
      <c r="CD429" s="108">
        <v>0</v>
      </c>
      <c r="CE429" s="108">
        <v>0</v>
      </c>
      <c r="CF429" s="108">
        <v>0</v>
      </c>
      <c r="CG429" s="108">
        <v>0</v>
      </c>
      <c r="CH429" s="108">
        <v>0</v>
      </c>
      <c r="CI429" s="108">
        <v>0</v>
      </c>
      <c r="CJ429" s="108">
        <v>0</v>
      </c>
      <c r="CK429" s="108">
        <v>0</v>
      </c>
      <c r="CL429" s="108">
        <v>0</v>
      </c>
      <c r="CM429" s="108">
        <v>0</v>
      </c>
      <c r="CN429" s="108">
        <v>0</v>
      </c>
      <c r="CO429" s="108">
        <v>0</v>
      </c>
      <c r="CP429" s="108">
        <v>0</v>
      </c>
      <c r="CQ429" s="108">
        <v>0</v>
      </c>
      <c r="CR429" s="108">
        <v>30000000</v>
      </c>
      <c r="CS429" s="101" t="s">
        <v>4621</v>
      </c>
      <c r="CT429" s="101" t="s">
        <v>4622</v>
      </c>
    </row>
    <row r="430" spans="1:98" ht="70.349999999999994" customHeight="1" x14ac:dyDescent="0.3">
      <c r="A430" s="100" t="s">
        <v>4623</v>
      </c>
      <c r="B430" s="101"/>
      <c r="C430" s="101" t="s">
        <v>101</v>
      </c>
      <c r="D430" s="101" t="s">
        <v>4353</v>
      </c>
      <c r="E430" s="101" t="s">
        <v>4624</v>
      </c>
      <c r="F430" s="102" t="s">
        <v>1465</v>
      </c>
      <c r="G430" s="101"/>
      <c r="H430" s="101" t="s">
        <v>3107</v>
      </c>
      <c r="I430" s="101" t="s">
        <v>3107</v>
      </c>
      <c r="J430" s="101" t="s">
        <v>4615</v>
      </c>
      <c r="K430" s="101" t="s">
        <v>4466</v>
      </c>
      <c r="L430" s="101" t="s">
        <v>4454</v>
      </c>
      <c r="M430" s="101">
        <v>82</v>
      </c>
      <c r="N430" s="101" t="s">
        <v>4616</v>
      </c>
      <c r="O430" s="101" t="s">
        <v>137</v>
      </c>
      <c r="P430" s="101" t="s">
        <v>138</v>
      </c>
      <c r="Q430" s="101" t="s">
        <v>4235</v>
      </c>
      <c r="R430" s="101" t="s">
        <v>140</v>
      </c>
      <c r="S430" s="101" t="s">
        <v>345</v>
      </c>
      <c r="T430" s="101" t="s">
        <v>346</v>
      </c>
      <c r="U430" s="101" t="s">
        <v>347</v>
      </c>
      <c r="V430" s="101" t="s">
        <v>348</v>
      </c>
      <c r="W430" s="101" t="s">
        <v>349</v>
      </c>
      <c r="X430" s="101" t="s">
        <v>350</v>
      </c>
      <c r="Y430" s="101" t="s">
        <v>123</v>
      </c>
      <c r="Z430" s="101" t="s">
        <v>124</v>
      </c>
      <c r="AA430" s="103">
        <v>2</v>
      </c>
      <c r="AB430" s="101" t="s">
        <v>125</v>
      </c>
      <c r="AC430" s="101" t="s">
        <v>3981</v>
      </c>
      <c r="AD430" s="103">
        <v>0</v>
      </c>
      <c r="AE430" s="103">
        <v>1</v>
      </c>
      <c r="AF430" s="103">
        <v>1</v>
      </c>
      <c r="AG430" s="103">
        <v>0</v>
      </c>
      <c r="AH430" s="104"/>
      <c r="AI430" s="104" t="s">
        <v>4625</v>
      </c>
      <c r="AJ430" s="104" t="s">
        <v>4626</v>
      </c>
      <c r="AK430" s="101" t="s">
        <v>4627</v>
      </c>
      <c r="AL430" s="101" t="s">
        <v>4628</v>
      </c>
      <c r="AM430" s="101"/>
      <c r="AN430" s="102"/>
      <c r="AO430" s="105"/>
      <c r="AP430" s="106"/>
      <c r="AQ430" s="102">
        <v>2</v>
      </c>
      <c r="AR430" s="105">
        <v>1</v>
      </c>
      <c r="AS430" s="106" t="s">
        <v>132</v>
      </c>
      <c r="AT430" s="102">
        <v>0.2</v>
      </c>
      <c r="AU430" s="107">
        <v>1</v>
      </c>
      <c r="AV430" s="106" t="s">
        <v>132</v>
      </c>
      <c r="AW430" s="103">
        <v>2.2000000000000002</v>
      </c>
      <c r="AX430" s="107">
        <v>1</v>
      </c>
      <c r="AY430" s="106" t="s">
        <v>132</v>
      </c>
      <c r="AZ430" s="108">
        <v>50000000</v>
      </c>
      <c r="BA430" s="108">
        <v>0</v>
      </c>
      <c r="BB430" s="108">
        <v>0</v>
      </c>
      <c r="BC430" s="108">
        <v>0</v>
      </c>
      <c r="BD430" s="108">
        <v>0</v>
      </c>
      <c r="BE430" s="108">
        <v>0</v>
      </c>
      <c r="BF430" s="108">
        <v>0</v>
      </c>
      <c r="BG430" s="108">
        <v>0</v>
      </c>
      <c r="BH430" s="108">
        <v>0</v>
      </c>
      <c r="BI430" s="108">
        <v>0</v>
      </c>
      <c r="BJ430" s="108">
        <v>50000000</v>
      </c>
      <c r="BK430" s="108">
        <v>0</v>
      </c>
      <c r="BL430" s="108">
        <v>0</v>
      </c>
      <c r="BM430" s="108">
        <v>0</v>
      </c>
      <c r="BN430" s="108">
        <v>0</v>
      </c>
      <c r="BO430" s="108">
        <v>0</v>
      </c>
      <c r="BP430" s="108">
        <v>0</v>
      </c>
      <c r="BQ430" s="108">
        <v>0</v>
      </c>
      <c r="BR430" s="108">
        <v>0</v>
      </c>
      <c r="BS430" s="108">
        <v>0</v>
      </c>
      <c r="BT430" s="108">
        <v>0</v>
      </c>
      <c r="BU430" s="108">
        <v>0</v>
      </c>
      <c r="BV430" s="108">
        <v>0</v>
      </c>
      <c r="BW430" s="108">
        <v>0</v>
      </c>
      <c r="BX430" s="108">
        <v>0</v>
      </c>
      <c r="BY430" s="108">
        <v>0</v>
      </c>
      <c r="BZ430" s="108">
        <v>0</v>
      </c>
      <c r="CA430" s="108">
        <v>0</v>
      </c>
      <c r="CB430" s="108">
        <v>0</v>
      </c>
      <c r="CC430" s="108">
        <v>0</v>
      </c>
      <c r="CD430" s="108">
        <v>0</v>
      </c>
      <c r="CE430" s="108">
        <v>0</v>
      </c>
      <c r="CF430" s="108">
        <v>0</v>
      </c>
      <c r="CG430" s="108">
        <v>50000000</v>
      </c>
      <c r="CH430" s="108">
        <v>0</v>
      </c>
      <c r="CI430" s="108">
        <v>0</v>
      </c>
      <c r="CJ430" s="108">
        <v>0</v>
      </c>
      <c r="CK430" s="108">
        <v>0</v>
      </c>
      <c r="CL430" s="108">
        <v>0</v>
      </c>
      <c r="CM430" s="108">
        <v>0</v>
      </c>
      <c r="CN430" s="108">
        <v>0</v>
      </c>
      <c r="CO430" s="108">
        <v>0</v>
      </c>
      <c r="CP430" s="108">
        <v>0</v>
      </c>
      <c r="CQ430" s="108">
        <v>50000000</v>
      </c>
      <c r="CR430" s="108">
        <v>100000000</v>
      </c>
      <c r="CS430" s="101"/>
      <c r="CT430" s="101" t="s">
        <v>4622</v>
      </c>
    </row>
    <row r="431" spans="1:98" ht="110.25" customHeight="1" x14ac:dyDescent="0.3">
      <c r="A431" s="100" t="s">
        <v>4629</v>
      </c>
      <c r="B431" s="101"/>
      <c r="C431" s="101" t="s">
        <v>136</v>
      </c>
      <c r="D431" s="101" t="s">
        <v>4353</v>
      </c>
      <c r="E431" s="101" t="s">
        <v>4613</v>
      </c>
      <c r="F431" s="102" t="s">
        <v>1465</v>
      </c>
      <c r="G431" s="101" t="s">
        <v>4614</v>
      </c>
      <c r="H431" s="101" t="s">
        <v>3107</v>
      </c>
      <c r="I431" s="101" t="s">
        <v>3107</v>
      </c>
      <c r="J431" s="101" t="s">
        <v>4615</v>
      </c>
      <c r="K431" s="101" t="s">
        <v>4466</v>
      </c>
      <c r="L431" s="101" t="s">
        <v>4454</v>
      </c>
      <c r="M431" s="101">
        <v>82</v>
      </c>
      <c r="N431" s="101" t="s">
        <v>4616</v>
      </c>
      <c r="O431" s="101" t="s">
        <v>137</v>
      </c>
      <c r="P431" s="101" t="s">
        <v>138</v>
      </c>
      <c r="Q431" s="101" t="s">
        <v>4235</v>
      </c>
      <c r="R431" s="101" t="s">
        <v>140</v>
      </c>
      <c r="S431" s="101" t="s">
        <v>554</v>
      </c>
      <c r="T431" s="101" t="s">
        <v>4181</v>
      </c>
      <c r="U431" s="101" t="s">
        <v>1483</v>
      </c>
      <c r="V431" s="101" t="s">
        <v>4182</v>
      </c>
      <c r="W431" s="101" t="s">
        <v>4183</v>
      </c>
      <c r="X431" s="101" t="s">
        <v>500</v>
      </c>
      <c r="Y431" s="101" t="s">
        <v>123</v>
      </c>
      <c r="Z431" s="101" t="s">
        <v>500</v>
      </c>
      <c r="AA431" s="103">
        <v>1</v>
      </c>
      <c r="AB431" s="101" t="s">
        <v>125</v>
      </c>
      <c r="AC431" s="101" t="s">
        <v>3981</v>
      </c>
      <c r="AD431" s="103">
        <v>0</v>
      </c>
      <c r="AE431" s="103">
        <v>0</v>
      </c>
      <c r="AF431" s="103">
        <v>1</v>
      </c>
      <c r="AG431" s="103">
        <v>0</v>
      </c>
      <c r="AH431" s="104"/>
      <c r="AI431" s="104"/>
      <c r="AJ431" s="104"/>
      <c r="AK431" s="101" t="s">
        <v>4630</v>
      </c>
      <c r="AL431" s="101"/>
      <c r="AM431" s="101"/>
      <c r="AN431" s="102"/>
      <c r="AO431" s="105"/>
      <c r="AP431" s="106"/>
      <c r="AQ431" s="102"/>
      <c r="AR431" s="105"/>
      <c r="AS431" s="106"/>
      <c r="AT431" s="102"/>
      <c r="AU431" s="107">
        <v>0</v>
      </c>
      <c r="AV431" s="106" t="s">
        <v>171</v>
      </c>
      <c r="AW431" s="103">
        <v>0</v>
      </c>
      <c r="AX431" s="107">
        <v>0</v>
      </c>
      <c r="AY431" s="106" t="s">
        <v>171</v>
      </c>
      <c r="AZ431" s="108">
        <v>0</v>
      </c>
      <c r="BA431" s="108">
        <v>0</v>
      </c>
      <c r="BB431" s="108">
        <v>0</v>
      </c>
      <c r="BC431" s="108">
        <v>0</v>
      </c>
      <c r="BD431" s="108">
        <v>0</v>
      </c>
      <c r="BE431" s="108">
        <v>0</v>
      </c>
      <c r="BF431" s="108">
        <v>0</v>
      </c>
      <c r="BG431" s="108">
        <v>0</v>
      </c>
      <c r="BH431" s="108">
        <v>0</v>
      </c>
      <c r="BI431" s="108">
        <v>0</v>
      </c>
      <c r="BJ431" s="108">
        <v>0</v>
      </c>
      <c r="BK431" s="108">
        <v>0</v>
      </c>
      <c r="BL431" s="108">
        <v>0</v>
      </c>
      <c r="BM431" s="108">
        <v>0</v>
      </c>
      <c r="BN431" s="108">
        <v>0</v>
      </c>
      <c r="BO431" s="108">
        <v>0</v>
      </c>
      <c r="BP431" s="108">
        <v>0</v>
      </c>
      <c r="BQ431" s="108">
        <v>0</v>
      </c>
      <c r="BR431" s="108">
        <v>0</v>
      </c>
      <c r="BS431" s="108">
        <v>0</v>
      </c>
      <c r="BT431" s="108">
        <v>0</v>
      </c>
      <c r="BU431" s="108">
        <v>0</v>
      </c>
      <c r="BV431" s="108">
        <v>0</v>
      </c>
      <c r="BW431" s="108">
        <v>0</v>
      </c>
      <c r="BX431" s="108">
        <v>0</v>
      </c>
      <c r="BY431" s="108">
        <v>0</v>
      </c>
      <c r="BZ431" s="108">
        <v>0</v>
      </c>
      <c r="CA431" s="108">
        <v>0</v>
      </c>
      <c r="CB431" s="108">
        <v>0</v>
      </c>
      <c r="CC431" s="108">
        <v>0</v>
      </c>
      <c r="CD431" s="108">
        <v>0</v>
      </c>
      <c r="CE431" s="108">
        <v>0</v>
      </c>
      <c r="CF431" s="108">
        <v>0</v>
      </c>
      <c r="CG431" s="108">
        <v>0</v>
      </c>
      <c r="CH431" s="108">
        <v>0</v>
      </c>
      <c r="CI431" s="108">
        <v>0</v>
      </c>
      <c r="CJ431" s="108">
        <v>0</v>
      </c>
      <c r="CK431" s="108">
        <v>0</v>
      </c>
      <c r="CL431" s="108">
        <v>0</v>
      </c>
      <c r="CM431" s="108">
        <v>0</v>
      </c>
      <c r="CN431" s="108">
        <v>0</v>
      </c>
      <c r="CO431" s="108">
        <v>0</v>
      </c>
      <c r="CP431" s="108">
        <v>0</v>
      </c>
      <c r="CQ431" s="108">
        <v>0</v>
      </c>
      <c r="CR431" s="108">
        <v>0</v>
      </c>
      <c r="CS431" s="101" t="s">
        <v>4631</v>
      </c>
      <c r="CT431" s="101"/>
    </row>
    <row r="432" spans="1:98" ht="110.25" customHeight="1" x14ac:dyDescent="0.3">
      <c r="A432" s="100" t="s">
        <v>4632</v>
      </c>
      <c r="B432" s="101"/>
      <c r="C432" s="101" t="s">
        <v>111</v>
      </c>
      <c r="D432" s="101" t="s">
        <v>4353</v>
      </c>
      <c r="E432" s="101" t="s">
        <v>4633</v>
      </c>
      <c r="F432" s="102" t="s">
        <v>1465</v>
      </c>
      <c r="G432" s="101"/>
      <c r="H432" s="101" t="s">
        <v>3107</v>
      </c>
      <c r="I432" s="101" t="s">
        <v>4634</v>
      </c>
      <c r="J432" s="101" t="s">
        <v>104</v>
      </c>
      <c r="K432" s="101" t="s">
        <v>4466</v>
      </c>
      <c r="L432" s="101" t="s">
        <v>4635</v>
      </c>
      <c r="M432" s="101">
        <v>83</v>
      </c>
      <c r="N432" s="101" t="s">
        <v>4637</v>
      </c>
      <c r="O432" s="101" t="s">
        <v>137</v>
      </c>
      <c r="P432" s="101" t="s">
        <v>138</v>
      </c>
      <c r="Q432" s="101" t="s">
        <v>4235</v>
      </c>
      <c r="R432" s="101" t="s">
        <v>140</v>
      </c>
      <c r="S432" s="101" t="s">
        <v>217</v>
      </c>
      <c r="T432" s="101" t="s">
        <v>218</v>
      </c>
      <c r="U432" s="101" t="s">
        <v>219</v>
      </c>
      <c r="V432" s="101" t="s">
        <v>220</v>
      </c>
      <c r="W432" s="101" t="s">
        <v>221</v>
      </c>
      <c r="X432" s="101" t="s">
        <v>222</v>
      </c>
      <c r="Y432" s="101" t="s">
        <v>123</v>
      </c>
      <c r="Z432" s="101" t="s">
        <v>124</v>
      </c>
      <c r="AA432" s="103">
        <v>4</v>
      </c>
      <c r="AB432" s="101" t="s">
        <v>125</v>
      </c>
      <c r="AC432" s="101" t="s">
        <v>3981</v>
      </c>
      <c r="AD432" s="103">
        <v>1</v>
      </c>
      <c r="AE432" s="103">
        <v>1</v>
      </c>
      <c r="AF432" s="103">
        <v>1</v>
      </c>
      <c r="AG432" s="103">
        <v>1</v>
      </c>
      <c r="AH432" s="104" t="s">
        <v>4638</v>
      </c>
      <c r="AI432" s="104" t="s">
        <v>4639</v>
      </c>
      <c r="AJ432" s="104" t="s">
        <v>4640</v>
      </c>
      <c r="AK432" s="101" t="s">
        <v>4641</v>
      </c>
      <c r="AL432" s="101"/>
      <c r="AM432" s="101" t="s">
        <v>6634</v>
      </c>
      <c r="AN432" s="102">
        <v>1</v>
      </c>
      <c r="AO432" s="105">
        <v>1</v>
      </c>
      <c r="AP432" s="106" t="s">
        <v>132</v>
      </c>
      <c r="AQ432" s="102">
        <v>2</v>
      </c>
      <c r="AR432" s="105">
        <v>1</v>
      </c>
      <c r="AS432" s="106" t="s">
        <v>132</v>
      </c>
      <c r="AT432" s="102"/>
      <c r="AU432" s="107">
        <v>1</v>
      </c>
      <c r="AV432" s="106" t="s">
        <v>132</v>
      </c>
      <c r="AW432" s="103">
        <v>3</v>
      </c>
      <c r="AX432" s="107">
        <v>0.75</v>
      </c>
      <c r="AY432" s="106" t="s">
        <v>170</v>
      </c>
      <c r="AZ432" s="108">
        <v>120000000</v>
      </c>
      <c r="BA432" s="108">
        <v>0</v>
      </c>
      <c r="BB432" s="108">
        <v>0</v>
      </c>
      <c r="BC432" s="108">
        <v>0</v>
      </c>
      <c r="BD432" s="108">
        <v>0</v>
      </c>
      <c r="BE432" s="108">
        <v>0</v>
      </c>
      <c r="BF432" s="108">
        <v>200000000</v>
      </c>
      <c r="BG432" s="108">
        <v>0</v>
      </c>
      <c r="BH432" s="108">
        <v>0</v>
      </c>
      <c r="BI432" s="108">
        <v>0</v>
      </c>
      <c r="BJ432" s="108">
        <v>320000000</v>
      </c>
      <c r="BK432" s="108">
        <v>0</v>
      </c>
      <c r="BL432" s="108">
        <v>0</v>
      </c>
      <c r="BM432" s="108">
        <v>0</v>
      </c>
      <c r="BN432" s="108">
        <v>0</v>
      </c>
      <c r="BO432" s="108">
        <v>0</v>
      </c>
      <c r="BP432" s="108">
        <v>0</v>
      </c>
      <c r="BQ432" s="108">
        <v>0</v>
      </c>
      <c r="BR432" s="108">
        <v>0</v>
      </c>
      <c r="BS432" s="108">
        <v>0</v>
      </c>
      <c r="BT432" s="108">
        <v>0</v>
      </c>
      <c r="BU432" s="108">
        <v>0</v>
      </c>
      <c r="BV432" s="108">
        <v>0</v>
      </c>
      <c r="BW432" s="108">
        <v>0</v>
      </c>
      <c r="BX432" s="108">
        <v>0</v>
      </c>
      <c r="BY432" s="108">
        <v>0</v>
      </c>
      <c r="BZ432" s="108">
        <v>0</v>
      </c>
      <c r="CA432" s="108">
        <v>0</v>
      </c>
      <c r="CB432" s="108">
        <v>0</v>
      </c>
      <c r="CC432" s="108">
        <v>0</v>
      </c>
      <c r="CD432" s="108">
        <v>0</v>
      </c>
      <c r="CE432" s="108">
        <v>0</v>
      </c>
      <c r="CF432" s="108">
        <v>0</v>
      </c>
      <c r="CG432" s="108">
        <v>0</v>
      </c>
      <c r="CH432" s="108">
        <v>0</v>
      </c>
      <c r="CI432" s="108">
        <v>0</v>
      </c>
      <c r="CJ432" s="108">
        <v>0</v>
      </c>
      <c r="CK432" s="108">
        <v>0</v>
      </c>
      <c r="CL432" s="108">
        <v>0</v>
      </c>
      <c r="CM432" s="108">
        <v>0</v>
      </c>
      <c r="CN432" s="108">
        <v>0</v>
      </c>
      <c r="CO432" s="108">
        <v>0</v>
      </c>
      <c r="CP432" s="108">
        <v>0</v>
      </c>
      <c r="CQ432" s="108">
        <v>0</v>
      </c>
      <c r="CR432" s="108">
        <v>320000000</v>
      </c>
      <c r="CS432" s="101"/>
      <c r="CT432" s="101" t="s">
        <v>4642</v>
      </c>
    </row>
    <row r="433" spans="1:98" ht="70.349999999999994" customHeight="1" x14ac:dyDescent="0.3">
      <c r="A433" s="100" t="s">
        <v>4643</v>
      </c>
      <c r="B433" s="101"/>
      <c r="C433" s="101" t="s">
        <v>111</v>
      </c>
      <c r="D433" s="101" t="s">
        <v>4353</v>
      </c>
      <c r="E433" s="101" t="s">
        <v>4644</v>
      </c>
      <c r="F433" s="102" t="s">
        <v>1465</v>
      </c>
      <c r="G433" s="101"/>
      <c r="H433" s="101" t="s">
        <v>3107</v>
      </c>
      <c r="I433" s="101" t="s">
        <v>4645</v>
      </c>
      <c r="J433" s="101" t="s">
        <v>104</v>
      </c>
      <c r="K433" s="101" t="s">
        <v>4646</v>
      </c>
      <c r="L433" s="101" t="s">
        <v>4635</v>
      </c>
      <c r="M433" s="101">
        <v>84</v>
      </c>
      <c r="N433" s="101" t="s">
        <v>4647</v>
      </c>
      <c r="O433" s="101" t="s">
        <v>4531</v>
      </c>
      <c r="P433" s="101" t="s">
        <v>421</v>
      </c>
      <c r="Q433" s="101" t="s">
        <v>4400</v>
      </c>
      <c r="R433" s="101" t="s">
        <v>423</v>
      </c>
      <c r="S433" s="101" t="s">
        <v>1134</v>
      </c>
      <c r="T433" s="101" t="s">
        <v>1135</v>
      </c>
      <c r="U433" s="101" t="s">
        <v>1136</v>
      </c>
      <c r="V433" s="101" t="s">
        <v>1137</v>
      </c>
      <c r="W433" s="101" t="s">
        <v>1138</v>
      </c>
      <c r="X433" s="101" t="s">
        <v>350</v>
      </c>
      <c r="Y433" s="101" t="s">
        <v>123</v>
      </c>
      <c r="Z433" s="101" t="s">
        <v>167</v>
      </c>
      <c r="AA433" s="103">
        <v>4</v>
      </c>
      <c r="AB433" s="101" t="s">
        <v>125</v>
      </c>
      <c r="AC433" s="101" t="s">
        <v>3981</v>
      </c>
      <c r="AD433" s="103">
        <v>2</v>
      </c>
      <c r="AE433" s="103">
        <v>2</v>
      </c>
      <c r="AF433" s="103">
        <v>0</v>
      </c>
      <c r="AG433" s="103">
        <v>0</v>
      </c>
      <c r="AH433" s="104" t="s">
        <v>4648</v>
      </c>
      <c r="AI433" s="104"/>
      <c r="AJ433" s="104"/>
      <c r="AK433" s="101" t="s">
        <v>4649</v>
      </c>
      <c r="AL433" s="101"/>
      <c r="AM433" s="101"/>
      <c r="AN433" s="102">
        <v>3</v>
      </c>
      <c r="AO433" s="105">
        <v>1</v>
      </c>
      <c r="AP433" s="106" t="s">
        <v>132</v>
      </c>
      <c r="AQ433" s="102">
        <v>0</v>
      </c>
      <c r="AR433" s="105">
        <v>0.5</v>
      </c>
      <c r="AS433" s="106" t="s">
        <v>227</v>
      </c>
      <c r="AT433" s="102">
        <v>0</v>
      </c>
      <c r="AU433" s="107"/>
      <c r="AV433" s="106"/>
      <c r="AW433" s="103">
        <v>3</v>
      </c>
      <c r="AX433" s="107">
        <v>0.75</v>
      </c>
      <c r="AY433" s="106" t="s">
        <v>170</v>
      </c>
      <c r="AZ433" s="108">
        <v>0</v>
      </c>
      <c r="BA433" s="108">
        <v>0</v>
      </c>
      <c r="BB433" s="108">
        <v>0</v>
      </c>
      <c r="BC433" s="108">
        <v>0</v>
      </c>
      <c r="BD433" s="108">
        <v>0</v>
      </c>
      <c r="BE433" s="108">
        <v>0</v>
      </c>
      <c r="BF433" s="108">
        <v>0</v>
      </c>
      <c r="BG433" s="108">
        <v>0</v>
      </c>
      <c r="BH433" s="108">
        <v>0</v>
      </c>
      <c r="BI433" s="108">
        <v>0</v>
      </c>
      <c r="BJ433" s="108">
        <v>0</v>
      </c>
      <c r="BK433" s="108">
        <v>0</v>
      </c>
      <c r="BL433" s="108">
        <v>0</v>
      </c>
      <c r="BM433" s="108">
        <v>0</v>
      </c>
      <c r="BN433" s="108">
        <v>0</v>
      </c>
      <c r="BO433" s="108">
        <v>0</v>
      </c>
      <c r="BP433" s="108">
        <v>0</v>
      </c>
      <c r="BQ433" s="108">
        <v>0</v>
      </c>
      <c r="BR433" s="108">
        <v>0</v>
      </c>
      <c r="BS433" s="108">
        <v>0</v>
      </c>
      <c r="BT433" s="108">
        <v>0</v>
      </c>
      <c r="BU433" s="108">
        <v>0</v>
      </c>
      <c r="BV433" s="108">
        <v>0</v>
      </c>
      <c r="BW433" s="108">
        <v>0</v>
      </c>
      <c r="BX433" s="108">
        <v>0</v>
      </c>
      <c r="BY433" s="108">
        <v>0</v>
      </c>
      <c r="BZ433" s="108">
        <v>0</v>
      </c>
      <c r="CA433" s="108">
        <v>0</v>
      </c>
      <c r="CB433" s="108">
        <v>0</v>
      </c>
      <c r="CC433" s="108">
        <v>0</v>
      </c>
      <c r="CD433" s="108">
        <v>0</v>
      </c>
      <c r="CE433" s="108">
        <v>0</v>
      </c>
      <c r="CF433" s="108">
        <v>0</v>
      </c>
      <c r="CG433" s="108">
        <v>0</v>
      </c>
      <c r="CH433" s="108">
        <v>0</v>
      </c>
      <c r="CI433" s="108">
        <v>0</v>
      </c>
      <c r="CJ433" s="108">
        <v>0</v>
      </c>
      <c r="CK433" s="108">
        <v>0</v>
      </c>
      <c r="CL433" s="108">
        <v>0</v>
      </c>
      <c r="CM433" s="108">
        <v>0</v>
      </c>
      <c r="CN433" s="108">
        <v>0</v>
      </c>
      <c r="CO433" s="108">
        <v>0</v>
      </c>
      <c r="CP433" s="108">
        <v>0</v>
      </c>
      <c r="CQ433" s="108">
        <v>0</v>
      </c>
      <c r="CR433" s="108">
        <v>0</v>
      </c>
      <c r="CS433" s="101" t="s">
        <v>4650</v>
      </c>
      <c r="CT433" s="101" t="s">
        <v>4650</v>
      </c>
    </row>
    <row r="434" spans="1:98" ht="70.349999999999994" customHeight="1" x14ac:dyDescent="0.3">
      <c r="A434" s="100" t="s">
        <v>4651</v>
      </c>
      <c r="B434" s="101"/>
      <c r="C434" s="101" t="s">
        <v>111</v>
      </c>
      <c r="D434" s="101" t="s">
        <v>4353</v>
      </c>
      <c r="E434" s="101" t="s">
        <v>4652</v>
      </c>
      <c r="F434" s="102" t="s">
        <v>1465</v>
      </c>
      <c r="G434" s="101"/>
      <c r="H434" s="101" t="s">
        <v>3107</v>
      </c>
      <c r="I434" s="101" t="s">
        <v>4653</v>
      </c>
      <c r="J434" s="101" t="s">
        <v>104</v>
      </c>
      <c r="K434" s="101" t="s">
        <v>4654</v>
      </c>
      <c r="L434" s="101" t="s">
        <v>4635</v>
      </c>
      <c r="M434" s="101">
        <v>85</v>
      </c>
      <c r="N434" s="101" t="s">
        <v>4656</v>
      </c>
      <c r="O434" s="101" t="s">
        <v>4371</v>
      </c>
      <c r="P434" s="101" t="s">
        <v>716</v>
      </c>
      <c r="Q434" s="101" t="s">
        <v>2551</v>
      </c>
      <c r="R434" s="101" t="s">
        <v>2552</v>
      </c>
      <c r="S434" s="101" t="s">
        <v>531</v>
      </c>
      <c r="T434" s="101" t="s">
        <v>4657</v>
      </c>
      <c r="U434" s="101" t="s">
        <v>1062</v>
      </c>
      <c r="V434" s="101" t="s">
        <v>4658</v>
      </c>
      <c r="W434" s="101" t="s">
        <v>2375</v>
      </c>
      <c r="X434" s="101" t="s">
        <v>500</v>
      </c>
      <c r="Y434" s="101" t="s">
        <v>239</v>
      </c>
      <c r="Z434" s="101" t="s">
        <v>124</v>
      </c>
      <c r="AA434" s="103">
        <v>1</v>
      </c>
      <c r="AB434" s="101" t="s">
        <v>125</v>
      </c>
      <c r="AC434" s="101" t="s">
        <v>3981</v>
      </c>
      <c r="AD434" s="103">
        <v>0</v>
      </c>
      <c r="AE434" s="103">
        <v>0</v>
      </c>
      <c r="AF434" s="103">
        <v>1</v>
      </c>
      <c r="AG434" s="103">
        <v>0</v>
      </c>
      <c r="AH434" s="104"/>
      <c r="AI434" s="104"/>
      <c r="AJ434" s="104"/>
      <c r="AK434" s="101" t="s">
        <v>4659</v>
      </c>
      <c r="AL434" s="101"/>
      <c r="AM434" s="101"/>
      <c r="AN434" s="102"/>
      <c r="AO434" s="105"/>
      <c r="AP434" s="106"/>
      <c r="AQ434" s="102"/>
      <c r="AR434" s="105"/>
      <c r="AS434" s="106"/>
      <c r="AT434" s="102"/>
      <c r="AU434" s="107">
        <v>0</v>
      </c>
      <c r="AV434" s="106" t="s">
        <v>171</v>
      </c>
      <c r="AW434" s="103">
        <v>0</v>
      </c>
      <c r="AX434" s="107">
        <v>0</v>
      </c>
      <c r="AY434" s="106" t="s">
        <v>171</v>
      </c>
      <c r="AZ434" s="108">
        <v>60000000</v>
      </c>
      <c r="BA434" s="108">
        <v>0</v>
      </c>
      <c r="BB434" s="108">
        <v>0</v>
      </c>
      <c r="BC434" s="108">
        <v>0</v>
      </c>
      <c r="BD434" s="108">
        <v>0</v>
      </c>
      <c r="BE434" s="108">
        <v>0</v>
      </c>
      <c r="BF434" s="108">
        <v>30000000</v>
      </c>
      <c r="BG434" s="108">
        <v>0</v>
      </c>
      <c r="BH434" s="108">
        <v>0</v>
      </c>
      <c r="BI434" s="108">
        <v>0</v>
      </c>
      <c r="BJ434" s="108">
        <v>90000000</v>
      </c>
      <c r="BK434" s="108">
        <v>0</v>
      </c>
      <c r="BL434" s="108">
        <v>0</v>
      </c>
      <c r="BM434" s="108">
        <v>0</v>
      </c>
      <c r="BN434" s="108">
        <v>0</v>
      </c>
      <c r="BO434" s="108">
        <v>0</v>
      </c>
      <c r="BP434" s="108">
        <v>0</v>
      </c>
      <c r="BQ434" s="108">
        <v>0</v>
      </c>
      <c r="BR434" s="108">
        <v>0</v>
      </c>
      <c r="BS434" s="108">
        <v>0</v>
      </c>
      <c r="BT434" s="108">
        <v>0</v>
      </c>
      <c r="BU434" s="108">
        <v>0</v>
      </c>
      <c r="BV434" s="108">
        <v>0</v>
      </c>
      <c r="BW434" s="108">
        <v>0</v>
      </c>
      <c r="BX434" s="108">
        <v>0</v>
      </c>
      <c r="BY434" s="108">
        <v>0</v>
      </c>
      <c r="BZ434" s="108">
        <v>0</v>
      </c>
      <c r="CA434" s="108">
        <v>0</v>
      </c>
      <c r="CB434" s="108">
        <v>0</v>
      </c>
      <c r="CC434" s="108">
        <v>0</v>
      </c>
      <c r="CD434" s="108">
        <v>0</v>
      </c>
      <c r="CE434" s="108">
        <v>0</v>
      </c>
      <c r="CF434" s="108">
        <v>0</v>
      </c>
      <c r="CG434" s="108">
        <v>0</v>
      </c>
      <c r="CH434" s="108">
        <v>0</v>
      </c>
      <c r="CI434" s="108">
        <v>0</v>
      </c>
      <c r="CJ434" s="108">
        <v>0</v>
      </c>
      <c r="CK434" s="108">
        <v>0</v>
      </c>
      <c r="CL434" s="108">
        <v>0</v>
      </c>
      <c r="CM434" s="108">
        <v>0</v>
      </c>
      <c r="CN434" s="108">
        <v>0</v>
      </c>
      <c r="CO434" s="108">
        <v>0</v>
      </c>
      <c r="CP434" s="108">
        <v>0</v>
      </c>
      <c r="CQ434" s="108">
        <v>0</v>
      </c>
      <c r="CR434" s="108">
        <v>90000000</v>
      </c>
      <c r="CS434" s="101" t="s">
        <v>4660</v>
      </c>
      <c r="CT434" s="101" t="s">
        <v>4661</v>
      </c>
    </row>
    <row r="435" spans="1:98" ht="70.349999999999994" customHeight="1" x14ac:dyDescent="0.3">
      <c r="A435" s="100" t="s">
        <v>4662</v>
      </c>
      <c r="B435" s="101"/>
      <c r="C435" s="101" t="s">
        <v>111</v>
      </c>
      <c r="D435" s="101" t="s">
        <v>4353</v>
      </c>
      <c r="E435" s="101" t="s">
        <v>4663</v>
      </c>
      <c r="F435" s="102" t="s">
        <v>1465</v>
      </c>
      <c r="G435" s="101"/>
      <c r="H435" s="101" t="s">
        <v>3107</v>
      </c>
      <c r="I435" s="101" t="s">
        <v>4664</v>
      </c>
      <c r="J435" s="101" t="s">
        <v>104</v>
      </c>
      <c r="K435" s="101" t="s">
        <v>4665</v>
      </c>
      <c r="L435" s="101" t="s">
        <v>4635</v>
      </c>
      <c r="M435" s="101">
        <v>86</v>
      </c>
      <c r="N435" s="101" t="s">
        <v>4666</v>
      </c>
      <c r="O435" s="101" t="s">
        <v>4371</v>
      </c>
      <c r="P435" s="101" t="s">
        <v>716</v>
      </c>
      <c r="Q435" s="101" t="s">
        <v>2465</v>
      </c>
      <c r="R435" s="101" t="s">
        <v>2466</v>
      </c>
      <c r="S435" s="101" t="s">
        <v>4667</v>
      </c>
      <c r="T435" s="101" t="s">
        <v>4668</v>
      </c>
      <c r="U435" s="101" t="s">
        <v>4669</v>
      </c>
      <c r="V435" s="101" t="s">
        <v>4670</v>
      </c>
      <c r="W435" s="101" t="s">
        <v>4671</v>
      </c>
      <c r="X435" s="101" t="s">
        <v>283</v>
      </c>
      <c r="Y435" s="101" t="s">
        <v>123</v>
      </c>
      <c r="Z435" s="101" t="s">
        <v>124</v>
      </c>
      <c r="AA435" s="103">
        <v>7</v>
      </c>
      <c r="AB435" s="101" t="s">
        <v>125</v>
      </c>
      <c r="AC435" s="101" t="s">
        <v>3981</v>
      </c>
      <c r="AD435" s="103">
        <v>0</v>
      </c>
      <c r="AE435" s="103">
        <v>0</v>
      </c>
      <c r="AF435" s="103">
        <v>4</v>
      </c>
      <c r="AG435" s="103">
        <v>3</v>
      </c>
      <c r="AH435" s="104"/>
      <c r="AI435" s="104"/>
      <c r="AJ435" s="104"/>
      <c r="AK435" s="101"/>
      <c r="AL435" s="101"/>
      <c r="AM435" s="101"/>
      <c r="AN435" s="102"/>
      <c r="AO435" s="105"/>
      <c r="AP435" s="106"/>
      <c r="AQ435" s="102"/>
      <c r="AR435" s="105"/>
      <c r="AS435" s="106"/>
      <c r="AT435" s="102"/>
      <c r="AU435" s="107">
        <v>0</v>
      </c>
      <c r="AV435" s="106" t="s">
        <v>171</v>
      </c>
      <c r="AW435" s="103">
        <v>0</v>
      </c>
      <c r="AX435" s="107">
        <v>0</v>
      </c>
      <c r="AY435" s="106" t="s">
        <v>171</v>
      </c>
      <c r="AZ435" s="108">
        <v>210000000</v>
      </c>
      <c r="BA435" s="108">
        <v>0</v>
      </c>
      <c r="BB435" s="108">
        <v>0</v>
      </c>
      <c r="BC435" s="108">
        <v>0</v>
      </c>
      <c r="BD435" s="108">
        <v>0</v>
      </c>
      <c r="BE435" s="108">
        <v>0</v>
      </c>
      <c r="BF435" s="108">
        <v>400000000</v>
      </c>
      <c r="BG435" s="108">
        <v>0</v>
      </c>
      <c r="BH435" s="108">
        <v>0</v>
      </c>
      <c r="BI435" s="108">
        <v>0</v>
      </c>
      <c r="BJ435" s="108">
        <v>610000000</v>
      </c>
      <c r="BK435" s="108">
        <v>0</v>
      </c>
      <c r="BL435" s="108">
        <v>0</v>
      </c>
      <c r="BM435" s="108">
        <v>0</v>
      </c>
      <c r="BN435" s="108">
        <v>0</v>
      </c>
      <c r="BO435" s="108">
        <v>0</v>
      </c>
      <c r="BP435" s="108">
        <v>0</v>
      </c>
      <c r="BQ435" s="108">
        <v>0</v>
      </c>
      <c r="BR435" s="108">
        <v>0</v>
      </c>
      <c r="BS435" s="108">
        <v>0</v>
      </c>
      <c r="BT435" s="108">
        <v>0</v>
      </c>
      <c r="BU435" s="108">
        <v>0</v>
      </c>
      <c r="BV435" s="108">
        <v>0</v>
      </c>
      <c r="BW435" s="108">
        <v>0</v>
      </c>
      <c r="BX435" s="108">
        <v>0</v>
      </c>
      <c r="BY435" s="108">
        <v>0</v>
      </c>
      <c r="BZ435" s="108">
        <v>0</v>
      </c>
      <c r="CA435" s="108">
        <v>0</v>
      </c>
      <c r="CB435" s="108">
        <v>0</v>
      </c>
      <c r="CC435" s="108">
        <v>0</v>
      </c>
      <c r="CD435" s="108">
        <v>0</v>
      </c>
      <c r="CE435" s="108">
        <v>0</v>
      </c>
      <c r="CF435" s="108">
        <v>0</v>
      </c>
      <c r="CG435" s="108">
        <v>0</v>
      </c>
      <c r="CH435" s="108">
        <v>0</v>
      </c>
      <c r="CI435" s="108">
        <v>0</v>
      </c>
      <c r="CJ435" s="108">
        <v>0</v>
      </c>
      <c r="CK435" s="108">
        <v>0</v>
      </c>
      <c r="CL435" s="108">
        <v>0</v>
      </c>
      <c r="CM435" s="108">
        <v>0</v>
      </c>
      <c r="CN435" s="108">
        <v>0</v>
      </c>
      <c r="CO435" s="108">
        <v>0</v>
      </c>
      <c r="CP435" s="108">
        <v>0</v>
      </c>
      <c r="CQ435" s="108">
        <v>0</v>
      </c>
      <c r="CR435" s="108">
        <v>610000000</v>
      </c>
      <c r="CS435" s="101" t="s">
        <v>4672</v>
      </c>
      <c r="CT435" s="101" t="s">
        <v>4673</v>
      </c>
    </row>
    <row r="436" spans="1:98" ht="70.349999999999994" customHeight="1" x14ac:dyDescent="0.3">
      <c r="A436" s="100" t="s">
        <v>4674</v>
      </c>
      <c r="B436" s="101"/>
      <c r="C436" s="101" t="s">
        <v>111</v>
      </c>
      <c r="D436" s="101" t="s">
        <v>4353</v>
      </c>
      <c r="E436" s="101" t="s">
        <v>4675</v>
      </c>
      <c r="F436" s="102" t="s">
        <v>1465</v>
      </c>
      <c r="G436" s="101"/>
      <c r="H436" s="101" t="s">
        <v>1443</v>
      </c>
      <c r="I436" s="101" t="s">
        <v>4634</v>
      </c>
      <c r="J436" s="101" t="s">
        <v>104</v>
      </c>
      <c r="K436" s="101" t="s">
        <v>4466</v>
      </c>
      <c r="L436" s="101" t="s">
        <v>4635</v>
      </c>
      <c r="M436" s="101">
        <v>87</v>
      </c>
      <c r="N436" s="101" t="s">
        <v>4677</v>
      </c>
      <c r="O436" s="101" t="s">
        <v>137</v>
      </c>
      <c r="P436" s="101" t="s">
        <v>138</v>
      </c>
      <c r="Q436" s="101" t="s">
        <v>4235</v>
      </c>
      <c r="R436" s="101" t="s">
        <v>140</v>
      </c>
      <c r="S436" s="101" t="s">
        <v>217</v>
      </c>
      <c r="T436" s="101" t="s">
        <v>218</v>
      </c>
      <c r="U436" s="101" t="s">
        <v>219</v>
      </c>
      <c r="V436" s="101" t="s">
        <v>220</v>
      </c>
      <c r="W436" s="101" t="s">
        <v>221</v>
      </c>
      <c r="X436" s="101" t="s">
        <v>222</v>
      </c>
      <c r="Y436" s="101" t="s">
        <v>123</v>
      </c>
      <c r="Z436" s="101" t="s">
        <v>167</v>
      </c>
      <c r="AA436" s="103">
        <v>4</v>
      </c>
      <c r="AB436" s="101" t="s">
        <v>125</v>
      </c>
      <c r="AC436" s="101" t="s">
        <v>3981</v>
      </c>
      <c r="AD436" s="103">
        <v>1</v>
      </c>
      <c r="AE436" s="103">
        <v>1</v>
      </c>
      <c r="AF436" s="103">
        <v>1</v>
      </c>
      <c r="AG436" s="103">
        <v>1</v>
      </c>
      <c r="AH436" s="104" t="s">
        <v>4678</v>
      </c>
      <c r="AI436" s="104" t="s">
        <v>4679</v>
      </c>
      <c r="AJ436" s="104" t="s">
        <v>4680</v>
      </c>
      <c r="AK436" s="101"/>
      <c r="AL436" s="101"/>
      <c r="AM436" s="101" t="s">
        <v>6597</v>
      </c>
      <c r="AN436" s="102">
        <v>4</v>
      </c>
      <c r="AO436" s="105">
        <v>1</v>
      </c>
      <c r="AP436" s="106" t="s">
        <v>132</v>
      </c>
      <c r="AQ436" s="102">
        <v>1</v>
      </c>
      <c r="AR436" s="105">
        <v>1</v>
      </c>
      <c r="AS436" s="106" t="s">
        <v>132</v>
      </c>
      <c r="AT436" s="102"/>
      <c r="AU436" s="107">
        <v>1</v>
      </c>
      <c r="AV436" s="106" t="s">
        <v>132</v>
      </c>
      <c r="AW436" s="103">
        <v>5</v>
      </c>
      <c r="AX436" s="107">
        <v>1</v>
      </c>
      <c r="AY436" s="106" t="s">
        <v>132</v>
      </c>
      <c r="AZ436" s="108">
        <v>0</v>
      </c>
      <c r="BA436" s="108">
        <v>0</v>
      </c>
      <c r="BB436" s="108">
        <v>0</v>
      </c>
      <c r="BC436" s="108">
        <v>0</v>
      </c>
      <c r="BD436" s="108">
        <v>0</v>
      </c>
      <c r="BE436" s="108">
        <v>0</v>
      </c>
      <c r="BF436" s="108">
        <v>0</v>
      </c>
      <c r="BG436" s="108">
        <v>0</v>
      </c>
      <c r="BH436" s="108">
        <v>0</v>
      </c>
      <c r="BI436" s="108">
        <v>0</v>
      </c>
      <c r="BJ436" s="108">
        <v>0</v>
      </c>
      <c r="BK436" s="108">
        <v>0</v>
      </c>
      <c r="BL436" s="108">
        <v>0</v>
      </c>
      <c r="BM436" s="108">
        <v>0</v>
      </c>
      <c r="BN436" s="108">
        <v>0</v>
      </c>
      <c r="BO436" s="108">
        <v>0</v>
      </c>
      <c r="BP436" s="108">
        <v>0</v>
      </c>
      <c r="BQ436" s="108">
        <v>0</v>
      </c>
      <c r="BR436" s="108">
        <v>0</v>
      </c>
      <c r="BS436" s="108">
        <v>0</v>
      </c>
      <c r="BT436" s="108">
        <v>0</v>
      </c>
      <c r="BU436" s="108">
        <v>0</v>
      </c>
      <c r="BV436" s="108">
        <v>0</v>
      </c>
      <c r="BW436" s="108">
        <v>0</v>
      </c>
      <c r="BX436" s="108">
        <v>0</v>
      </c>
      <c r="BY436" s="108">
        <v>0</v>
      </c>
      <c r="BZ436" s="108">
        <v>0</v>
      </c>
      <c r="CA436" s="108">
        <v>0</v>
      </c>
      <c r="CB436" s="108">
        <v>0</v>
      </c>
      <c r="CC436" s="108">
        <v>0</v>
      </c>
      <c r="CD436" s="108">
        <v>0</v>
      </c>
      <c r="CE436" s="108">
        <v>0</v>
      </c>
      <c r="CF436" s="108">
        <v>0</v>
      </c>
      <c r="CG436" s="108">
        <v>0</v>
      </c>
      <c r="CH436" s="108">
        <v>0</v>
      </c>
      <c r="CI436" s="108">
        <v>0</v>
      </c>
      <c r="CJ436" s="108">
        <v>0</v>
      </c>
      <c r="CK436" s="108">
        <v>0</v>
      </c>
      <c r="CL436" s="108">
        <v>0</v>
      </c>
      <c r="CM436" s="108">
        <v>0</v>
      </c>
      <c r="CN436" s="108">
        <v>0</v>
      </c>
      <c r="CO436" s="108">
        <v>0</v>
      </c>
      <c r="CP436" s="108">
        <v>0</v>
      </c>
      <c r="CQ436" s="108">
        <v>0</v>
      </c>
      <c r="CR436" s="108">
        <v>0</v>
      </c>
      <c r="CS436" s="101" t="s">
        <v>4681</v>
      </c>
      <c r="CT436" s="101" t="s">
        <v>4682</v>
      </c>
    </row>
    <row r="437" spans="1:98" ht="70.349999999999994" customHeight="1" x14ac:dyDescent="0.3">
      <c r="A437" s="100" t="s">
        <v>4683</v>
      </c>
      <c r="B437" s="101"/>
      <c r="C437" s="101" t="s">
        <v>111</v>
      </c>
      <c r="D437" s="101" t="s">
        <v>4353</v>
      </c>
      <c r="E437" s="101" t="s">
        <v>4684</v>
      </c>
      <c r="F437" s="102" t="s">
        <v>1465</v>
      </c>
      <c r="G437" s="101" t="s">
        <v>4614</v>
      </c>
      <c r="H437" s="101" t="s">
        <v>3107</v>
      </c>
      <c r="I437" s="101" t="s">
        <v>4664</v>
      </c>
      <c r="J437" s="101" t="s">
        <v>3921</v>
      </c>
      <c r="K437" s="101" t="s">
        <v>4466</v>
      </c>
      <c r="L437" s="101" t="s">
        <v>4635</v>
      </c>
      <c r="M437" s="101">
        <v>88</v>
      </c>
      <c r="N437" s="101" t="s">
        <v>4686</v>
      </c>
      <c r="O437" s="101" t="s">
        <v>137</v>
      </c>
      <c r="P437" s="101" t="s">
        <v>138</v>
      </c>
      <c r="Q437" s="101" t="s">
        <v>2057</v>
      </c>
      <c r="R437" s="101" t="s">
        <v>2058</v>
      </c>
      <c r="S437" s="101" t="s">
        <v>3976</v>
      </c>
      <c r="T437" s="101" t="s">
        <v>3977</v>
      </c>
      <c r="U437" s="101" t="s">
        <v>3978</v>
      </c>
      <c r="V437" s="101" t="s">
        <v>3979</v>
      </c>
      <c r="W437" s="101" t="s">
        <v>3980</v>
      </c>
      <c r="X437" s="101" t="s">
        <v>500</v>
      </c>
      <c r="Y437" s="101" t="s">
        <v>123</v>
      </c>
      <c r="Z437" s="101" t="s">
        <v>124</v>
      </c>
      <c r="AA437" s="103">
        <v>1</v>
      </c>
      <c r="AB437" s="101" t="s">
        <v>125</v>
      </c>
      <c r="AC437" s="101" t="s">
        <v>3981</v>
      </c>
      <c r="AD437" s="103">
        <v>0</v>
      </c>
      <c r="AE437" s="103">
        <v>0</v>
      </c>
      <c r="AF437" s="103">
        <v>1</v>
      </c>
      <c r="AG437" s="103">
        <v>0</v>
      </c>
      <c r="AH437" s="104"/>
      <c r="AI437" s="104" t="s">
        <v>4687</v>
      </c>
      <c r="AJ437" s="104"/>
      <c r="AK437" s="101" t="s">
        <v>4688</v>
      </c>
      <c r="AL437" s="101"/>
      <c r="AM437" s="101"/>
      <c r="AN437" s="102">
        <v>0</v>
      </c>
      <c r="AO437" s="105"/>
      <c r="AP437" s="106"/>
      <c r="AQ437" s="102">
        <v>0</v>
      </c>
      <c r="AR437" s="105"/>
      <c r="AS437" s="106"/>
      <c r="AT437" s="102"/>
      <c r="AU437" s="107">
        <v>0</v>
      </c>
      <c r="AV437" s="106" t="s">
        <v>171</v>
      </c>
      <c r="AW437" s="103">
        <v>0</v>
      </c>
      <c r="AX437" s="107">
        <v>0</v>
      </c>
      <c r="AY437" s="106" t="s">
        <v>171</v>
      </c>
      <c r="AZ437" s="108">
        <v>100000000</v>
      </c>
      <c r="BA437" s="108">
        <v>0</v>
      </c>
      <c r="BB437" s="108">
        <v>0</v>
      </c>
      <c r="BC437" s="108">
        <v>0</v>
      </c>
      <c r="BD437" s="108">
        <v>0</v>
      </c>
      <c r="BE437" s="108">
        <v>0</v>
      </c>
      <c r="BF437" s="108">
        <v>0</v>
      </c>
      <c r="BG437" s="108">
        <v>0</v>
      </c>
      <c r="BH437" s="108">
        <v>0</v>
      </c>
      <c r="BI437" s="108">
        <v>0</v>
      </c>
      <c r="BJ437" s="108">
        <v>100000000</v>
      </c>
      <c r="BK437" s="108">
        <v>0</v>
      </c>
      <c r="BL437" s="108">
        <v>0</v>
      </c>
      <c r="BM437" s="108">
        <v>0</v>
      </c>
      <c r="BN437" s="108">
        <v>0</v>
      </c>
      <c r="BO437" s="108">
        <v>0</v>
      </c>
      <c r="BP437" s="108">
        <v>0</v>
      </c>
      <c r="BQ437" s="108">
        <v>0</v>
      </c>
      <c r="BR437" s="108">
        <v>0</v>
      </c>
      <c r="BS437" s="108">
        <v>0</v>
      </c>
      <c r="BT437" s="108">
        <v>0</v>
      </c>
      <c r="BU437" s="108">
        <v>0</v>
      </c>
      <c r="BV437" s="108">
        <v>0</v>
      </c>
      <c r="BW437" s="108">
        <v>0</v>
      </c>
      <c r="BX437" s="108">
        <v>0</v>
      </c>
      <c r="BY437" s="108">
        <v>0</v>
      </c>
      <c r="BZ437" s="108">
        <v>0</v>
      </c>
      <c r="CA437" s="108">
        <v>0</v>
      </c>
      <c r="CB437" s="108">
        <v>0</v>
      </c>
      <c r="CC437" s="108">
        <v>0</v>
      </c>
      <c r="CD437" s="108">
        <v>0</v>
      </c>
      <c r="CE437" s="108">
        <v>0</v>
      </c>
      <c r="CF437" s="108">
        <v>0</v>
      </c>
      <c r="CG437" s="108">
        <v>0</v>
      </c>
      <c r="CH437" s="108">
        <v>0</v>
      </c>
      <c r="CI437" s="108">
        <v>0</v>
      </c>
      <c r="CJ437" s="108">
        <v>0</v>
      </c>
      <c r="CK437" s="108">
        <v>0</v>
      </c>
      <c r="CL437" s="108">
        <v>0</v>
      </c>
      <c r="CM437" s="108">
        <v>0</v>
      </c>
      <c r="CN437" s="108">
        <v>0</v>
      </c>
      <c r="CO437" s="108">
        <v>0</v>
      </c>
      <c r="CP437" s="108">
        <v>0</v>
      </c>
      <c r="CQ437" s="108">
        <v>0</v>
      </c>
      <c r="CR437" s="108">
        <v>100000000</v>
      </c>
      <c r="CS437" s="101"/>
      <c r="CT437" s="101" t="s">
        <v>4689</v>
      </c>
    </row>
    <row r="438" spans="1:98" ht="99.75" customHeight="1" x14ac:dyDescent="0.3">
      <c r="A438" s="100" t="s">
        <v>4690</v>
      </c>
      <c r="B438" s="101"/>
      <c r="C438" s="101" t="s">
        <v>136</v>
      </c>
      <c r="D438" s="101" t="s">
        <v>4353</v>
      </c>
      <c r="E438" s="101" t="s">
        <v>4556</v>
      </c>
      <c r="F438" s="102" t="s">
        <v>4557</v>
      </c>
      <c r="G438" s="101" t="s">
        <v>105</v>
      </c>
      <c r="H438" s="101" t="s">
        <v>4450</v>
      </c>
      <c r="I438" s="101" t="s">
        <v>4691</v>
      </c>
      <c r="J438" s="101" t="s">
        <v>4558</v>
      </c>
      <c r="K438" s="101" t="s">
        <v>4466</v>
      </c>
      <c r="L438" s="101" t="s">
        <v>4454</v>
      </c>
      <c r="M438" s="101">
        <v>80</v>
      </c>
      <c r="N438" s="101" t="s">
        <v>4543</v>
      </c>
      <c r="O438" s="101" t="s">
        <v>6306</v>
      </c>
      <c r="P438" s="101" t="s">
        <v>114</v>
      </c>
      <c r="Q438" s="101" t="s">
        <v>4456</v>
      </c>
      <c r="R438" s="101" t="s">
        <v>4457</v>
      </c>
      <c r="S438" s="101" t="s">
        <v>4692</v>
      </c>
      <c r="T438" s="101" t="s">
        <v>4693</v>
      </c>
      <c r="U438" s="101" t="s">
        <v>4694</v>
      </c>
      <c r="V438" s="101" t="s">
        <v>4695</v>
      </c>
      <c r="W438" s="101"/>
      <c r="X438" s="101"/>
      <c r="Y438" s="101"/>
      <c r="Z438" s="101" t="s">
        <v>167</v>
      </c>
      <c r="AA438" s="103">
        <v>4</v>
      </c>
      <c r="AB438" s="101" t="s">
        <v>125</v>
      </c>
      <c r="AC438" s="101" t="s">
        <v>3981</v>
      </c>
      <c r="AD438" s="103">
        <v>1</v>
      </c>
      <c r="AE438" s="103">
        <v>1</v>
      </c>
      <c r="AF438" s="103">
        <v>1</v>
      </c>
      <c r="AG438" s="103">
        <v>1</v>
      </c>
      <c r="AH438" s="104" t="s">
        <v>4696</v>
      </c>
      <c r="AI438" s="104" t="s">
        <v>4697</v>
      </c>
      <c r="AJ438" s="104" t="s">
        <v>4698</v>
      </c>
      <c r="AK438" s="101" t="s">
        <v>4699</v>
      </c>
      <c r="AL438" s="101" t="s">
        <v>4700</v>
      </c>
      <c r="AM438" s="101" t="s">
        <v>6598</v>
      </c>
      <c r="AN438" s="102">
        <v>6</v>
      </c>
      <c r="AO438" s="105">
        <v>1</v>
      </c>
      <c r="AP438" s="106" t="s">
        <v>132</v>
      </c>
      <c r="AQ438" s="102">
        <v>8</v>
      </c>
      <c r="AR438" s="105">
        <v>1</v>
      </c>
      <c r="AS438" s="106" t="s">
        <v>132</v>
      </c>
      <c r="AT438" s="102">
        <v>0.25</v>
      </c>
      <c r="AU438" s="107">
        <v>1</v>
      </c>
      <c r="AV438" s="106" t="s">
        <v>132</v>
      </c>
      <c r="AW438" s="103">
        <v>14.25</v>
      </c>
      <c r="AX438" s="107">
        <v>1</v>
      </c>
      <c r="AY438" s="106" t="s">
        <v>132</v>
      </c>
      <c r="AZ438" s="108">
        <v>0</v>
      </c>
      <c r="BA438" s="108">
        <v>0</v>
      </c>
      <c r="BB438" s="108">
        <v>0</v>
      </c>
      <c r="BC438" s="108">
        <v>0</v>
      </c>
      <c r="BD438" s="108">
        <v>0</v>
      </c>
      <c r="BE438" s="108">
        <v>0</v>
      </c>
      <c r="BF438" s="108">
        <v>0</v>
      </c>
      <c r="BG438" s="108">
        <v>0</v>
      </c>
      <c r="BH438" s="108">
        <v>0</v>
      </c>
      <c r="BI438" s="108">
        <v>0</v>
      </c>
      <c r="BJ438" s="108">
        <v>0</v>
      </c>
      <c r="BK438" s="108">
        <v>0</v>
      </c>
      <c r="BL438" s="108">
        <v>0</v>
      </c>
      <c r="BM438" s="108">
        <v>0</v>
      </c>
      <c r="BN438" s="108">
        <v>0</v>
      </c>
      <c r="BO438" s="108">
        <v>0</v>
      </c>
      <c r="BP438" s="108">
        <v>0</v>
      </c>
      <c r="BQ438" s="108">
        <v>0</v>
      </c>
      <c r="BR438" s="108">
        <v>0</v>
      </c>
      <c r="BS438" s="108">
        <v>0</v>
      </c>
      <c r="BT438" s="108">
        <v>0</v>
      </c>
      <c r="BU438" s="108">
        <v>0</v>
      </c>
      <c r="BV438" s="108">
        <v>0</v>
      </c>
      <c r="BW438" s="108">
        <v>0</v>
      </c>
      <c r="BX438" s="108">
        <v>0</v>
      </c>
      <c r="BY438" s="108">
        <v>0</v>
      </c>
      <c r="BZ438" s="108">
        <v>0</v>
      </c>
      <c r="CA438" s="108">
        <v>0</v>
      </c>
      <c r="CB438" s="108">
        <v>0</v>
      </c>
      <c r="CC438" s="108">
        <v>0</v>
      </c>
      <c r="CD438" s="108">
        <v>0</v>
      </c>
      <c r="CE438" s="108">
        <v>0</v>
      </c>
      <c r="CF438" s="108">
        <v>0</v>
      </c>
      <c r="CG438" s="108">
        <v>0</v>
      </c>
      <c r="CH438" s="108">
        <v>0</v>
      </c>
      <c r="CI438" s="108">
        <v>0</v>
      </c>
      <c r="CJ438" s="108">
        <v>0</v>
      </c>
      <c r="CK438" s="108">
        <v>0</v>
      </c>
      <c r="CL438" s="108">
        <v>0</v>
      </c>
      <c r="CM438" s="108">
        <v>0</v>
      </c>
      <c r="CN438" s="108">
        <v>0</v>
      </c>
      <c r="CO438" s="108">
        <v>0</v>
      </c>
      <c r="CP438" s="108">
        <v>0</v>
      </c>
      <c r="CQ438" s="108">
        <v>0</v>
      </c>
      <c r="CR438" s="108">
        <v>0</v>
      </c>
      <c r="CS438" s="101" t="s">
        <v>4701</v>
      </c>
      <c r="CT438" s="101" t="s">
        <v>4554</v>
      </c>
    </row>
    <row r="439" spans="1:98" ht="70.349999999999994" customHeight="1" x14ac:dyDescent="0.3">
      <c r="A439" s="100" t="s">
        <v>4702</v>
      </c>
      <c r="B439" s="101"/>
      <c r="C439" s="101" t="s">
        <v>111</v>
      </c>
      <c r="D439" s="101" t="s">
        <v>4353</v>
      </c>
      <c r="E439" s="101" t="s">
        <v>4354</v>
      </c>
      <c r="F439" s="102" t="s">
        <v>1332</v>
      </c>
      <c r="G439" s="101"/>
      <c r="H439" s="101" t="s">
        <v>1443</v>
      </c>
      <c r="I439" s="101" t="s">
        <v>4355</v>
      </c>
      <c r="J439" s="101" t="s">
        <v>4063</v>
      </c>
      <c r="K439" s="101" t="s">
        <v>4356</v>
      </c>
      <c r="L439" s="101" t="s">
        <v>4703</v>
      </c>
      <c r="M439" s="101">
        <v>90</v>
      </c>
      <c r="N439" s="101" t="s">
        <v>4705</v>
      </c>
      <c r="O439" s="101" t="s">
        <v>4371</v>
      </c>
      <c r="P439" s="101" t="s">
        <v>716</v>
      </c>
      <c r="Q439" s="101" t="s">
        <v>2568</v>
      </c>
      <c r="R439" s="101" t="s">
        <v>2569</v>
      </c>
      <c r="S439" s="101" t="s">
        <v>2570</v>
      </c>
      <c r="T439" s="101" t="s">
        <v>2571</v>
      </c>
      <c r="U439" s="101" t="s">
        <v>2572</v>
      </c>
      <c r="V439" s="101" t="s">
        <v>2573</v>
      </c>
      <c r="W439" s="101" t="s">
        <v>2574</v>
      </c>
      <c r="X439" s="101" t="s">
        <v>2472</v>
      </c>
      <c r="Y439" s="101" t="s">
        <v>123</v>
      </c>
      <c r="Z439" s="101" t="s">
        <v>124</v>
      </c>
      <c r="AA439" s="103">
        <v>500</v>
      </c>
      <c r="AB439" s="101" t="s">
        <v>125</v>
      </c>
      <c r="AC439" s="101" t="s">
        <v>4432</v>
      </c>
      <c r="AD439" s="103">
        <v>0</v>
      </c>
      <c r="AE439" s="103">
        <v>500</v>
      </c>
      <c r="AF439" s="103">
        <v>0</v>
      </c>
      <c r="AG439" s="103">
        <v>0</v>
      </c>
      <c r="AH439" s="104"/>
      <c r="AI439" s="104" t="s">
        <v>4706</v>
      </c>
      <c r="AJ439" s="104" t="s">
        <v>4707</v>
      </c>
      <c r="AK439" s="101"/>
      <c r="AL439" s="101"/>
      <c r="AM439" s="101"/>
      <c r="AN439" s="102"/>
      <c r="AO439" s="105"/>
      <c r="AP439" s="106"/>
      <c r="AQ439" s="102">
        <v>1244</v>
      </c>
      <c r="AR439" s="105">
        <v>1</v>
      </c>
      <c r="AS439" s="106" t="s">
        <v>132</v>
      </c>
      <c r="AT439" s="102"/>
      <c r="AU439" s="107"/>
      <c r="AV439" s="106"/>
      <c r="AW439" s="103">
        <v>1244</v>
      </c>
      <c r="AX439" s="107">
        <v>1</v>
      </c>
      <c r="AY439" s="106" t="s">
        <v>132</v>
      </c>
      <c r="AZ439" s="108">
        <v>0</v>
      </c>
      <c r="BA439" s="108">
        <v>0</v>
      </c>
      <c r="BB439" s="108">
        <v>0</v>
      </c>
      <c r="BC439" s="108">
        <v>0</v>
      </c>
      <c r="BD439" s="108">
        <v>0</v>
      </c>
      <c r="BE439" s="108">
        <v>0</v>
      </c>
      <c r="BF439" s="108">
        <v>0</v>
      </c>
      <c r="BG439" s="108">
        <v>0</v>
      </c>
      <c r="BH439" s="108">
        <v>0</v>
      </c>
      <c r="BI439" s="108">
        <v>0</v>
      </c>
      <c r="BJ439" s="108">
        <v>0</v>
      </c>
      <c r="BK439" s="108">
        <v>0</v>
      </c>
      <c r="BL439" s="108">
        <v>0</v>
      </c>
      <c r="BM439" s="108">
        <v>0</v>
      </c>
      <c r="BN439" s="108">
        <v>0</v>
      </c>
      <c r="BO439" s="108">
        <v>0</v>
      </c>
      <c r="BP439" s="108">
        <v>0</v>
      </c>
      <c r="BQ439" s="108">
        <v>0</v>
      </c>
      <c r="BR439" s="108">
        <v>0</v>
      </c>
      <c r="BS439" s="108">
        <v>0</v>
      </c>
      <c r="BT439" s="108">
        <v>0</v>
      </c>
      <c r="BU439" s="108">
        <v>0</v>
      </c>
      <c r="BV439" s="108">
        <v>0</v>
      </c>
      <c r="BW439" s="108">
        <v>0</v>
      </c>
      <c r="BX439" s="108">
        <v>0</v>
      </c>
      <c r="BY439" s="108">
        <v>0</v>
      </c>
      <c r="BZ439" s="108">
        <v>0</v>
      </c>
      <c r="CA439" s="108">
        <v>0</v>
      </c>
      <c r="CB439" s="108">
        <v>0</v>
      </c>
      <c r="CC439" s="108">
        <v>0</v>
      </c>
      <c r="CD439" s="108">
        <v>0</v>
      </c>
      <c r="CE439" s="108">
        <v>0</v>
      </c>
      <c r="CF439" s="108">
        <v>0</v>
      </c>
      <c r="CG439" s="108">
        <v>0</v>
      </c>
      <c r="CH439" s="108">
        <v>0</v>
      </c>
      <c r="CI439" s="108">
        <v>0</v>
      </c>
      <c r="CJ439" s="108">
        <v>0</v>
      </c>
      <c r="CK439" s="108">
        <v>0</v>
      </c>
      <c r="CL439" s="108">
        <v>0</v>
      </c>
      <c r="CM439" s="108">
        <v>0</v>
      </c>
      <c r="CN439" s="108">
        <v>0</v>
      </c>
      <c r="CO439" s="108">
        <v>0</v>
      </c>
      <c r="CP439" s="108">
        <v>0</v>
      </c>
      <c r="CQ439" s="108">
        <v>0</v>
      </c>
      <c r="CR439" s="108">
        <v>0</v>
      </c>
      <c r="CS439" s="101"/>
      <c r="CT439" s="101"/>
    </row>
    <row r="440" spans="1:98" ht="70.349999999999994" customHeight="1" x14ac:dyDescent="0.3">
      <c r="A440" s="100" t="s">
        <v>4708</v>
      </c>
      <c r="B440" s="101"/>
      <c r="C440" s="101" t="s">
        <v>101</v>
      </c>
      <c r="D440" s="101" t="s">
        <v>4353</v>
      </c>
      <c r="E440" s="101" t="s">
        <v>4354</v>
      </c>
      <c r="F440" s="102" t="s">
        <v>1332</v>
      </c>
      <c r="G440" s="101"/>
      <c r="H440" s="101" t="s">
        <v>1443</v>
      </c>
      <c r="I440" s="101" t="s">
        <v>4355</v>
      </c>
      <c r="J440" s="101" t="s">
        <v>4063</v>
      </c>
      <c r="K440" s="101" t="s">
        <v>4356</v>
      </c>
      <c r="L440" s="101" t="s">
        <v>4703</v>
      </c>
      <c r="M440" s="101">
        <v>90</v>
      </c>
      <c r="N440" s="101" t="s">
        <v>4705</v>
      </c>
      <c r="O440" s="101" t="s">
        <v>6524</v>
      </c>
      <c r="P440" s="101" t="s">
        <v>781</v>
      </c>
      <c r="Q440" s="101" t="s">
        <v>6525</v>
      </c>
      <c r="R440" s="101" t="s">
        <v>3592</v>
      </c>
      <c r="S440" s="101" t="s">
        <v>3667</v>
      </c>
      <c r="T440" s="101" t="s">
        <v>3668</v>
      </c>
      <c r="U440" s="101" t="s">
        <v>4709</v>
      </c>
      <c r="V440" s="101" t="s">
        <v>3670</v>
      </c>
      <c r="W440" s="101" t="s">
        <v>3671</v>
      </c>
      <c r="X440" s="101" t="s">
        <v>322</v>
      </c>
      <c r="Y440" s="101" t="s">
        <v>239</v>
      </c>
      <c r="Z440" s="101" t="s">
        <v>124</v>
      </c>
      <c r="AA440" s="103">
        <v>8</v>
      </c>
      <c r="AB440" s="101" t="s">
        <v>125</v>
      </c>
      <c r="AC440" s="101" t="s">
        <v>3981</v>
      </c>
      <c r="AD440" s="103">
        <v>0</v>
      </c>
      <c r="AE440" s="103">
        <v>2</v>
      </c>
      <c r="AF440" s="103">
        <v>3</v>
      </c>
      <c r="AG440" s="103">
        <v>3</v>
      </c>
      <c r="AH440" s="104"/>
      <c r="AI440" s="104"/>
      <c r="AJ440" s="104"/>
      <c r="AK440" s="101"/>
      <c r="AL440" s="101"/>
      <c r="AM440" s="101"/>
      <c r="AN440" s="102"/>
      <c r="AO440" s="105"/>
      <c r="AP440" s="106"/>
      <c r="AQ440" s="102">
        <v>0</v>
      </c>
      <c r="AR440" s="105">
        <v>0</v>
      </c>
      <c r="AS440" s="106" t="s">
        <v>171</v>
      </c>
      <c r="AT440" s="102"/>
      <c r="AU440" s="107">
        <v>0</v>
      </c>
      <c r="AV440" s="106" t="s">
        <v>171</v>
      </c>
      <c r="AW440" s="103">
        <v>0</v>
      </c>
      <c r="AX440" s="107">
        <v>0</v>
      </c>
      <c r="AY440" s="106" t="s">
        <v>171</v>
      </c>
      <c r="AZ440" s="108">
        <v>0</v>
      </c>
      <c r="BA440" s="108">
        <v>0</v>
      </c>
      <c r="BB440" s="108">
        <v>0</v>
      </c>
      <c r="BC440" s="108">
        <v>0</v>
      </c>
      <c r="BD440" s="108">
        <v>0</v>
      </c>
      <c r="BE440" s="108">
        <v>0</v>
      </c>
      <c r="BF440" s="108">
        <v>0</v>
      </c>
      <c r="BG440" s="108">
        <v>0</v>
      </c>
      <c r="BH440" s="108">
        <v>0</v>
      </c>
      <c r="BI440" s="108">
        <v>0</v>
      </c>
      <c r="BJ440" s="108">
        <v>0</v>
      </c>
      <c r="BK440" s="108">
        <v>0</v>
      </c>
      <c r="BL440" s="108">
        <v>0</v>
      </c>
      <c r="BM440" s="108">
        <v>0</v>
      </c>
      <c r="BN440" s="108">
        <v>0</v>
      </c>
      <c r="BO440" s="108">
        <v>0</v>
      </c>
      <c r="BP440" s="108">
        <v>0</v>
      </c>
      <c r="BQ440" s="108">
        <v>0</v>
      </c>
      <c r="BR440" s="108">
        <v>0</v>
      </c>
      <c r="BS440" s="108">
        <v>0</v>
      </c>
      <c r="BT440" s="108">
        <v>0</v>
      </c>
      <c r="BU440" s="108">
        <v>0</v>
      </c>
      <c r="BV440" s="108">
        <v>0</v>
      </c>
      <c r="BW440" s="108">
        <v>0</v>
      </c>
      <c r="BX440" s="108">
        <v>0</v>
      </c>
      <c r="BY440" s="108">
        <v>0</v>
      </c>
      <c r="BZ440" s="108">
        <v>0</v>
      </c>
      <c r="CA440" s="108">
        <v>0</v>
      </c>
      <c r="CB440" s="108">
        <v>0</v>
      </c>
      <c r="CC440" s="108">
        <v>0</v>
      </c>
      <c r="CD440" s="108">
        <v>0</v>
      </c>
      <c r="CE440" s="108">
        <v>0</v>
      </c>
      <c r="CF440" s="108">
        <v>0</v>
      </c>
      <c r="CG440" s="108">
        <v>0</v>
      </c>
      <c r="CH440" s="108">
        <v>0</v>
      </c>
      <c r="CI440" s="108">
        <v>0</v>
      </c>
      <c r="CJ440" s="108">
        <v>0</v>
      </c>
      <c r="CK440" s="108">
        <v>0</v>
      </c>
      <c r="CL440" s="108">
        <v>0</v>
      </c>
      <c r="CM440" s="108">
        <v>0</v>
      </c>
      <c r="CN440" s="108">
        <v>0</v>
      </c>
      <c r="CO440" s="108">
        <v>0</v>
      </c>
      <c r="CP440" s="108">
        <v>0</v>
      </c>
      <c r="CQ440" s="108">
        <v>0</v>
      </c>
      <c r="CR440" s="108">
        <v>0</v>
      </c>
      <c r="CS440" s="101" t="s">
        <v>4710</v>
      </c>
      <c r="CT440" s="101"/>
    </row>
    <row r="441" spans="1:98" ht="70.349999999999994" customHeight="1" x14ac:dyDescent="0.3">
      <c r="A441" s="100" t="s">
        <v>4711</v>
      </c>
      <c r="B441" s="101"/>
      <c r="C441" s="101" t="s">
        <v>175</v>
      </c>
      <c r="D441" s="101" t="s">
        <v>4353</v>
      </c>
      <c r="E441" s="101" t="s">
        <v>4624</v>
      </c>
      <c r="F441" s="102" t="s">
        <v>1465</v>
      </c>
      <c r="G441" s="101"/>
      <c r="H441" s="101" t="s">
        <v>3107</v>
      </c>
      <c r="I441" s="101" t="s">
        <v>3107</v>
      </c>
      <c r="J441" s="101" t="s">
        <v>4615</v>
      </c>
      <c r="K441" s="101" t="s">
        <v>4466</v>
      </c>
      <c r="L441" s="101" t="s">
        <v>4703</v>
      </c>
      <c r="M441" s="101">
        <v>90</v>
      </c>
      <c r="N441" s="101" t="s">
        <v>4705</v>
      </c>
      <c r="O441" s="101" t="s">
        <v>137</v>
      </c>
      <c r="P441" s="101" t="s">
        <v>138</v>
      </c>
      <c r="Q441" s="101" t="s">
        <v>4235</v>
      </c>
      <c r="R441" s="101" t="s">
        <v>140</v>
      </c>
      <c r="S441" s="101" t="s">
        <v>141</v>
      </c>
      <c r="T441" s="101" t="s">
        <v>142</v>
      </c>
      <c r="U441" s="101" t="s">
        <v>249</v>
      </c>
      <c r="V441" s="101" t="s">
        <v>144</v>
      </c>
      <c r="W441" s="101" t="s">
        <v>145</v>
      </c>
      <c r="X441" s="101" t="s">
        <v>146</v>
      </c>
      <c r="Y441" s="101" t="s">
        <v>123</v>
      </c>
      <c r="Z441" s="101" t="s">
        <v>124</v>
      </c>
      <c r="AA441" s="103">
        <v>4</v>
      </c>
      <c r="AB441" s="101" t="s">
        <v>125</v>
      </c>
      <c r="AC441" s="101" t="s">
        <v>3981</v>
      </c>
      <c r="AD441" s="103">
        <v>0</v>
      </c>
      <c r="AE441" s="103">
        <v>2</v>
      </c>
      <c r="AF441" s="103">
        <v>1</v>
      </c>
      <c r="AG441" s="103">
        <v>1</v>
      </c>
      <c r="AH441" s="104"/>
      <c r="AI441" s="104" t="s">
        <v>4713</v>
      </c>
      <c r="AJ441" s="104" t="s">
        <v>4714</v>
      </c>
      <c r="AK441" s="101" t="s">
        <v>6599</v>
      </c>
      <c r="AL441" s="101" t="s">
        <v>4715</v>
      </c>
      <c r="AM441" s="101" t="s">
        <v>6600</v>
      </c>
      <c r="AN441" s="102"/>
      <c r="AO441" s="105"/>
      <c r="AP441" s="106"/>
      <c r="AQ441" s="102">
        <v>102</v>
      </c>
      <c r="AR441" s="105">
        <v>1</v>
      </c>
      <c r="AS441" s="106" t="s">
        <v>132</v>
      </c>
      <c r="AT441" s="102">
        <v>0.1</v>
      </c>
      <c r="AU441" s="107">
        <v>1</v>
      </c>
      <c r="AV441" s="106" t="s">
        <v>132</v>
      </c>
      <c r="AW441" s="103">
        <v>102.1</v>
      </c>
      <c r="AX441" s="107">
        <v>1</v>
      </c>
      <c r="AY441" s="106" t="s">
        <v>132</v>
      </c>
      <c r="AZ441" s="108">
        <v>0</v>
      </c>
      <c r="BA441" s="108">
        <v>0</v>
      </c>
      <c r="BB441" s="108">
        <v>0</v>
      </c>
      <c r="BC441" s="108">
        <v>0</v>
      </c>
      <c r="BD441" s="108">
        <v>0</v>
      </c>
      <c r="BE441" s="108">
        <v>0</v>
      </c>
      <c r="BF441" s="108">
        <v>0</v>
      </c>
      <c r="BG441" s="108">
        <v>0</v>
      </c>
      <c r="BH441" s="108">
        <v>0</v>
      </c>
      <c r="BI441" s="108">
        <v>0</v>
      </c>
      <c r="BJ441" s="108">
        <v>0</v>
      </c>
      <c r="BK441" s="108">
        <v>0</v>
      </c>
      <c r="BL441" s="108">
        <v>0</v>
      </c>
      <c r="BM441" s="108">
        <v>0</v>
      </c>
      <c r="BN441" s="108">
        <v>0</v>
      </c>
      <c r="BO441" s="108">
        <v>0</v>
      </c>
      <c r="BP441" s="108">
        <v>0</v>
      </c>
      <c r="BQ441" s="108">
        <v>0</v>
      </c>
      <c r="BR441" s="108">
        <v>0</v>
      </c>
      <c r="BS441" s="108">
        <v>0</v>
      </c>
      <c r="BT441" s="108">
        <v>0</v>
      </c>
      <c r="BU441" s="108">
        <v>0</v>
      </c>
      <c r="BV441" s="108">
        <v>0</v>
      </c>
      <c r="BW441" s="108">
        <v>0</v>
      </c>
      <c r="BX441" s="108">
        <v>0</v>
      </c>
      <c r="BY441" s="108">
        <v>0</v>
      </c>
      <c r="BZ441" s="108">
        <v>0</v>
      </c>
      <c r="CA441" s="108">
        <v>0</v>
      </c>
      <c r="CB441" s="108">
        <v>0</v>
      </c>
      <c r="CC441" s="108">
        <v>0</v>
      </c>
      <c r="CD441" s="108">
        <v>0</v>
      </c>
      <c r="CE441" s="108">
        <v>0</v>
      </c>
      <c r="CF441" s="108">
        <v>0</v>
      </c>
      <c r="CG441" s="108">
        <v>0</v>
      </c>
      <c r="CH441" s="108">
        <v>0</v>
      </c>
      <c r="CI441" s="108">
        <v>0</v>
      </c>
      <c r="CJ441" s="108">
        <v>0</v>
      </c>
      <c r="CK441" s="108">
        <v>0</v>
      </c>
      <c r="CL441" s="108">
        <v>0</v>
      </c>
      <c r="CM441" s="108">
        <v>0</v>
      </c>
      <c r="CN441" s="108">
        <v>0</v>
      </c>
      <c r="CO441" s="108">
        <v>0</v>
      </c>
      <c r="CP441" s="108">
        <v>0</v>
      </c>
      <c r="CQ441" s="108">
        <v>0</v>
      </c>
      <c r="CR441" s="108">
        <v>0</v>
      </c>
      <c r="CS441" s="101" t="s">
        <v>4716</v>
      </c>
      <c r="CT441" s="101" t="s">
        <v>4717</v>
      </c>
    </row>
    <row r="442" spans="1:98" ht="70.349999999999994" customHeight="1" x14ac:dyDescent="0.3">
      <c r="A442" s="100" t="s">
        <v>4718</v>
      </c>
      <c r="B442" s="101"/>
      <c r="C442" s="101" t="s">
        <v>246</v>
      </c>
      <c r="D442" s="101" t="s">
        <v>4353</v>
      </c>
      <c r="E442" s="101" t="s">
        <v>4569</v>
      </c>
      <c r="F442" s="102" t="s">
        <v>729</v>
      </c>
      <c r="G442" s="101"/>
      <c r="H442" s="101" t="s">
        <v>106</v>
      </c>
      <c r="I442" s="101" t="s">
        <v>4570</v>
      </c>
      <c r="J442" s="101" t="s">
        <v>795</v>
      </c>
      <c r="K442" s="101" t="s">
        <v>4466</v>
      </c>
      <c r="L442" s="101" t="s">
        <v>4703</v>
      </c>
      <c r="M442" s="101">
        <v>90</v>
      </c>
      <c r="N442" s="101" t="s">
        <v>4705</v>
      </c>
      <c r="O442" s="101" t="s">
        <v>6306</v>
      </c>
      <c r="P442" s="101" t="s">
        <v>114</v>
      </c>
      <c r="Q442" s="101" t="s">
        <v>4456</v>
      </c>
      <c r="R442" s="101" t="s">
        <v>4457</v>
      </c>
      <c r="S442" s="101" t="s">
        <v>4722</v>
      </c>
      <c r="T442" s="101" t="s">
        <v>4721</v>
      </c>
      <c r="U442" s="101" t="s">
        <v>4722</v>
      </c>
      <c r="V442" s="101" t="s">
        <v>4723</v>
      </c>
      <c r="W442" s="101" t="s">
        <v>4724</v>
      </c>
      <c r="X442" s="101" t="s">
        <v>1936</v>
      </c>
      <c r="Y442" s="101" t="s">
        <v>123</v>
      </c>
      <c r="Z442" s="101" t="s">
        <v>124</v>
      </c>
      <c r="AA442" s="103">
        <v>1</v>
      </c>
      <c r="AB442" s="101" t="s">
        <v>125</v>
      </c>
      <c r="AC442" s="101" t="s">
        <v>3981</v>
      </c>
      <c r="AD442" s="103">
        <v>0</v>
      </c>
      <c r="AE442" s="103">
        <v>0</v>
      </c>
      <c r="AF442" s="103">
        <v>1</v>
      </c>
      <c r="AG442" s="103">
        <v>0</v>
      </c>
      <c r="AH442" s="104"/>
      <c r="AI442" s="104"/>
      <c r="AJ442" s="104"/>
      <c r="AK442" s="101" t="s">
        <v>4725</v>
      </c>
      <c r="AL442" s="101"/>
      <c r="AM442" s="101"/>
      <c r="AN442" s="102"/>
      <c r="AO442" s="105"/>
      <c r="AP442" s="106"/>
      <c r="AQ442" s="102"/>
      <c r="AR442" s="105"/>
      <c r="AS442" s="106"/>
      <c r="AT442" s="102"/>
      <c r="AU442" s="107">
        <v>0</v>
      </c>
      <c r="AV442" s="106" t="s">
        <v>171</v>
      </c>
      <c r="AW442" s="103">
        <v>0</v>
      </c>
      <c r="AX442" s="107">
        <v>0</v>
      </c>
      <c r="AY442" s="106" t="s">
        <v>171</v>
      </c>
      <c r="AZ442" s="108">
        <v>0</v>
      </c>
      <c r="BA442" s="108">
        <v>0</v>
      </c>
      <c r="BB442" s="108">
        <v>0</v>
      </c>
      <c r="BC442" s="108">
        <v>0</v>
      </c>
      <c r="BD442" s="108">
        <v>0</v>
      </c>
      <c r="BE442" s="108">
        <v>0</v>
      </c>
      <c r="BF442" s="108">
        <v>0</v>
      </c>
      <c r="BG442" s="108">
        <v>0</v>
      </c>
      <c r="BH442" s="108">
        <v>0</v>
      </c>
      <c r="BI442" s="108">
        <v>0</v>
      </c>
      <c r="BJ442" s="108">
        <v>0</v>
      </c>
      <c r="BK442" s="108">
        <v>0</v>
      </c>
      <c r="BL442" s="108">
        <v>0</v>
      </c>
      <c r="BM442" s="108">
        <v>0</v>
      </c>
      <c r="BN442" s="108">
        <v>0</v>
      </c>
      <c r="BO442" s="108">
        <v>0</v>
      </c>
      <c r="BP442" s="108">
        <v>0</v>
      </c>
      <c r="BQ442" s="108">
        <v>0</v>
      </c>
      <c r="BR442" s="108">
        <v>0</v>
      </c>
      <c r="BS442" s="108">
        <v>0</v>
      </c>
      <c r="BT442" s="108">
        <v>0</v>
      </c>
      <c r="BU442" s="108">
        <v>0</v>
      </c>
      <c r="BV442" s="108">
        <v>0</v>
      </c>
      <c r="BW442" s="108">
        <v>0</v>
      </c>
      <c r="BX442" s="108">
        <v>0</v>
      </c>
      <c r="BY442" s="108">
        <v>0</v>
      </c>
      <c r="BZ442" s="108">
        <v>0</v>
      </c>
      <c r="CA442" s="108">
        <v>0</v>
      </c>
      <c r="CB442" s="108">
        <v>0</v>
      </c>
      <c r="CC442" s="108">
        <v>0</v>
      </c>
      <c r="CD442" s="108">
        <v>0</v>
      </c>
      <c r="CE442" s="108">
        <v>0</v>
      </c>
      <c r="CF442" s="108">
        <v>0</v>
      </c>
      <c r="CG442" s="108">
        <v>0</v>
      </c>
      <c r="CH442" s="108">
        <v>0</v>
      </c>
      <c r="CI442" s="108">
        <v>0</v>
      </c>
      <c r="CJ442" s="108">
        <v>0</v>
      </c>
      <c r="CK442" s="108">
        <v>0</v>
      </c>
      <c r="CL442" s="108">
        <v>0</v>
      </c>
      <c r="CM442" s="108">
        <v>0</v>
      </c>
      <c r="CN442" s="108">
        <v>0</v>
      </c>
      <c r="CO442" s="108">
        <v>0</v>
      </c>
      <c r="CP442" s="108">
        <v>0</v>
      </c>
      <c r="CQ442" s="108">
        <v>0</v>
      </c>
      <c r="CR442" s="108">
        <v>0</v>
      </c>
      <c r="CS442" s="101"/>
      <c r="CT442" s="101"/>
    </row>
  </sheetData>
  <mergeCells count="24">
    <mergeCell ref="AH1:AM1"/>
    <mergeCell ref="CS1:CT1"/>
    <mergeCell ref="CG1:CQ1"/>
    <mergeCell ref="AW1:AY1"/>
    <mergeCell ref="A1:N1"/>
    <mergeCell ref="AN1:AP1"/>
    <mergeCell ref="A2:N2"/>
    <mergeCell ref="O1:AC1"/>
    <mergeCell ref="O2:AC2"/>
    <mergeCell ref="AD1:AG1"/>
    <mergeCell ref="AD2:AG2"/>
    <mergeCell ref="AN2:AP2"/>
    <mergeCell ref="AQ1:AS1"/>
    <mergeCell ref="AQ2:AS2"/>
    <mergeCell ref="AT1:AV1"/>
    <mergeCell ref="AT2:AV2"/>
    <mergeCell ref="AW2:AY2"/>
    <mergeCell ref="AZ1:BJ1"/>
    <mergeCell ref="AZ2:BJ2"/>
    <mergeCell ref="CG2:CQ2"/>
    <mergeCell ref="BV1:CF1"/>
    <mergeCell ref="BV2:CF2"/>
    <mergeCell ref="BK1:BU1"/>
    <mergeCell ref="BK2:BU2"/>
  </mergeCells>
  <phoneticPr fontId="1" type="noConversion"/>
  <conditionalFormatting sqref="AP4:AP442 AS4:AS442 AV4:AV442 AY4:AY442">
    <cfRule type="cellIs" dxfId="13" priority="13" operator="equal">
      <formula>"Superior"</formula>
    </cfRule>
    <cfRule type="cellIs" dxfId="12" priority="14" operator="equal">
      <formula>"Alto"</formula>
    </cfRule>
    <cfRule type="cellIs" dxfId="11" priority="15" operator="equal">
      <formula>"Medio"</formula>
    </cfRule>
    <cfRule type="cellIs" dxfId="10" priority="16" operator="equal">
      <formula>"Minimo"</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724E-8231-4ECA-AFA0-D2D1291C2AA5}">
  <sheetPr codeName="Hoja2"/>
  <dimension ref="A1:R103"/>
  <sheetViews>
    <sheetView topLeftCell="M4" zoomScaleNormal="100" workbookViewId="0">
      <selection activeCell="O5" sqref="O5"/>
    </sheetView>
  </sheetViews>
  <sheetFormatPr baseColWidth="10" defaultColWidth="11.5546875" defaultRowHeight="14.4" x14ac:dyDescent="0.3"/>
  <cols>
    <col min="1" max="1" width="24.88671875" style="151" customWidth="1"/>
    <col min="2" max="2" width="20.109375" style="151" customWidth="1"/>
    <col min="3" max="3" width="30.44140625" style="151" customWidth="1"/>
    <col min="4" max="4" width="19.109375" style="151" customWidth="1"/>
    <col min="5" max="5" width="18.88671875" style="151" customWidth="1"/>
    <col min="6" max="6" width="26.44140625" style="82" customWidth="1"/>
    <col min="7" max="7" width="5" customWidth="1"/>
    <col min="8" max="9" width="22.44140625" style="82" customWidth="1"/>
    <col min="10" max="10" width="34.88671875" style="82" customWidth="1"/>
    <col min="11" max="13" width="22.44140625" style="82" customWidth="1"/>
    <col min="14" max="14" width="11.5546875" style="82"/>
    <col min="15" max="15" width="37.5546875" style="82" bestFit="1" customWidth="1"/>
    <col min="16" max="16" width="6.33203125" style="82" bestFit="1" customWidth="1"/>
    <col min="17" max="17" width="22.88671875" style="82" bestFit="1" customWidth="1"/>
    <col min="18" max="20" width="40.5546875" style="82" customWidth="1"/>
    <col min="21" max="16384" width="11.5546875" style="82"/>
  </cols>
  <sheetData>
    <row r="1" spans="1:18" x14ac:dyDescent="0.3">
      <c r="A1" s="77" t="s">
        <v>4726</v>
      </c>
      <c r="B1" s="77">
        <f>COUNTA(tblPlanIndicativo_2[Codigo Meta])</f>
        <v>439</v>
      </c>
      <c r="C1" s="149"/>
      <c r="D1" s="149"/>
      <c r="E1" s="149"/>
      <c r="F1" s="65"/>
    </row>
    <row r="2" spans="1:18" ht="27.6" x14ac:dyDescent="0.3">
      <c r="A2" s="77" t="s">
        <v>4727</v>
      </c>
      <c r="B2" s="77" cm="1">
        <f t="array" aca="1" ref="B2" ca="1">COUNTA(_xlfn._xlws.FILTER(tblPlanIndicativo_2[Codigo Meta],INDIRECT($B$101)&lt;&gt;0))</f>
        <v>307</v>
      </c>
      <c r="C2" s="149"/>
      <c r="D2" s="149"/>
      <c r="E2" s="149"/>
      <c r="F2" s="65"/>
    </row>
    <row r="3" spans="1:18" x14ac:dyDescent="0.3">
      <c r="A3" s="149"/>
      <c r="B3" s="149"/>
      <c r="C3" s="149"/>
      <c r="D3" s="149"/>
      <c r="E3" s="149"/>
      <c r="F3" s="65"/>
    </row>
    <row r="4" spans="1:18" ht="26.4" customHeight="1" thickBot="1" x14ac:dyDescent="0.35">
      <c r="A4" s="215" t="s">
        <v>4728</v>
      </c>
      <c r="B4" s="216"/>
      <c r="C4" s="216"/>
      <c r="D4" s="216"/>
      <c r="E4" s="216"/>
      <c r="F4" s="216"/>
      <c r="H4" s="215" t="s">
        <v>4729</v>
      </c>
      <c r="I4" s="216"/>
      <c r="J4" s="216"/>
      <c r="K4" s="216"/>
      <c r="L4" s="216"/>
      <c r="M4" s="216"/>
      <c r="O4" s="192" t="str">
        <f>"AVANCE VIGENCIA "&amp;G4&amp;" POR TIPO DE FUENTE"</f>
        <v>AVANCE VIGENCIA  POR TIPO DE FUENTE</v>
      </c>
      <c r="P4" s="193"/>
      <c r="Q4" s="193"/>
      <c r="R4" s="193"/>
    </row>
    <row r="5" spans="1:18" ht="41.1" customHeight="1" thickBot="1" x14ac:dyDescent="0.35">
      <c r="A5" s="83" t="s">
        <v>4730</v>
      </c>
      <c r="B5" s="83" t="s">
        <v>19</v>
      </c>
      <c r="C5" s="83" t="s">
        <v>21</v>
      </c>
      <c r="D5" s="83" t="s">
        <v>4731</v>
      </c>
      <c r="E5" s="83" t="s">
        <v>4732</v>
      </c>
      <c r="F5" s="83" t="s">
        <v>4733</v>
      </c>
      <c r="H5" s="83" t="s">
        <v>4730</v>
      </c>
      <c r="I5" s="83" t="s">
        <v>19</v>
      </c>
      <c r="J5" s="83" t="s">
        <v>21</v>
      </c>
      <c r="K5" s="83" t="s">
        <v>4734</v>
      </c>
      <c r="L5" s="83" t="s">
        <v>4735</v>
      </c>
      <c r="M5" s="83" t="s">
        <v>4736</v>
      </c>
      <c r="O5" s="161" t="s">
        <v>6706</v>
      </c>
      <c r="P5" s="161" t="s">
        <v>6705</v>
      </c>
      <c r="Q5" s="161" t="str">
        <f>"Programación recursos "&amp;I4</f>
        <v xml:space="preserve">Programación recursos </v>
      </c>
      <c r="R5" s="161" t="s">
        <v>6702</v>
      </c>
    </row>
    <row r="6" spans="1:18" ht="41.4" x14ac:dyDescent="0.3">
      <c r="A6" s="78" t="s">
        <v>102</v>
      </c>
      <c r="B6" s="79" t="s">
        <v>110</v>
      </c>
      <c r="C6" s="78" t="s">
        <v>112</v>
      </c>
      <c r="D6" s="79">
        <f>COUNTIF(tblPlanIndicativo_2[Programa PDD],C6)</f>
        <v>3</v>
      </c>
      <c r="E6" s="81">
        <f>IFERROR(AVERAGEIF(tblPlanIndicativo_2[Programa PDD],PonderadosCuatrienio[[#This Row],[Programa PDD]],tblPlanIndicativo_2[PORCENTAJE DE EJECUCIÓN ACUMULADA]),0)</f>
        <v>1</v>
      </c>
      <c r="F6" s="70">
        <f t="shared" ref="F6:F37" si="0">D6/$B$1</f>
        <v>6.8337129840546698E-3</v>
      </c>
      <c r="H6" s="78" t="s">
        <v>102</v>
      </c>
      <c r="I6" s="79" t="s">
        <v>110</v>
      </c>
      <c r="J6" s="78" t="s">
        <v>112</v>
      </c>
      <c r="K6" s="80" cm="1">
        <f t="array" aca="1" ref="K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 s="81">
        <f ca="1">IFERROR(AVERAGEIFS(INDIRECT($B$102),tblPlanIndicativo_2[Programa PDD],PonderadosVigencia[[#This Row],[Programa PDD]],INDIRECT($B$101),"&lt;&gt;0"),0)</f>
        <v>0.66666666666666663</v>
      </c>
      <c r="M6" s="70">
        <f t="shared" ref="M6:M37" ca="1" si="1">K6/$B$2</f>
        <v>9.7719869706840382E-3</v>
      </c>
      <c r="O6" s="162" t="s">
        <v>6707</v>
      </c>
      <c r="P6" s="164">
        <v>2</v>
      </c>
      <c r="Q6" s="162" t="str" cm="1">
        <f t="array" aca="1" ref="Q6:R15" ca="1">_xlfn.LET(_xlpm.matriz,_xlfn.CHOOSECOLS(tblPlanIndicativo_2[#All],_xlfn.MAP(_xlfn._xlws.FILTER(tblPlanIndicativo_2[#Headers],(LEFT(tblPlanIndicativo_2[#Headers],12)="Programación")*(RIGHT(tblPlanIndicativo_2[#Headers],2)=RIGHT('Ejecución Financiera'!$B$1,2))*NOT(MID(tblPlanIndicativo_2[#Headers],14,5)="TOTAL")),_xlfn.LAMBDA(_xlpm.x,COLUMN(INDIRECT("tblPlanIndicativo_2["&amp;_xlpm.x&amp;"]"))))),_xlpm.valores,_xlfn.CHOOSEROWS(_xlpm.matriz,_xlfn.SEQUENCE(ROWS(_xlpm.matriz)-1,1,2)),_xlpm.columnas,_xlfn.CHOOSEROWS(_xlpm.matriz,1),_xlpm.suma_valores,_xlfn.BYCOL(_xlpm.valores,_xlfn.LAMBDA(_xlpm.col,SUM(_xlpm.col))),_xlpm.columnas_limpias,SUBSTITUTE(SUBSTITUTE(_xlpm.columnas,"Programación ",""),RIGHT('Ejecución Financiera'!$B$1,2),""),_xlfn.GROUPBY(TRANSPOSE(_xlpm.columnas_limpias),TRANSPOSE(_xlpm.suma_valores),_xleta.SUM,3,0))</f>
        <v>Recursos propios ICLD</v>
      </c>
      <c r="R6" s="162">
        <f ca="1"/>
        <v>28076960113.1987</v>
      </c>
    </row>
    <row r="7" spans="1:18" ht="27.6" x14ac:dyDescent="0.3">
      <c r="A7" s="66" t="s">
        <v>102</v>
      </c>
      <c r="B7" s="67" t="s">
        <v>110</v>
      </c>
      <c r="C7" s="66" t="s">
        <v>156</v>
      </c>
      <c r="D7" s="67">
        <f>COUNTIF(tblPlanIndicativo_2[Programa PDD],C7)</f>
        <v>5</v>
      </c>
      <c r="E7" s="69">
        <f>IFERROR(AVERAGEIF(tblPlanIndicativo_2[Programa PDD],PonderadosCuatrienio[[#This Row],[Programa PDD]],tblPlanIndicativo_2[PORCENTAJE DE EJECUCIÓN ACUMULADA]),0)</f>
        <v>0.70539259259259257</v>
      </c>
      <c r="F7" s="71">
        <f t="shared" si="0"/>
        <v>1.1389521640091117E-2</v>
      </c>
      <c r="H7" s="66" t="s">
        <v>102</v>
      </c>
      <c r="I7" s="67" t="s">
        <v>110</v>
      </c>
      <c r="J7" s="66" t="s">
        <v>156</v>
      </c>
      <c r="K7" s="68" cm="1">
        <f t="array" aca="1" ref="K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 s="69">
        <f ca="1">IFERROR(AVERAGEIFS(INDIRECT($B$102),tblPlanIndicativo_2[Programa PDD],PonderadosVigencia[[#This Row],[Programa PDD]],INDIRECT($B$101),"&lt;&gt;0"),0)</f>
        <v>0.41935483870967738</v>
      </c>
      <c r="M7" s="71">
        <f t="shared" ca="1" si="1"/>
        <v>1.6286644951140065E-2</v>
      </c>
      <c r="O7" s="148" t="s">
        <v>6708</v>
      </c>
      <c r="P7" s="130">
        <v>3</v>
      </c>
      <c r="Q7" s="148" t="str">
        <f ca="1"/>
        <v>Cofinanciación Municipio</v>
      </c>
      <c r="R7" s="162">
        <f ca="1"/>
        <v>5529402515.0100002</v>
      </c>
    </row>
    <row r="8" spans="1:18" ht="27.6" x14ac:dyDescent="0.3">
      <c r="A8" s="66" t="s">
        <v>102</v>
      </c>
      <c r="B8" s="67" t="s">
        <v>110</v>
      </c>
      <c r="C8" s="66" t="s">
        <v>195</v>
      </c>
      <c r="D8" s="67">
        <f>COUNTIF(tblPlanIndicativo_2[Programa PDD],C8)</f>
        <v>4</v>
      </c>
      <c r="E8" s="69">
        <f>IFERROR(AVERAGEIF(tblPlanIndicativo_2[Programa PDD],PonderadosCuatrienio[[#This Row],[Programa PDD]],tblPlanIndicativo_2[PORCENTAJE DE EJECUCIÓN ACUMULADA]),0)</f>
        <v>0.75</v>
      </c>
      <c r="F8" s="71">
        <f t="shared" si="0"/>
        <v>9.1116173120728925E-3</v>
      </c>
      <c r="H8" s="66" t="s">
        <v>102</v>
      </c>
      <c r="I8" s="67" t="s">
        <v>110</v>
      </c>
      <c r="J8" s="66" t="s">
        <v>195</v>
      </c>
      <c r="K8" s="68" cm="1">
        <f t="array" aca="1" ref="K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8" s="69">
        <f ca="1">IFERROR(AVERAGEIFS(INDIRECT($B$102),tblPlanIndicativo_2[Programa PDD],PonderadosVigencia[[#This Row],[Programa PDD]],INDIRECT($B$101),"&lt;&gt;0"),0)</f>
        <v>0.62171669793621009</v>
      </c>
      <c r="M8" s="71">
        <f t="shared" ca="1" si="1"/>
        <v>1.3029315960912053E-2</v>
      </c>
      <c r="O8" s="148" t="s">
        <v>6708</v>
      </c>
      <c r="P8" s="130">
        <v>4</v>
      </c>
      <c r="Q8" s="148" t="str">
        <f ca="1"/>
        <v>Cofinanciación Nación</v>
      </c>
      <c r="R8" s="162">
        <f ca="1"/>
        <v>284854815820.69995</v>
      </c>
    </row>
    <row r="9" spans="1:18" ht="27.6" x14ac:dyDescent="0.3">
      <c r="A9" s="66" t="s">
        <v>102</v>
      </c>
      <c r="B9" s="67" t="s">
        <v>110</v>
      </c>
      <c r="C9" s="66" t="s">
        <v>291</v>
      </c>
      <c r="D9" s="67">
        <f>COUNTIF(tblPlanIndicativo_2[Programa PDD],C9)</f>
        <v>3</v>
      </c>
      <c r="E9" s="69">
        <f>IFERROR(AVERAGEIF(tblPlanIndicativo_2[Programa PDD],PonderadosCuatrienio[[#This Row],[Programa PDD]],tblPlanIndicativo_2[PORCENTAJE DE EJECUCIÓN ACUMULADA]),0)</f>
        <v>0.62430555555555556</v>
      </c>
      <c r="F9" s="71">
        <f t="shared" si="0"/>
        <v>6.8337129840546698E-3</v>
      </c>
      <c r="H9" s="66" t="s">
        <v>102</v>
      </c>
      <c r="I9" s="67" t="s">
        <v>110</v>
      </c>
      <c r="J9" s="66" t="s">
        <v>291</v>
      </c>
      <c r="K9" s="68" cm="1">
        <f t="array" aca="1" ref="K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 s="69">
        <f ca="1">IFERROR(AVERAGEIFS(INDIRECT($B$102),tblPlanIndicativo_2[Programa PDD],PonderadosVigencia[[#This Row],[Programa PDD]],INDIRECT($B$101),"&lt;&gt;0"),0)</f>
        <v>0.66666666666666663</v>
      </c>
      <c r="M9" s="71">
        <f t="shared" ca="1" si="1"/>
        <v>9.7719869706840382E-3</v>
      </c>
      <c r="O9" s="148" t="s">
        <v>6709</v>
      </c>
      <c r="P9" s="130">
        <v>10</v>
      </c>
      <c r="Q9" s="148" t="str">
        <f ca="1"/>
        <v>Crédito</v>
      </c>
      <c r="R9" s="162">
        <f ca="1"/>
        <v>0</v>
      </c>
    </row>
    <row r="10" spans="1:18" ht="27.6" x14ac:dyDescent="0.3">
      <c r="A10" s="66" t="s">
        <v>102</v>
      </c>
      <c r="B10" s="67" t="s">
        <v>110</v>
      </c>
      <c r="C10" s="66" t="s">
        <v>328</v>
      </c>
      <c r="D10" s="67">
        <f>COUNTIF(tblPlanIndicativo_2[Programa PDD],C10)</f>
        <v>3</v>
      </c>
      <c r="E10" s="69">
        <f>IFERROR(AVERAGEIF(tblPlanIndicativo_2[Programa PDD],PonderadosCuatrienio[[#This Row],[Programa PDD]],tblPlanIndicativo_2[PORCENTAJE DE EJECUCIÓN ACUMULADA]),0)</f>
        <v>1</v>
      </c>
      <c r="F10" s="71">
        <f t="shared" si="0"/>
        <v>6.8337129840546698E-3</v>
      </c>
      <c r="H10" s="66" t="s">
        <v>102</v>
      </c>
      <c r="I10" s="67" t="s">
        <v>110</v>
      </c>
      <c r="J10" s="66" t="s">
        <v>328</v>
      </c>
      <c r="K10" s="68" cm="1">
        <f t="array" aca="1" ref="K1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0" s="69">
        <f ca="1">IFERROR(AVERAGEIFS(INDIRECT($B$102),tblPlanIndicativo_2[Programa PDD],PonderadosVigencia[[#This Row],[Programa PDD]],INDIRECT($B$101),"&lt;&gt;0"),0)</f>
        <v>0.84062499999999996</v>
      </c>
      <c r="M10" s="71">
        <f t="shared" ca="1" si="1"/>
        <v>6.5146579804560263E-3</v>
      </c>
      <c r="O10" s="148" t="s">
        <v>6708</v>
      </c>
      <c r="P10" s="130">
        <v>5</v>
      </c>
      <c r="Q10" s="148" t="str">
        <f ca="1"/>
        <v>Otras Fuentes</v>
      </c>
      <c r="R10" s="162">
        <f ca="1"/>
        <v>113307941840</v>
      </c>
    </row>
    <row r="11" spans="1:18" ht="27.6" x14ac:dyDescent="0.3">
      <c r="A11" s="66" t="s">
        <v>102</v>
      </c>
      <c r="B11" s="67" t="s">
        <v>110</v>
      </c>
      <c r="C11" s="66" t="s">
        <v>358</v>
      </c>
      <c r="D11" s="67">
        <f>COUNTIF(tblPlanIndicativo_2[Programa PDD],C11)</f>
        <v>9</v>
      </c>
      <c r="E11" s="69">
        <f>IFERROR(AVERAGEIF(tblPlanIndicativo_2[Programa PDD],PonderadosCuatrienio[[#This Row],[Programa PDD]],tblPlanIndicativo_2[PORCENTAJE DE EJECUCIÓN ACUMULADA]),0)</f>
        <v>0.65913478383862911</v>
      </c>
      <c r="F11" s="71">
        <f t="shared" si="0"/>
        <v>2.0501138952164009E-2</v>
      </c>
      <c r="H11" s="66" t="s">
        <v>102</v>
      </c>
      <c r="I11" s="67" t="s">
        <v>110</v>
      </c>
      <c r="J11" s="66" t="s">
        <v>358</v>
      </c>
      <c r="K11" s="68" cm="1">
        <f t="array" aca="1" ref="K1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11" s="69">
        <f ca="1">IFERROR(AVERAGEIFS(INDIRECT($B$102),tblPlanIndicativo_2[Programa PDD],PonderadosVigencia[[#This Row],[Programa PDD]],INDIRECT($B$101),"&lt;&gt;0"),0)</f>
        <v>0.4634215167548501</v>
      </c>
      <c r="M11" s="71">
        <f t="shared" ca="1" si="1"/>
        <v>2.9315960912052116E-2</v>
      </c>
      <c r="O11" s="148" t="s">
        <v>6707</v>
      </c>
      <c r="P11" s="130">
        <v>1</v>
      </c>
      <c r="Q11" s="148" t="str">
        <f ca="1"/>
        <v>Recursos propios ICDE</v>
      </c>
      <c r="R11" s="162">
        <f ca="1"/>
        <v>103403924792.08992</v>
      </c>
    </row>
    <row r="12" spans="1:18" ht="27.6" x14ac:dyDescent="0.3">
      <c r="A12" s="66" t="s">
        <v>102</v>
      </c>
      <c r="B12" s="67" t="s">
        <v>110</v>
      </c>
      <c r="C12" s="66" t="s">
        <v>456</v>
      </c>
      <c r="D12" s="67">
        <f>COUNTIF(tblPlanIndicativo_2[Programa PDD],C12)</f>
        <v>4</v>
      </c>
      <c r="E12" s="69">
        <f>IFERROR(AVERAGEIF(tblPlanIndicativo_2[Programa PDD],PonderadosCuatrienio[[#This Row],[Programa PDD]],tblPlanIndicativo_2[PORCENTAJE DE EJECUCIÓN ACUMULADA]),0)</f>
        <v>0.77222222222222214</v>
      </c>
      <c r="F12" s="71">
        <f t="shared" si="0"/>
        <v>9.1116173120728925E-3</v>
      </c>
      <c r="H12" s="66" t="s">
        <v>102</v>
      </c>
      <c r="I12" s="67" t="s">
        <v>110</v>
      </c>
      <c r="J12" s="66" t="s">
        <v>456</v>
      </c>
      <c r="K12" s="68" cm="1">
        <f t="array" aca="1" ref="K1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2" s="69">
        <f ca="1">IFERROR(AVERAGEIFS(INDIRECT($B$102),tblPlanIndicativo_2[Programa PDD],PonderadosVigencia[[#This Row],[Programa PDD]],INDIRECT($B$101),"&lt;&gt;0"),0)</f>
        <v>0.5</v>
      </c>
      <c r="M12" s="71">
        <f t="shared" ca="1" si="1"/>
        <v>6.5146579804560263E-3</v>
      </c>
      <c r="O12" s="148" t="s">
        <v>6711</v>
      </c>
      <c r="P12" s="130">
        <v>9</v>
      </c>
      <c r="Q12" s="148" t="str">
        <f ca="1"/>
        <v>Regalías</v>
      </c>
      <c r="R12" s="162">
        <f ca="1"/>
        <v>318465489083.2793</v>
      </c>
    </row>
    <row r="13" spans="1:18" ht="27.6" x14ac:dyDescent="0.3">
      <c r="A13" s="66" t="s">
        <v>102</v>
      </c>
      <c r="B13" s="67" t="s">
        <v>110</v>
      </c>
      <c r="C13" s="66" t="s">
        <v>494</v>
      </c>
      <c r="D13" s="67">
        <f>COUNTIF(tblPlanIndicativo_2[Programa PDD],C13)</f>
        <v>3</v>
      </c>
      <c r="E13" s="69">
        <f>IFERROR(AVERAGEIF(tblPlanIndicativo_2[Programa PDD],PonderadosCuatrienio[[#This Row],[Programa PDD]],tblPlanIndicativo_2[PORCENTAJE DE EJECUCIÓN ACUMULADA]),0)</f>
        <v>0.33333333333333331</v>
      </c>
      <c r="F13" s="71">
        <f t="shared" si="0"/>
        <v>6.8337129840546698E-3</v>
      </c>
      <c r="H13" s="66" t="s">
        <v>102</v>
      </c>
      <c r="I13" s="67" t="s">
        <v>110</v>
      </c>
      <c r="J13" s="66" t="s">
        <v>494</v>
      </c>
      <c r="K13" s="68" cm="1">
        <f t="array" aca="1" ref="K1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13" s="69">
        <f ca="1">IFERROR(AVERAGEIFS(INDIRECT($B$102),tblPlanIndicativo_2[Programa PDD],PonderadosVigencia[[#This Row],[Programa PDD]],INDIRECT($B$101),"&lt;&gt;0"),0)</f>
        <v>0</v>
      </c>
      <c r="M13" s="71">
        <f t="shared" ca="1" si="1"/>
        <v>0</v>
      </c>
      <c r="O13" s="148" t="s">
        <v>6710</v>
      </c>
      <c r="P13" s="130">
        <v>6</v>
      </c>
      <c r="Q13" s="148" t="str">
        <f ca="1"/>
        <v>SGP APSB</v>
      </c>
      <c r="R13" s="162">
        <f ca="1"/>
        <v>10104730785.3682</v>
      </c>
    </row>
    <row r="14" spans="1:18" ht="41.4" x14ac:dyDescent="0.3">
      <c r="A14" s="66" t="s">
        <v>102</v>
      </c>
      <c r="B14" s="67" t="s">
        <v>526</v>
      </c>
      <c r="C14" s="66" t="s">
        <v>527</v>
      </c>
      <c r="D14" s="67">
        <f>COUNTIF(tblPlanIndicativo_2[Programa PDD],C14)</f>
        <v>40</v>
      </c>
      <c r="E14" s="69">
        <f>IFERROR(AVERAGEIF(tblPlanIndicativo_2[Programa PDD],PonderadosCuatrienio[[#This Row],[Programa PDD]],tblPlanIndicativo_2[PORCENTAJE DE EJECUCIÓN ACUMULADA]),0)</f>
        <v>0.7015734002604167</v>
      </c>
      <c r="F14" s="71">
        <f t="shared" si="0"/>
        <v>9.1116173120728935E-2</v>
      </c>
      <c r="H14" s="66" t="s">
        <v>102</v>
      </c>
      <c r="I14" s="67" t="s">
        <v>526</v>
      </c>
      <c r="J14" s="66" t="s">
        <v>527</v>
      </c>
      <c r="K14" s="68" cm="1">
        <f t="array" aca="1" ref="K1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32</v>
      </c>
      <c r="L14" s="69">
        <f ca="1">IFERROR(AVERAGEIFS(INDIRECT($B$102),tblPlanIndicativo_2[Programa PDD],PonderadosVigencia[[#This Row],[Programa PDD]],INDIRECT($B$101),"&lt;&gt;0"),0)</f>
        <v>0.47074879230494282</v>
      </c>
      <c r="M14" s="71">
        <f t="shared" ca="1" si="1"/>
        <v>0.10423452768729642</v>
      </c>
      <c r="O14" s="148" t="s">
        <v>6710</v>
      </c>
      <c r="P14" s="130">
        <v>7</v>
      </c>
      <c r="Q14" s="148" t="str">
        <f ca="1"/>
        <v>SGP Educación</v>
      </c>
      <c r="R14" s="162">
        <f ca="1"/>
        <v>678693322959.75</v>
      </c>
    </row>
    <row r="15" spans="1:18" ht="27.6" x14ac:dyDescent="0.3">
      <c r="A15" s="66" t="s">
        <v>102</v>
      </c>
      <c r="B15" s="67" t="s">
        <v>526</v>
      </c>
      <c r="C15" s="66" t="s">
        <v>1002</v>
      </c>
      <c r="D15" s="67">
        <f>COUNTIF(tblPlanIndicativo_2[Programa PDD],C15)</f>
        <v>9</v>
      </c>
      <c r="E15" s="69">
        <f>IFERROR(AVERAGEIF(tblPlanIndicativo_2[Programa PDD],PonderadosCuatrienio[[#This Row],[Programa PDD]],tblPlanIndicativo_2[PORCENTAJE DE EJECUCIÓN ACUMULADA]),0)</f>
        <v>0.29347442680776009</v>
      </c>
      <c r="F15" s="71">
        <f t="shared" si="0"/>
        <v>2.0501138952164009E-2</v>
      </c>
      <c r="H15" s="66" t="s">
        <v>102</v>
      </c>
      <c r="I15" s="67" t="s">
        <v>526</v>
      </c>
      <c r="J15" s="66" t="s">
        <v>1002</v>
      </c>
      <c r="K15" s="68" cm="1">
        <f t="array" aca="1" ref="K1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15" s="69">
        <f ca="1">IFERROR(AVERAGEIFS(INDIRECT($B$102),tblPlanIndicativo_2[Programa PDD],PonderadosVigencia[[#This Row],[Programa PDD]],INDIRECT($B$101),"&lt;&gt;0"),0)</f>
        <v>0.48533333333333334</v>
      </c>
      <c r="M15" s="71">
        <f t="shared" ca="1" si="1"/>
        <v>1.6286644951140065E-2</v>
      </c>
      <c r="O15" s="148" t="s">
        <v>6710</v>
      </c>
      <c r="P15" s="130">
        <v>8</v>
      </c>
      <c r="Q15" s="148" t="str">
        <f ca="1"/>
        <v>SGP Salud</v>
      </c>
      <c r="R15" s="162">
        <f ca="1"/>
        <v>20181414395.399498</v>
      </c>
    </row>
    <row r="16" spans="1:18" ht="27.6" x14ac:dyDescent="0.3">
      <c r="A16" s="66" t="s">
        <v>102</v>
      </c>
      <c r="B16" s="67" t="s">
        <v>1086</v>
      </c>
      <c r="C16" s="66" t="s">
        <v>1087</v>
      </c>
      <c r="D16" s="67">
        <f>COUNTIF(tblPlanIndicativo_2[Programa PDD],C16)</f>
        <v>2</v>
      </c>
      <c r="E16" s="69">
        <f>IFERROR(AVERAGEIF(tblPlanIndicativo_2[Programa PDD],PonderadosCuatrienio[[#This Row],[Programa PDD]],tblPlanIndicativo_2[PORCENTAJE DE EJECUCIÓN ACUMULADA]),0)</f>
        <v>0.88535000000000008</v>
      </c>
      <c r="F16" s="71">
        <f t="shared" si="0"/>
        <v>4.5558086560364463E-3</v>
      </c>
      <c r="H16" s="66" t="s">
        <v>102</v>
      </c>
      <c r="I16" s="67" t="s">
        <v>1086</v>
      </c>
      <c r="J16" s="66" t="s">
        <v>1087</v>
      </c>
      <c r="K16" s="68" cm="1">
        <f t="array" aca="1" ref="K1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6" s="69">
        <f ca="1">IFERROR(AVERAGEIFS(INDIRECT($B$102),tblPlanIndicativo_2[Programa PDD],PonderadosVigencia[[#This Row],[Programa PDD]],INDIRECT($B$101),"&lt;&gt;0"),0)</f>
        <v>1</v>
      </c>
      <c r="M16" s="71">
        <f t="shared" ca="1" si="1"/>
        <v>6.5146579804560263E-3</v>
      </c>
    </row>
    <row r="17" spans="1:13" ht="27.6" x14ac:dyDescent="0.3">
      <c r="A17" s="66" t="s">
        <v>102</v>
      </c>
      <c r="B17" s="67" t="s">
        <v>1086</v>
      </c>
      <c r="C17" s="66" t="s">
        <v>1119</v>
      </c>
      <c r="D17" s="67">
        <f>COUNTIF(tblPlanIndicativo_2[Programa PDD],C17)</f>
        <v>16</v>
      </c>
      <c r="E17" s="69">
        <f>IFERROR(AVERAGEIF(tblPlanIndicativo_2[Programa PDD],PonderadosCuatrienio[[#This Row],[Programa PDD]],tblPlanIndicativo_2[PORCENTAJE DE EJECUCIÓN ACUMULADA]),0)</f>
        <v>0.63165702266483514</v>
      </c>
      <c r="F17" s="71">
        <f t="shared" si="0"/>
        <v>3.644646924829157E-2</v>
      </c>
      <c r="H17" s="66" t="s">
        <v>102</v>
      </c>
      <c r="I17" s="67" t="s">
        <v>1086</v>
      </c>
      <c r="J17" s="66" t="s">
        <v>1119</v>
      </c>
      <c r="K17" s="68" cm="1">
        <f t="array" aca="1" ref="K1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17" s="69">
        <f ca="1">IFERROR(AVERAGEIFS(INDIRECT($B$102),tblPlanIndicativo_2[Programa PDD],PonderadosVigencia[[#This Row],[Programa PDD]],INDIRECT($B$101),"&lt;&gt;0"),0)</f>
        <v>0.23443223443223443</v>
      </c>
      <c r="M17" s="71">
        <f t="shared" ca="1" si="1"/>
        <v>2.2801302931596091E-2</v>
      </c>
    </row>
    <row r="18" spans="1:13" ht="27.6" x14ac:dyDescent="0.3">
      <c r="A18" s="66" t="s">
        <v>102</v>
      </c>
      <c r="B18" s="67" t="s">
        <v>1086</v>
      </c>
      <c r="C18" s="66" t="s">
        <v>1319</v>
      </c>
      <c r="D18" s="67">
        <f>COUNTIF(tblPlanIndicativo_2[Programa PDD],C18)</f>
        <v>14</v>
      </c>
      <c r="E18" s="69">
        <f>IFERROR(AVERAGEIF(tblPlanIndicativo_2[Programa PDD],PonderadosCuatrienio[[#This Row],[Programa PDD]],tblPlanIndicativo_2[PORCENTAJE DE EJECUCIÓN ACUMULADA]),0)</f>
        <v>0.48809523809523808</v>
      </c>
      <c r="F18" s="71">
        <f t="shared" si="0"/>
        <v>3.1890660592255128E-2</v>
      </c>
      <c r="H18" s="66" t="s">
        <v>102</v>
      </c>
      <c r="I18" s="67" t="s">
        <v>1086</v>
      </c>
      <c r="J18" s="66" t="s">
        <v>1319</v>
      </c>
      <c r="K18" s="68" cm="1">
        <f t="array" aca="1" ref="K1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18" s="69">
        <f ca="1">IFERROR(AVERAGEIFS(INDIRECT($B$102),tblPlanIndicativo_2[Programa PDD],PonderadosVigencia[[#This Row],[Programa PDD]],INDIRECT($B$101),"&lt;&gt;0"),0)</f>
        <v>0.16666666666666666</v>
      </c>
      <c r="M18" s="71">
        <f t="shared" ca="1" si="1"/>
        <v>1.9543973941368076E-2</v>
      </c>
    </row>
    <row r="19" spans="1:13" ht="41.4" x14ac:dyDescent="0.3">
      <c r="A19" s="66" t="s">
        <v>102</v>
      </c>
      <c r="B19" s="67" t="s">
        <v>1469</v>
      </c>
      <c r="C19" s="66" t="s">
        <v>1470</v>
      </c>
      <c r="D19" s="67">
        <f>COUNTIF(tblPlanIndicativo_2[Programa PDD],C19)</f>
        <v>11</v>
      </c>
      <c r="E19" s="69">
        <f>IFERROR(AVERAGEIF(tblPlanIndicativo_2[Programa PDD],PonderadosCuatrienio[[#This Row],[Programa PDD]],tblPlanIndicativo_2[PORCENTAJE DE EJECUCIÓN ACUMULADA]),0)</f>
        <v>0.81060606060606055</v>
      </c>
      <c r="F19" s="71">
        <f t="shared" si="0"/>
        <v>2.5056947608200455E-2</v>
      </c>
      <c r="H19" s="66" t="s">
        <v>102</v>
      </c>
      <c r="I19" s="67" t="s">
        <v>1469</v>
      </c>
      <c r="J19" s="66" t="s">
        <v>1470</v>
      </c>
      <c r="K19" s="68" cm="1">
        <f t="array" aca="1" ref="K1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19" s="69">
        <f ca="1">IFERROR(AVERAGEIFS(INDIRECT($B$102),tblPlanIndicativo_2[Programa PDD],PonderadosVigencia[[#This Row],[Programa PDD]],INDIRECT($B$101),"&lt;&gt;0"),0)</f>
        <v>0.75</v>
      </c>
      <c r="M19" s="71">
        <f t="shared" ca="1" si="1"/>
        <v>2.6058631921824105E-2</v>
      </c>
    </row>
    <row r="20" spans="1:13" ht="41.4" x14ac:dyDescent="0.3">
      <c r="A20" s="66" t="s">
        <v>102</v>
      </c>
      <c r="B20" s="67" t="s">
        <v>1469</v>
      </c>
      <c r="C20" s="66" t="s">
        <v>1587</v>
      </c>
      <c r="D20" s="67">
        <f>COUNTIF(tblPlanIndicativo_2[Programa PDD],C20)</f>
        <v>7</v>
      </c>
      <c r="E20" s="69">
        <f>IFERROR(AVERAGEIF(tblPlanIndicativo_2[Programa PDD],PonderadosCuatrienio[[#This Row],[Programa PDD]],tblPlanIndicativo_2[PORCENTAJE DE EJECUCIÓN ACUMULADA]),0)</f>
        <v>0.79591836734693877</v>
      </c>
      <c r="F20" s="71">
        <f t="shared" si="0"/>
        <v>1.5945330296127564E-2</v>
      </c>
      <c r="H20" s="66" t="s">
        <v>102</v>
      </c>
      <c r="I20" s="67" t="s">
        <v>1469</v>
      </c>
      <c r="J20" s="66" t="s">
        <v>1587</v>
      </c>
      <c r="K20" s="68" cm="1">
        <f t="array" aca="1" ref="K2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0" s="69">
        <f ca="1">IFERROR(AVERAGEIFS(INDIRECT($B$102),tblPlanIndicativo_2[Programa PDD],PonderadosVigencia[[#This Row],[Programa PDD]],INDIRECT($B$101),"&lt;&gt;0"),0)</f>
        <v>0.8214285714285714</v>
      </c>
      <c r="M20" s="71">
        <f t="shared" ca="1" si="1"/>
        <v>1.3029315960912053E-2</v>
      </c>
    </row>
    <row r="21" spans="1:13" ht="27.6" x14ac:dyDescent="0.3">
      <c r="A21" s="66" t="s">
        <v>102</v>
      </c>
      <c r="B21" s="67" t="s">
        <v>1469</v>
      </c>
      <c r="C21" s="66" t="s">
        <v>1667</v>
      </c>
      <c r="D21" s="67">
        <f>COUNTIF(tblPlanIndicativo_2[Programa PDD],C21)</f>
        <v>3</v>
      </c>
      <c r="E21" s="69">
        <f>IFERROR(AVERAGEIF(tblPlanIndicativo_2[Programa PDD],PonderadosCuatrienio[[#This Row],[Programa PDD]],tblPlanIndicativo_2[PORCENTAJE DE EJECUCIÓN ACUMULADA]),0)</f>
        <v>0.66666666666666663</v>
      </c>
      <c r="F21" s="71">
        <f t="shared" si="0"/>
        <v>6.8337129840546698E-3</v>
      </c>
      <c r="H21" s="66" t="s">
        <v>102</v>
      </c>
      <c r="I21" s="67" t="s">
        <v>1469</v>
      </c>
      <c r="J21" s="66" t="s">
        <v>1667</v>
      </c>
      <c r="K21" s="68" cm="1">
        <f t="array" aca="1" ref="K2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21" s="69">
        <f ca="1">IFERROR(AVERAGEIFS(INDIRECT($B$102),tblPlanIndicativo_2[Programa PDD],PonderadosVigencia[[#This Row],[Programa PDD]],INDIRECT($B$101),"&lt;&gt;0"),0)</f>
        <v>1</v>
      </c>
      <c r="M21" s="71">
        <f t="shared" ca="1" si="1"/>
        <v>3.2573289902280132E-3</v>
      </c>
    </row>
    <row r="22" spans="1:13" ht="27.6" x14ac:dyDescent="0.3">
      <c r="A22" s="66" t="s">
        <v>102</v>
      </c>
      <c r="B22" s="67" t="s">
        <v>1696</v>
      </c>
      <c r="C22" s="66" t="s">
        <v>1697</v>
      </c>
      <c r="D22" s="67">
        <f>COUNTIF(tblPlanIndicativo_2[Programa PDD],C22)</f>
        <v>16</v>
      </c>
      <c r="E22" s="69">
        <f>IFERROR(AVERAGEIF(tblPlanIndicativo_2[Programa PDD],PonderadosCuatrienio[[#This Row],[Programa PDD]],tblPlanIndicativo_2[PORCENTAJE DE EJECUCIÓN ACUMULADA]),0)</f>
        <v>0.56418391280353208</v>
      </c>
      <c r="F22" s="71">
        <f t="shared" si="0"/>
        <v>3.644646924829157E-2</v>
      </c>
      <c r="H22" s="66" t="s">
        <v>102</v>
      </c>
      <c r="I22" s="67" t="s">
        <v>1696</v>
      </c>
      <c r="J22" s="66" t="s">
        <v>1697</v>
      </c>
      <c r="K22" s="68" cm="1">
        <f t="array" aca="1" ref="K2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22" s="69">
        <f ca="1">IFERROR(AVERAGEIFS(INDIRECT($B$102),tblPlanIndicativo_2[Programa PDD],PonderadosVigencia[[#This Row],[Programa PDD]],INDIRECT($B$101),"&lt;&gt;0"),0)</f>
        <v>0.5</v>
      </c>
      <c r="M22" s="71">
        <f t="shared" ca="1" si="1"/>
        <v>3.9087947882736153E-2</v>
      </c>
    </row>
    <row r="23" spans="1:13" ht="27.6" x14ac:dyDescent="0.3">
      <c r="A23" s="66" t="s">
        <v>102</v>
      </c>
      <c r="B23" s="67" t="s">
        <v>1696</v>
      </c>
      <c r="C23" s="66" t="s">
        <v>1865</v>
      </c>
      <c r="D23" s="67">
        <f>COUNTIF(tblPlanIndicativo_2[Programa PDD],C23)</f>
        <v>9</v>
      </c>
      <c r="E23" s="69">
        <f>IFERROR(AVERAGEIF(tblPlanIndicativo_2[Programa PDD],PonderadosCuatrienio[[#This Row],[Programa PDD]],tblPlanIndicativo_2[PORCENTAJE DE EJECUCIÓN ACUMULADA]),0)</f>
        <v>0.36049382716049383</v>
      </c>
      <c r="F23" s="71">
        <f t="shared" si="0"/>
        <v>2.0501138952164009E-2</v>
      </c>
      <c r="H23" s="66" t="s">
        <v>102</v>
      </c>
      <c r="I23" s="67" t="s">
        <v>1696</v>
      </c>
      <c r="J23" s="66" t="s">
        <v>1865</v>
      </c>
      <c r="K23" s="68" cm="1">
        <f t="array" aca="1" ref="K2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23" s="69">
        <f ca="1">IFERROR(AVERAGEIFS(INDIRECT($B$102),tblPlanIndicativo_2[Programa PDD],PonderadosVigencia[[#This Row],[Programa PDD]],INDIRECT($B$101),"&lt;&gt;0"),0)</f>
        <v>0.25</v>
      </c>
      <c r="M23" s="71">
        <f t="shared" ca="1" si="1"/>
        <v>2.6058631921824105E-2</v>
      </c>
    </row>
    <row r="24" spans="1:13" ht="27.6" x14ac:dyDescent="0.3">
      <c r="A24" s="66" t="s">
        <v>102</v>
      </c>
      <c r="B24" s="67" t="s">
        <v>1696</v>
      </c>
      <c r="C24" s="66" t="s">
        <v>1957</v>
      </c>
      <c r="D24" s="67">
        <f>COUNTIF(tblPlanIndicativo_2[Programa PDD],C24)</f>
        <v>4</v>
      </c>
      <c r="E24" s="69">
        <f>IFERROR(AVERAGEIF(tblPlanIndicativo_2[Programa PDD],PonderadosCuatrienio[[#This Row],[Programa PDD]],tblPlanIndicativo_2[PORCENTAJE DE EJECUCIÓN ACUMULADA]),0)</f>
        <v>0</v>
      </c>
      <c r="F24" s="71">
        <f t="shared" si="0"/>
        <v>9.1116173120728925E-3</v>
      </c>
      <c r="H24" s="66" t="s">
        <v>102</v>
      </c>
      <c r="I24" s="67" t="s">
        <v>1696</v>
      </c>
      <c r="J24" s="66" t="s">
        <v>1957</v>
      </c>
      <c r="K24" s="68" cm="1">
        <f t="array" aca="1" ref="K2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4" s="69">
        <f ca="1">IFERROR(AVERAGEIFS(INDIRECT($B$102),tblPlanIndicativo_2[Programa PDD],PonderadosVigencia[[#This Row],[Programa PDD]],INDIRECT($B$101),"&lt;&gt;0"),0)</f>
        <v>0</v>
      </c>
      <c r="M24" s="71">
        <f t="shared" ca="1" si="1"/>
        <v>1.3029315960912053E-2</v>
      </c>
    </row>
    <row r="25" spans="1:13" ht="27.6" x14ac:dyDescent="0.3">
      <c r="A25" s="66" t="s">
        <v>102</v>
      </c>
      <c r="B25" s="67" t="s">
        <v>1696</v>
      </c>
      <c r="C25" s="66" t="s">
        <v>1996</v>
      </c>
      <c r="D25" s="67">
        <f>COUNTIF(tblPlanIndicativo_2[Programa PDD],C25)</f>
        <v>2</v>
      </c>
      <c r="E25" s="69">
        <f>IFERROR(AVERAGEIF(tblPlanIndicativo_2[Programa PDD],PonderadosCuatrienio[[#This Row],[Programa PDD]],tblPlanIndicativo_2[PORCENTAJE DE EJECUCIÓN ACUMULADA]),0)</f>
        <v>0</v>
      </c>
      <c r="F25" s="71">
        <f t="shared" si="0"/>
        <v>4.5558086560364463E-3</v>
      </c>
      <c r="H25" s="66" t="s">
        <v>102</v>
      </c>
      <c r="I25" s="67" t="s">
        <v>1696</v>
      </c>
      <c r="J25" s="66" t="s">
        <v>1996</v>
      </c>
      <c r="K25" s="68" cm="1">
        <f t="array" aca="1" ref="K2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5" s="69">
        <f ca="1">IFERROR(AVERAGEIFS(INDIRECT($B$102),tblPlanIndicativo_2[Programa PDD],PonderadosVigencia[[#This Row],[Programa PDD]],INDIRECT($B$101),"&lt;&gt;0"),0)</f>
        <v>0</v>
      </c>
      <c r="M25" s="71">
        <f t="shared" ca="1" si="1"/>
        <v>6.5146579804560263E-3</v>
      </c>
    </row>
    <row r="26" spans="1:13" ht="27.6" x14ac:dyDescent="0.3">
      <c r="A26" s="66" t="s">
        <v>102</v>
      </c>
      <c r="B26" s="67" t="s">
        <v>1696</v>
      </c>
      <c r="C26" s="66" t="s">
        <v>2010</v>
      </c>
      <c r="D26" s="67">
        <f>COUNTIF(tblPlanIndicativo_2[Programa PDD],C26)</f>
        <v>3</v>
      </c>
      <c r="E26" s="69">
        <f>IFERROR(AVERAGEIF(tblPlanIndicativo_2[Programa PDD],PonderadosCuatrienio[[#This Row],[Programa PDD]],tblPlanIndicativo_2[PORCENTAJE DE EJECUCIÓN ACUMULADA]),0)</f>
        <v>0</v>
      </c>
      <c r="F26" s="71">
        <f t="shared" si="0"/>
        <v>6.8337129840546698E-3</v>
      </c>
      <c r="H26" s="66" t="s">
        <v>102</v>
      </c>
      <c r="I26" s="67" t="s">
        <v>1696</v>
      </c>
      <c r="J26" s="66" t="s">
        <v>2010</v>
      </c>
      <c r="K26" s="68" cm="1">
        <f t="array" aca="1" ref="K2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6" s="69">
        <f ca="1">IFERROR(AVERAGEIFS(INDIRECT($B$102),tblPlanIndicativo_2[Programa PDD],PonderadosVigencia[[#This Row],[Programa PDD]],INDIRECT($B$101),"&lt;&gt;0"),0)</f>
        <v>0</v>
      </c>
      <c r="M26" s="71">
        <f t="shared" ca="1" si="1"/>
        <v>9.7719869706840382E-3</v>
      </c>
    </row>
    <row r="27" spans="1:13" ht="27.6" x14ac:dyDescent="0.3">
      <c r="A27" s="66" t="s">
        <v>102</v>
      </c>
      <c r="B27" s="67" t="s">
        <v>2033</v>
      </c>
      <c r="C27" s="66" t="s">
        <v>2034</v>
      </c>
      <c r="D27" s="67">
        <f>COUNTIF(tblPlanIndicativo_2[Programa PDD],C27)</f>
        <v>3</v>
      </c>
      <c r="E27" s="69">
        <f>IFERROR(AVERAGEIF(tblPlanIndicativo_2[Programa PDD],PonderadosCuatrienio[[#This Row],[Programa PDD]],tblPlanIndicativo_2[PORCENTAJE DE EJECUCIÓN ACUMULADA]),0)</f>
        <v>0.91611111111111099</v>
      </c>
      <c r="F27" s="71">
        <f t="shared" si="0"/>
        <v>6.8337129840546698E-3</v>
      </c>
      <c r="H27" s="66" t="s">
        <v>102</v>
      </c>
      <c r="I27" s="67" t="s">
        <v>2033</v>
      </c>
      <c r="J27" s="66" t="s">
        <v>2034</v>
      </c>
      <c r="K27" s="68" cm="1">
        <f t="array" aca="1" ref="K2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7" s="69">
        <f ca="1">IFERROR(AVERAGEIFS(INDIRECT($B$102),tblPlanIndicativo_2[Programa PDD],PonderadosVigencia[[#This Row],[Programa PDD]],INDIRECT($B$101),"&lt;&gt;0"),0)</f>
        <v>0.33333333333333331</v>
      </c>
      <c r="M27" s="71">
        <f t="shared" ca="1" si="1"/>
        <v>9.7719869706840382E-3</v>
      </c>
    </row>
    <row r="28" spans="1:13" ht="27.6" x14ac:dyDescent="0.3">
      <c r="A28" s="66" t="s">
        <v>2069</v>
      </c>
      <c r="B28" s="67" t="s">
        <v>2074</v>
      </c>
      <c r="C28" s="66" t="s">
        <v>2075</v>
      </c>
      <c r="D28" s="67">
        <f>COUNTIF(tblPlanIndicativo_2[Programa PDD],C28)</f>
        <v>9</v>
      </c>
      <c r="E28" s="69">
        <f>IFERROR(AVERAGEIF(tblPlanIndicativo_2[Programa PDD],PonderadosCuatrienio[[#This Row],[Programa PDD]],tblPlanIndicativo_2[PORCENTAJE DE EJECUCIÓN ACUMULADA]),0)</f>
        <v>0.6036111111111111</v>
      </c>
      <c r="F28" s="71">
        <f t="shared" si="0"/>
        <v>2.0501138952164009E-2</v>
      </c>
      <c r="H28" s="66" t="s">
        <v>2069</v>
      </c>
      <c r="I28" s="67" t="s">
        <v>2074</v>
      </c>
      <c r="J28" s="66" t="s">
        <v>2075</v>
      </c>
      <c r="K28" s="68" cm="1">
        <f t="array" aca="1" ref="K2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8" s="69">
        <f ca="1">IFERROR(AVERAGEIFS(INDIRECT($B$102),tblPlanIndicativo_2[Programa PDD],PonderadosVigencia[[#This Row],[Programa PDD]],INDIRECT($B$101),"&lt;&gt;0"),0)</f>
        <v>0</v>
      </c>
      <c r="M28" s="71">
        <f t="shared" ca="1" si="1"/>
        <v>1.3029315960912053E-2</v>
      </c>
    </row>
    <row r="29" spans="1:13" ht="27.6" x14ac:dyDescent="0.3">
      <c r="A29" s="66" t="s">
        <v>2069</v>
      </c>
      <c r="B29" s="67" t="s">
        <v>2170</v>
      </c>
      <c r="C29" s="66" t="s">
        <v>2171</v>
      </c>
      <c r="D29" s="67">
        <f>COUNTIF(tblPlanIndicativo_2[Programa PDD],C29)</f>
        <v>10</v>
      </c>
      <c r="E29" s="69">
        <f>IFERROR(AVERAGEIF(tblPlanIndicativo_2[Programa PDD],PonderadosCuatrienio[[#This Row],[Programa PDD]],tblPlanIndicativo_2[PORCENTAJE DE EJECUCIÓN ACUMULADA]),0)</f>
        <v>0.53333333333333333</v>
      </c>
      <c r="F29" s="71">
        <f t="shared" si="0"/>
        <v>2.2779043280182234E-2</v>
      </c>
      <c r="H29" s="66" t="s">
        <v>2069</v>
      </c>
      <c r="I29" s="67" t="s">
        <v>2170</v>
      </c>
      <c r="J29" s="66" t="s">
        <v>2171</v>
      </c>
      <c r="K29" s="68" cm="1">
        <f t="array" aca="1" ref="K2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29" s="69">
        <f ca="1">IFERROR(AVERAGEIFS(INDIRECT($B$102),tblPlanIndicativo_2[Programa PDD],PonderadosVigencia[[#This Row],[Programa PDD]],INDIRECT($B$101),"&lt;&gt;0"),0)</f>
        <v>0.47222222222222221</v>
      </c>
      <c r="M29" s="71">
        <f t="shared" ca="1" si="1"/>
        <v>2.9315960912052116E-2</v>
      </c>
    </row>
    <row r="30" spans="1:13" ht="27.6" x14ac:dyDescent="0.3">
      <c r="A30" s="66" t="s">
        <v>2069</v>
      </c>
      <c r="B30" s="67" t="s">
        <v>2258</v>
      </c>
      <c r="C30" s="66" t="s">
        <v>2259</v>
      </c>
      <c r="D30" s="67">
        <f>COUNTIF(tblPlanIndicativo_2[Programa PDD],C30)</f>
        <v>5</v>
      </c>
      <c r="E30" s="69">
        <f>IFERROR(AVERAGEIF(tblPlanIndicativo_2[Programa PDD],PonderadosCuatrienio[[#This Row],[Programa PDD]],tblPlanIndicativo_2[PORCENTAJE DE EJECUCIÓN ACUMULADA]),0)</f>
        <v>0.6455333333333334</v>
      </c>
      <c r="F30" s="71">
        <f t="shared" si="0"/>
        <v>1.1389521640091117E-2</v>
      </c>
      <c r="H30" s="66" t="s">
        <v>2069</v>
      </c>
      <c r="I30" s="67" t="s">
        <v>2258</v>
      </c>
      <c r="J30" s="66" t="s">
        <v>2259</v>
      </c>
      <c r="K30" s="68" cm="1">
        <f t="array" aca="1" ref="K3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0" s="69">
        <f ca="1">IFERROR(AVERAGEIFS(INDIRECT($B$102),tblPlanIndicativo_2[Programa PDD],PonderadosVigencia[[#This Row],[Programa PDD]],INDIRECT($B$101),"&lt;&gt;0"),0)</f>
        <v>0.33250000000000002</v>
      </c>
      <c r="M30" s="71">
        <f t="shared" ca="1" si="1"/>
        <v>1.3029315960912053E-2</v>
      </c>
    </row>
    <row r="31" spans="1:13" ht="41.4" x14ac:dyDescent="0.3">
      <c r="A31" s="66" t="s">
        <v>2069</v>
      </c>
      <c r="B31" s="67" t="s">
        <v>2307</v>
      </c>
      <c r="C31" s="66" t="s">
        <v>2308</v>
      </c>
      <c r="D31" s="67">
        <f>COUNTIF(tblPlanIndicativo_2[Programa PDD],C31)</f>
        <v>2</v>
      </c>
      <c r="E31" s="69">
        <f>IFERROR(AVERAGEIF(tblPlanIndicativo_2[Programa PDD],PonderadosCuatrienio[[#This Row],[Programa PDD]],tblPlanIndicativo_2[PORCENTAJE DE EJECUCIÓN ACUMULADA]),0)</f>
        <v>0.5</v>
      </c>
      <c r="F31" s="71">
        <f t="shared" si="0"/>
        <v>4.5558086560364463E-3</v>
      </c>
      <c r="H31" s="66" t="s">
        <v>2069</v>
      </c>
      <c r="I31" s="67" t="s">
        <v>2307</v>
      </c>
      <c r="J31" s="66" t="s">
        <v>2308</v>
      </c>
      <c r="K31" s="68" cm="1">
        <f t="array" aca="1" ref="K3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1" s="69">
        <f ca="1">IFERROR(AVERAGEIFS(INDIRECT($B$102),tblPlanIndicativo_2[Programa PDD],PonderadosVigencia[[#This Row],[Programa PDD]],INDIRECT($B$101),"&lt;&gt;0"),0)</f>
        <v>0</v>
      </c>
      <c r="M31" s="71">
        <f t="shared" ca="1" si="1"/>
        <v>3.2573289902280132E-3</v>
      </c>
    </row>
    <row r="32" spans="1:13" ht="27.6" x14ac:dyDescent="0.3">
      <c r="A32" s="66" t="s">
        <v>2069</v>
      </c>
      <c r="B32" s="67" t="s">
        <v>2307</v>
      </c>
      <c r="C32" s="66" t="s">
        <v>2332</v>
      </c>
      <c r="D32" s="67">
        <f>COUNTIF(tblPlanIndicativo_2[Programa PDD],C32)</f>
        <v>13</v>
      </c>
      <c r="E32" s="69">
        <f>IFERROR(AVERAGEIF(tblPlanIndicativo_2[Programa PDD],PonderadosCuatrienio[[#This Row],[Programa PDD]],tblPlanIndicativo_2[PORCENTAJE DE EJECUCIÓN ACUMULADA]),0)</f>
        <v>0.49046153846153856</v>
      </c>
      <c r="F32" s="71">
        <f t="shared" si="0"/>
        <v>2.9612756264236904E-2</v>
      </c>
      <c r="H32" s="66" t="s">
        <v>2069</v>
      </c>
      <c r="I32" s="67" t="s">
        <v>2307</v>
      </c>
      <c r="J32" s="66" t="s">
        <v>2332</v>
      </c>
      <c r="K32" s="68" cm="1">
        <f t="array" aca="1" ref="K3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2" s="69">
        <f ca="1">IFERROR(AVERAGEIFS(INDIRECT($B$102),tblPlanIndicativo_2[Programa PDD],PonderadosVigencia[[#This Row],[Programa PDD]],INDIRECT($B$101),"&lt;&gt;0"),0)</f>
        <v>0</v>
      </c>
      <c r="M32" s="71">
        <f t="shared" ca="1" si="1"/>
        <v>1.9543973941368076E-2</v>
      </c>
    </row>
    <row r="33" spans="1:14" ht="27.6" x14ac:dyDescent="0.3">
      <c r="A33" s="66" t="s">
        <v>2069</v>
      </c>
      <c r="B33" s="67" t="s">
        <v>2463</v>
      </c>
      <c r="C33" s="66" t="s">
        <v>2464</v>
      </c>
      <c r="D33" s="67">
        <f>COUNTIF(tblPlanIndicativo_2[Programa PDD],C33)</f>
        <v>7</v>
      </c>
      <c r="E33" s="69">
        <f>IFERROR(AVERAGEIF(tblPlanIndicativo_2[Programa PDD],PonderadosCuatrienio[[#This Row],[Programa PDD]],tblPlanIndicativo_2[PORCENTAJE DE EJECUCIÓN ACUMULADA]),0)</f>
        <v>0.54743415047905764</v>
      </c>
      <c r="F33" s="71">
        <f t="shared" si="0"/>
        <v>1.5945330296127564E-2</v>
      </c>
      <c r="H33" s="66" t="s">
        <v>2069</v>
      </c>
      <c r="I33" s="67" t="s">
        <v>2463</v>
      </c>
      <c r="J33" s="66" t="s">
        <v>2464</v>
      </c>
      <c r="K33" s="68" cm="1">
        <f t="array" aca="1" ref="K3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33" s="69">
        <f ca="1">IFERROR(AVERAGEIFS(INDIRECT($B$102),tblPlanIndicativo_2[Programa PDD],PonderadosVigencia[[#This Row],[Programa PDD]],INDIRECT($B$101),"&lt;&gt;0"),0)</f>
        <v>0.18699999999999997</v>
      </c>
      <c r="M33" s="71">
        <f t="shared" ca="1" si="1"/>
        <v>1.9543973941368076E-2</v>
      </c>
    </row>
    <row r="34" spans="1:14" ht="27.6" x14ac:dyDescent="0.3">
      <c r="A34" s="66" t="s">
        <v>2069</v>
      </c>
      <c r="B34" s="67" t="s">
        <v>2463</v>
      </c>
      <c r="C34" s="66" t="s">
        <v>2539</v>
      </c>
      <c r="D34" s="67">
        <f>COUNTIF(tblPlanIndicativo_2[Programa PDD],C34)</f>
        <v>1</v>
      </c>
      <c r="E34" s="69">
        <f>IFERROR(AVERAGEIF(tblPlanIndicativo_2[Programa PDD],PonderadosCuatrienio[[#This Row],[Programa PDD]],tblPlanIndicativo_2[PORCENTAJE DE EJECUCIÓN ACUMULADA]),0)</f>
        <v>0</v>
      </c>
      <c r="F34" s="71">
        <f t="shared" si="0"/>
        <v>2.2779043280182231E-3</v>
      </c>
      <c r="H34" s="66" t="s">
        <v>2069</v>
      </c>
      <c r="I34" s="67" t="s">
        <v>2463</v>
      </c>
      <c r="J34" s="66" t="s">
        <v>2539</v>
      </c>
      <c r="K34" s="68" cm="1">
        <f t="array" aca="1" ref="K3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4" s="69">
        <f ca="1">IFERROR(AVERAGEIFS(INDIRECT($B$102),tblPlanIndicativo_2[Programa PDD],PonderadosVigencia[[#This Row],[Programa PDD]],INDIRECT($B$101),"&lt;&gt;0"),0)</f>
        <v>0</v>
      </c>
      <c r="M34" s="71">
        <f t="shared" ca="1" si="1"/>
        <v>3.2573289902280132E-3</v>
      </c>
    </row>
    <row r="35" spans="1:14" ht="27.6" x14ac:dyDescent="0.3">
      <c r="A35" s="66" t="s">
        <v>2069</v>
      </c>
      <c r="B35" s="67" t="s">
        <v>2463</v>
      </c>
      <c r="C35" s="66" t="s">
        <v>2551</v>
      </c>
      <c r="D35" s="67">
        <f>COUNTIF(tblPlanIndicativo_2[Programa PDD],C35)</f>
        <v>1</v>
      </c>
      <c r="E35" s="69">
        <f>IFERROR(AVERAGEIF(tblPlanIndicativo_2[Programa PDD],PonderadosCuatrienio[[#This Row],[Programa PDD]],tblPlanIndicativo_2[PORCENTAJE DE EJECUCIÓN ACUMULADA]),0)</f>
        <v>1</v>
      </c>
      <c r="F35" s="71">
        <f t="shared" si="0"/>
        <v>2.2779043280182231E-3</v>
      </c>
      <c r="H35" s="66" t="s">
        <v>2069</v>
      </c>
      <c r="I35" s="67" t="s">
        <v>2463</v>
      </c>
      <c r="J35" s="66" t="s">
        <v>2551</v>
      </c>
      <c r="K35" s="68" cm="1">
        <f t="array" aca="1" ref="K3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5" s="69">
        <f ca="1">IFERROR(AVERAGEIFS(INDIRECT($B$102),tblPlanIndicativo_2[Programa PDD],PonderadosVigencia[[#This Row],[Programa PDD]],INDIRECT($B$101),"&lt;&gt;0"),0)</f>
        <v>0</v>
      </c>
      <c r="M35" s="71">
        <f t="shared" ca="1" si="1"/>
        <v>0</v>
      </c>
    </row>
    <row r="36" spans="1:14" ht="27.6" x14ac:dyDescent="0.3">
      <c r="A36" s="66" t="s">
        <v>2069</v>
      </c>
      <c r="B36" s="67" t="s">
        <v>2463</v>
      </c>
      <c r="C36" s="66" t="s">
        <v>2567</v>
      </c>
      <c r="D36" s="67">
        <f>COUNTIF(tblPlanIndicativo_2[Programa PDD],C36)</f>
        <v>1</v>
      </c>
      <c r="E36" s="69">
        <f>IFERROR(AVERAGEIF(tblPlanIndicativo_2[Programa PDD],PonderadosCuatrienio[[#This Row],[Programa PDD]],tblPlanIndicativo_2[PORCENTAJE DE EJECUCIÓN ACUMULADA]),0)</f>
        <v>0.69869999999999999</v>
      </c>
      <c r="F36" s="71">
        <f t="shared" si="0"/>
        <v>2.2779043280182231E-3</v>
      </c>
      <c r="H36" s="66" t="s">
        <v>2069</v>
      </c>
      <c r="I36" s="67" t="s">
        <v>2463</v>
      </c>
      <c r="J36" s="66" t="s">
        <v>2567</v>
      </c>
      <c r="K36" s="68" cm="1">
        <f t="array" aca="1" ref="K3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6" s="69">
        <f ca="1">IFERROR(AVERAGEIFS(INDIRECT($B$102),tblPlanIndicativo_2[Programa PDD],PonderadosVigencia[[#This Row],[Programa PDD]],INDIRECT($B$101),"&lt;&gt;0"),0)</f>
        <v>0</v>
      </c>
      <c r="M36" s="71">
        <f t="shared" ca="1" si="1"/>
        <v>3.2573289902280132E-3</v>
      </c>
      <c r="N36" s="82" t="str">
        <f>""</f>
        <v/>
      </c>
    </row>
    <row r="37" spans="1:14" ht="27.6" x14ac:dyDescent="0.3">
      <c r="A37" s="66" t="s">
        <v>2069</v>
      </c>
      <c r="B37" s="67" t="s">
        <v>2463</v>
      </c>
      <c r="C37" s="66" t="s">
        <v>2580</v>
      </c>
      <c r="D37" s="67">
        <f>COUNTIF(tblPlanIndicativo_2[Programa PDD],C37)</f>
        <v>9</v>
      </c>
      <c r="E37" s="69">
        <f>IFERROR(AVERAGEIF(tblPlanIndicativo_2[Programa PDD],PonderadosCuatrienio[[#This Row],[Programa PDD]],tblPlanIndicativo_2[PORCENTAJE DE EJECUCIÓN ACUMULADA]),0)</f>
        <v>0.22965811965811966</v>
      </c>
      <c r="F37" s="71">
        <f t="shared" si="0"/>
        <v>2.0501138952164009E-2</v>
      </c>
      <c r="H37" s="66" t="s">
        <v>2069</v>
      </c>
      <c r="I37" s="67" t="s">
        <v>2463</v>
      </c>
      <c r="J37" s="66" t="s">
        <v>2580</v>
      </c>
      <c r="K37" s="68" cm="1">
        <f t="array" aca="1" ref="K3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37" s="69">
        <f ca="1">IFERROR(AVERAGEIFS(INDIRECT($B$102),tblPlanIndicativo_2[Programa PDD],PonderadosVigencia[[#This Row],[Programa PDD]],INDIRECT($B$101),"&lt;&gt;0"),0)</f>
        <v>0.25</v>
      </c>
      <c r="M37" s="71">
        <f t="shared" ca="1" si="1"/>
        <v>2.6058631921824105E-2</v>
      </c>
    </row>
    <row r="38" spans="1:14" ht="27.6" x14ac:dyDescent="0.3">
      <c r="A38" s="66" t="s">
        <v>2659</v>
      </c>
      <c r="B38" s="67" t="s">
        <v>2665</v>
      </c>
      <c r="C38" s="66" t="s">
        <v>2666</v>
      </c>
      <c r="D38" s="67">
        <f>COUNTIF(tblPlanIndicativo_2[Programa PDD],C38)</f>
        <v>6</v>
      </c>
      <c r="E38" s="69">
        <f>IFERROR(AVERAGEIF(tblPlanIndicativo_2[Programa PDD],PonderadosCuatrienio[[#This Row],[Programa PDD]],tblPlanIndicativo_2[PORCENTAJE DE EJECUCIÓN ACUMULADA]),0)</f>
        <v>0.46516666666666667</v>
      </c>
      <c r="F38" s="71">
        <f t="shared" ref="F38:F69" si="2">D38/$B$1</f>
        <v>1.366742596810934E-2</v>
      </c>
      <c r="H38" s="66" t="s">
        <v>2659</v>
      </c>
      <c r="I38" s="67" t="s">
        <v>2665</v>
      </c>
      <c r="J38" s="66" t="s">
        <v>2666</v>
      </c>
      <c r="K38" s="68" cm="1">
        <f t="array" aca="1" ref="K3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38" s="69">
        <f ca="1">IFERROR(AVERAGEIFS(INDIRECT($B$102),tblPlanIndicativo_2[Programa PDD],PonderadosVigencia[[#This Row],[Programa PDD]],INDIRECT($B$101),"&lt;&gt;0"),0)</f>
        <v>0.33333333333333331</v>
      </c>
      <c r="M38" s="71">
        <f t="shared" ref="M38:M69" ca="1" si="3">K38/$B$2</f>
        <v>9.7719869706840382E-3</v>
      </c>
    </row>
    <row r="39" spans="1:14" ht="27.6" x14ac:dyDescent="0.3">
      <c r="A39" s="66" t="s">
        <v>2659</v>
      </c>
      <c r="B39" s="67" t="s">
        <v>2665</v>
      </c>
      <c r="C39" s="66" t="s">
        <v>2733</v>
      </c>
      <c r="D39" s="67">
        <f>COUNTIF(tblPlanIndicativo_2[Programa PDD],C39)</f>
        <v>1</v>
      </c>
      <c r="E39" s="69">
        <f>IFERROR(AVERAGEIF(tblPlanIndicativo_2[Programa PDD],PonderadosCuatrienio[[#This Row],[Programa PDD]],tblPlanIndicativo_2[PORCENTAJE DE EJECUCIÓN ACUMULADA]),0)</f>
        <v>0</v>
      </c>
      <c r="F39" s="71">
        <f t="shared" si="2"/>
        <v>2.2779043280182231E-3</v>
      </c>
      <c r="H39" s="66" t="s">
        <v>2659</v>
      </c>
      <c r="I39" s="67" t="s">
        <v>2665</v>
      </c>
      <c r="J39" s="66" t="s">
        <v>2733</v>
      </c>
      <c r="K39" s="68" cm="1">
        <f t="array" aca="1" ref="K3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9" s="69">
        <f ca="1">IFERROR(AVERAGEIFS(INDIRECT($B$102),tblPlanIndicativo_2[Programa PDD],PonderadosVigencia[[#This Row],[Programa PDD]],INDIRECT($B$101),"&lt;&gt;0"),0)</f>
        <v>0</v>
      </c>
      <c r="M39" s="71">
        <f t="shared" ca="1" si="3"/>
        <v>3.2573289902280132E-3</v>
      </c>
    </row>
    <row r="40" spans="1:14" ht="27.6" x14ac:dyDescent="0.3">
      <c r="A40" s="66" t="s">
        <v>2659</v>
      </c>
      <c r="B40" s="67" t="s">
        <v>2665</v>
      </c>
      <c r="C40" s="66" t="s">
        <v>2746</v>
      </c>
      <c r="D40" s="67">
        <f>COUNTIF(tblPlanIndicativo_2[Programa PDD],C40)</f>
        <v>14</v>
      </c>
      <c r="E40" s="69">
        <f>IFERROR(AVERAGEIF(tblPlanIndicativo_2[Programa PDD],PonderadosCuatrienio[[#This Row],[Programa PDD]],tblPlanIndicativo_2[PORCENTAJE DE EJECUCIÓN ACUMULADA]),0)</f>
        <v>0.35163461538461543</v>
      </c>
      <c r="F40" s="71">
        <f t="shared" si="2"/>
        <v>3.1890660592255128E-2</v>
      </c>
      <c r="H40" s="66" t="s">
        <v>2659</v>
      </c>
      <c r="I40" s="67" t="s">
        <v>2665</v>
      </c>
      <c r="J40" s="66" t="s">
        <v>2746</v>
      </c>
      <c r="K40" s="68" cm="1">
        <f t="array" aca="1" ref="K4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40" s="69">
        <f ca="1">IFERROR(AVERAGEIFS(INDIRECT($B$102),tblPlanIndicativo_2[Programa PDD],PonderadosVigencia[[#This Row],[Programa PDD]],INDIRECT($B$101),"&lt;&gt;0"),0)</f>
        <v>0</v>
      </c>
      <c r="M40" s="71">
        <f t="shared" ca="1" si="3"/>
        <v>3.9087947882736153E-2</v>
      </c>
    </row>
    <row r="41" spans="1:14" ht="27.6" x14ac:dyDescent="0.3">
      <c r="A41" s="66" t="s">
        <v>2659</v>
      </c>
      <c r="B41" s="67" t="s">
        <v>2890</v>
      </c>
      <c r="C41" s="66" t="s">
        <v>2891</v>
      </c>
      <c r="D41" s="67">
        <f>COUNTIF(tblPlanIndicativo_2[Programa PDD],C41)</f>
        <v>6</v>
      </c>
      <c r="E41" s="69">
        <f>IFERROR(AVERAGEIF(tblPlanIndicativo_2[Programa PDD],PonderadosCuatrienio[[#This Row],[Programa PDD]],tblPlanIndicativo_2[PORCENTAJE DE EJECUCIÓN ACUMULADA]),0)</f>
        <v>0.66666666666666663</v>
      </c>
      <c r="F41" s="71">
        <f t="shared" si="2"/>
        <v>1.366742596810934E-2</v>
      </c>
      <c r="H41" s="66" t="s">
        <v>2659</v>
      </c>
      <c r="I41" s="67" t="s">
        <v>2890</v>
      </c>
      <c r="J41" s="66" t="s">
        <v>2891</v>
      </c>
      <c r="K41" s="68" cm="1">
        <f t="array" aca="1" ref="K4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1" s="69">
        <f ca="1">IFERROR(AVERAGEIFS(INDIRECT($B$102),tblPlanIndicativo_2[Programa PDD],PonderadosVigencia[[#This Row],[Programa PDD]],INDIRECT($B$101),"&lt;&gt;0"),0)</f>
        <v>1</v>
      </c>
      <c r="M41" s="71">
        <f t="shared" ca="1" si="3"/>
        <v>6.5146579804560263E-3</v>
      </c>
    </row>
    <row r="42" spans="1:14" ht="27.6" x14ac:dyDescent="0.3">
      <c r="A42" s="66" t="s">
        <v>2659</v>
      </c>
      <c r="B42" s="67" t="s">
        <v>2890</v>
      </c>
      <c r="C42" s="66" t="s">
        <v>2947</v>
      </c>
      <c r="D42" s="67">
        <f>COUNTIF(tblPlanIndicativo_2[Programa PDD],C42)</f>
        <v>5</v>
      </c>
      <c r="E42" s="69">
        <f>IFERROR(AVERAGEIF(tblPlanIndicativo_2[Programa PDD],PonderadosCuatrienio[[#This Row],[Programa PDD]],tblPlanIndicativo_2[PORCENTAJE DE EJECUCIÓN ACUMULADA]),0)</f>
        <v>0.26400000000000001</v>
      </c>
      <c r="F42" s="71">
        <f t="shared" si="2"/>
        <v>1.1389521640091117E-2</v>
      </c>
      <c r="H42" s="66" t="s">
        <v>2659</v>
      </c>
      <c r="I42" s="67" t="s">
        <v>2890</v>
      </c>
      <c r="J42" s="66" t="s">
        <v>2947</v>
      </c>
      <c r="K42" s="68" cm="1">
        <f t="array" aca="1" ref="K4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2" s="69">
        <f ca="1">IFERROR(AVERAGEIFS(INDIRECT($B$102),tblPlanIndicativo_2[Programa PDD],PonderadosVigencia[[#This Row],[Programa PDD]],INDIRECT($B$101),"&lt;&gt;0"),0)</f>
        <v>0.25</v>
      </c>
      <c r="M42" s="71">
        <f t="shared" ca="1" si="3"/>
        <v>1.3029315960912053E-2</v>
      </c>
    </row>
    <row r="43" spans="1:14" ht="27.6" x14ac:dyDescent="0.3">
      <c r="A43" s="66" t="s">
        <v>2659</v>
      </c>
      <c r="B43" s="67" t="s">
        <v>2890</v>
      </c>
      <c r="C43" s="66" t="s">
        <v>2995</v>
      </c>
      <c r="D43" s="67">
        <f>COUNTIF(tblPlanIndicativo_2[Programa PDD],C43)</f>
        <v>2</v>
      </c>
      <c r="E43" s="69">
        <f>IFERROR(AVERAGEIF(tblPlanIndicativo_2[Programa PDD],PonderadosCuatrienio[[#This Row],[Programa PDD]],tblPlanIndicativo_2[PORCENTAJE DE EJECUCIÓN ACUMULADA]),0)</f>
        <v>0</v>
      </c>
      <c r="F43" s="71">
        <f t="shared" si="2"/>
        <v>4.5558086560364463E-3</v>
      </c>
      <c r="H43" s="66" t="s">
        <v>2659</v>
      </c>
      <c r="I43" s="67" t="s">
        <v>2890</v>
      </c>
      <c r="J43" s="66" t="s">
        <v>2995</v>
      </c>
      <c r="K43" s="68" cm="1">
        <f t="array" aca="1" ref="K4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3" s="69">
        <f ca="1">IFERROR(AVERAGEIFS(INDIRECT($B$102),tblPlanIndicativo_2[Programa PDD],PonderadosVigencia[[#This Row],[Programa PDD]],INDIRECT($B$101),"&lt;&gt;0"),0)</f>
        <v>0</v>
      </c>
      <c r="M43" s="71">
        <f t="shared" ca="1" si="3"/>
        <v>0</v>
      </c>
    </row>
    <row r="44" spans="1:14" ht="27.6" x14ac:dyDescent="0.3">
      <c r="A44" s="66" t="s">
        <v>2659</v>
      </c>
      <c r="B44" s="67" t="s">
        <v>2890</v>
      </c>
      <c r="C44" s="66" t="s">
        <v>3019</v>
      </c>
      <c r="D44" s="67">
        <f>COUNTIF(tblPlanIndicativo_2[Programa PDD],C44)</f>
        <v>1</v>
      </c>
      <c r="E44" s="69">
        <f>IFERROR(AVERAGEIF(tblPlanIndicativo_2[Programa PDD],PonderadosCuatrienio[[#This Row],[Programa PDD]],tblPlanIndicativo_2[PORCENTAJE DE EJECUCIÓN ACUMULADA]),0)</f>
        <v>0</v>
      </c>
      <c r="F44" s="71">
        <f t="shared" si="2"/>
        <v>2.2779043280182231E-3</v>
      </c>
      <c r="H44" s="66" t="s">
        <v>2659</v>
      </c>
      <c r="I44" s="67" t="s">
        <v>2890</v>
      </c>
      <c r="J44" s="66" t="s">
        <v>3019</v>
      </c>
      <c r="K44" s="68" cm="1">
        <f t="array" aca="1" ref="K4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44" s="69">
        <f ca="1">IFERROR(AVERAGEIFS(INDIRECT($B$102),tblPlanIndicativo_2[Programa PDD],PonderadosVigencia[[#This Row],[Programa PDD]],INDIRECT($B$101),"&lt;&gt;0"),0)</f>
        <v>0</v>
      </c>
      <c r="M44" s="71">
        <f t="shared" ca="1" si="3"/>
        <v>3.2573289902280132E-3</v>
      </c>
    </row>
    <row r="45" spans="1:14" ht="27.6" x14ac:dyDescent="0.3">
      <c r="A45" s="66" t="s">
        <v>2659</v>
      </c>
      <c r="B45" s="67" t="s">
        <v>2890</v>
      </c>
      <c r="C45" s="66" t="s">
        <v>3029</v>
      </c>
      <c r="D45" s="67">
        <f>COUNTIF(tblPlanIndicativo_2[Programa PDD],C45)</f>
        <v>3</v>
      </c>
      <c r="E45" s="69">
        <f>IFERROR(AVERAGEIF(tblPlanIndicativo_2[Programa PDD],PonderadosCuatrienio[[#This Row],[Programa PDD]],tblPlanIndicativo_2[PORCENTAJE DE EJECUCIÓN ACUMULADA]),0)</f>
        <v>0</v>
      </c>
      <c r="F45" s="71">
        <f t="shared" si="2"/>
        <v>6.8337129840546698E-3</v>
      </c>
      <c r="H45" s="66" t="s">
        <v>2659</v>
      </c>
      <c r="I45" s="67" t="s">
        <v>2890</v>
      </c>
      <c r="J45" s="66" t="s">
        <v>3029</v>
      </c>
      <c r="K45" s="68" cm="1">
        <f t="array" aca="1" ref="K4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5" s="69">
        <f ca="1">IFERROR(AVERAGEIFS(INDIRECT($B$102),tblPlanIndicativo_2[Programa PDD],PonderadosVigencia[[#This Row],[Programa PDD]],INDIRECT($B$101),"&lt;&gt;0"),0)</f>
        <v>0</v>
      </c>
      <c r="M45" s="71">
        <f t="shared" ca="1" si="3"/>
        <v>6.5146579804560263E-3</v>
      </c>
    </row>
    <row r="46" spans="1:14" ht="41.4" x14ac:dyDescent="0.3">
      <c r="A46" s="66" t="s">
        <v>2659</v>
      </c>
      <c r="B46" s="67" t="s">
        <v>2890</v>
      </c>
      <c r="C46" s="66" t="s">
        <v>3057</v>
      </c>
      <c r="D46" s="67">
        <f>COUNTIF(tblPlanIndicativo_2[Programa PDD],C46)</f>
        <v>4</v>
      </c>
      <c r="E46" s="69">
        <f>IFERROR(AVERAGEIF(tblPlanIndicativo_2[Programa PDD],PonderadosCuatrienio[[#This Row],[Programa PDD]],tblPlanIndicativo_2[PORCENTAJE DE EJECUCIÓN ACUMULADA]),0)</f>
        <v>1</v>
      </c>
      <c r="F46" s="71">
        <f t="shared" si="2"/>
        <v>9.1116173120728925E-3</v>
      </c>
      <c r="H46" s="66" t="s">
        <v>2659</v>
      </c>
      <c r="I46" s="67" t="s">
        <v>2890</v>
      </c>
      <c r="J46" s="66" t="s">
        <v>3057</v>
      </c>
      <c r="K46" s="68" cm="1">
        <f t="array" aca="1" ref="K4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6" s="69">
        <f ca="1">IFERROR(AVERAGEIFS(INDIRECT($B$102),tblPlanIndicativo_2[Programa PDD],PonderadosVigencia[[#This Row],[Programa PDD]],INDIRECT($B$101),"&lt;&gt;0"),0)</f>
        <v>1</v>
      </c>
      <c r="M46" s="71">
        <f t="shared" ca="1" si="3"/>
        <v>1.3029315960912053E-2</v>
      </c>
    </row>
    <row r="47" spans="1:14" ht="27.6" x14ac:dyDescent="0.3">
      <c r="A47" s="66" t="s">
        <v>2659</v>
      </c>
      <c r="B47" s="67" t="s">
        <v>2890</v>
      </c>
      <c r="C47" s="66" t="s">
        <v>3096</v>
      </c>
      <c r="D47" s="67">
        <f>COUNTIF(tblPlanIndicativo_2[Programa PDD],C47)</f>
        <v>5</v>
      </c>
      <c r="E47" s="69">
        <f>IFERROR(AVERAGEIF(tblPlanIndicativo_2[Programa PDD],PonderadosCuatrienio[[#This Row],[Programa PDD]],tblPlanIndicativo_2[PORCENTAJE DE EJECUCIÓN ACUMULADA]),0)</f>
        <v>0.45714285714285713</v>
      </c>
      <c r="F47" s="71">
        <f t="shared" si="2"/>
        <v>1.1389521640091117E-2</v>
      </c>
      <c r="H47" s="66" t="s">
        <v>2659</v>
      </c>
      <c r="I47" s="67" t="s">
        <v>2890</v>
      </c>
      <c r="J47" s="66" t="s">
        <v>3096</v>
      </c>
      <c r="K47" s="68" cm="1">
        <f t="array" aca="1" ref="K4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7" s="69">
        <f ca="1">IFERROR(AVERAGEIFS(INDIRECT($B$102),tblPlanIndicativo_2[Programa PDD],PonderadosVigencia[[#This Row],[Programa PDD]],INDIRECT($B$101),"&lt;&gt;0"),0)</f>
        <v>0.33333333333333331</v>
      </c>
      <c r="M47" s="71">
        <f t="shared" ca="1" si="3"/>
        <v>9.7719869706840382E-3</v>
      </c>
    </row>
    <row r="48" spans="1:14" ht="27.6" x14ac:dyDescent="0.3">
      <c r="A48" s="66" t="s">
        <v>2659</v>
      </c>
      <c r="B48" s="67" t="s">
        <v>3150</v>
      </c>
      <c r="C48" s="66" t="s">
        <v>3151</v>
      </c>
      <c r="D48" s="67">
        <f>COUNTIF(tblPlanIndicativo_2[Programa PDD],C48)</f>
        <v>3</v>
      </c>
      <c r="E48" s="69">
        <f>IFERROR(AVERAGEIF(tblPlanIndicativo_2[Programa PDD],PonderadosCuatrienio[[#This Row],[Programa PDD]],tblPlanIndicativo_2[PORCENTAJE DE EJECUCIÓN ACUMULADA]),0)</f>
        <v>0.85472863178420544</v>
      </c>
      <c r="F48" s="71">
        <f t="shared" si="2"/>
        <v>6.8337129840546698E-3</v>
      </c>
      <c r="H48" s="66" t="s">
        <v>2659</v>
      </c>
      <c r="I48" s="67" t="s">
        <v>3150</v>
      </c>
      <c r="J48" s="66" t="s">
        <v>3151</v>
      </c>
      <c r="K48" s="68" cm="1">
        <f t="array" aca="1" ref="K4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8" s="69">
        <f ca="1">IFERROR(AVERAGEIFS(INDIRECT($B$102),tblPlanIndicativo_2[Programa PDD],PonderadosVigencia[[#This Row],[Programa PDD]],INDIRECT($B$101),"&lt;&gt;0"),0)</f>
        <v>0.5</v>
      </c>
      <c r="M48" s="71">
        <f t="shared" ca="1" si="3"/>
        <v>6.5146579804560263E-3</v>
      </c>
    </row>
    <row r="49" spans="1:13" ht="27.6" x14ac:dyDescent="0.3">
      <c r="A49" s="66" t="s">
        <v>2659</v>
      </c>
      <c r="B49" s="67" t="s">
        <v>3150</v>
      </c>
      <c r="C49" s="66" t="s">
        <v>3188</v>
      </c>
      <c r="D49" s="67">
        <f>COUNTIF(tblPlanIndicativo_2[Programa PDD],C49)</f>
        <v>9</v>
      </c>
      <c r="E49" s="69">
        <f>IFERROR(AVERAGEIF(tblPlanIndicativo_2[Programa PDD],PonderadosCuatrienio[[#This Row],[Programa PDD]],tblPlanIndicativo_2[PORCENTAJE DE EJECUCIÓN ACUMULADA]),0)</f>
        <v>0.69766666666666666</v>
      </c>
      <c r="F49" s="71">
        <f t="shared" si="2"/>
        <v>2.0501138952164009E-2</v>
      </c>
      <c r="H49" s="66" t="s">
        <v>2659</v>
      </c>
      <c r="I49" s="67" t="s">
        <v>3150</v>
      </c>
      <c r="J49" s="66" t="s">
        <v>3188</v>
      </c>
      <c r="K49" s="68" cm="1">
        <f t="array" aca="1" ref="K4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49" s="69">
        <f ca="1">IFERROR(AVERAGEIFS(INDIRECT($B$102),tblPlanIndicativo_2[Programa PDD],PonderadosVigencia[[#This Row],[Programa PDD]],INDIRECT($B$101),"&lt;&gt;0"),0)</f>
        <v>0.5</v>
      </c>
      <c r="M49" s="71">
        <f t="shared" ca="1" si="3"/>
        <v>1.3029315960912053E-2</v>
      </c>
    </row>
    <row r="50" spans="1:13" ht="27.6" x14ac:dyDescent="0.3">
      <c r="A50" s="66" t="s">
        <v>2659</v>
      </c>
      <c r="B50" s="67" t="s">
        <v>3150</v>
      </c>
      <c r="C50" s="66" t="s">
        <v>3279</v>
      </c>
      <c r="D50" s="67">
        <f>COUNTIF(tblPlanIndicativo_2[Programa PDD],C50)</f>
        <v>2</v>
      </c>
      <c r="E50" s="69">
        <f>IFERROR(AVERAGEIF(tblPlanIndicativo_2[Programa PDD],PonderadosCuatrienio[[#This Row],[Programa PDD]],tblPlanIndicativo_2[PORCENTAJE DE EJECUCIÓN ACUMULADA]),0)</f>
        <v>1</v>
      </c>
      <c r="F50" s="71">
        <f t="shared" si="2"/>
        <v>4.5558086560364463E-3</v>
      </c>
      <c r="H50" s="66" t="s">
        <v>2659</v>
      </c>
      <c r="I50" s="67" t="s">
        <v>3150</v>
      </c>
      <c r="J50" s="66" t="s">
        <v>3279</v>
      </c>
      <c r="K50" s="68" cm="1">
        <f t="array" aca="1" ref="K5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0" s="69">
        <f ca="1">IFERROR(AVERAGEIFS(INDIRECT($B$102),tblPlanIndicativo_2[Programa PDD],PonderadosVigencia[[#This Row],[Programa PDD]],INDIRECT($B$101),"&lt;&gt;0"),0)</f>
        <v>1</v>
      </c>
      <c r="M50" s="71">
        <f t="shared" ca="1" si="3"/>
        <v>3.2573289902280132E-3</v>
      </c>
    </row>
    <row r="51" spans="1:13" ht="41.4" x14ac:dyDescent="0.3">
      <c r="A51" s="66" t="s">
        <v>2659</v>
      </c>
      <c r="B51" s="67" t="s">
        <v>3305</v>
      </c>
      <c r="C51" s="66" t="s">
        <v>3307</v>
      </c>
      <c r="D51" s="67">
        <f>COUNTIF(tblPlanIndicativo_2[Programa PDD],C51)</f>
        <v>1</v>
      </c>
      <c r="E51" s="69">
        <f>IFERROR(AVERAGEIF(tblPlanIndicativo_2[Programa PDD],PonderadosCuatrienio[[#This Row],[Programa PDD]],tblPlanIndicativo_2[PORCENTAJE DE EJECUCIÓN ACUMULADA]),0)</f>
        <v>0</v>
      </c>
      <c r="F51" s="71">
        <f t="shared" si="2"/>
        <v>2.2779043280182231E-3</v>
      </c>
      <c r="H51" s="66" t="s">
        <v>2659</v>
      </c>
      <c r="I51" s="67" t="s">
        <v>3305</v>
      </c>
      <c r="J51" s="66" t="s">
        <v>3307</v>
      </c>
      <c r="K51" s="68" cm="1">
        <f t="array" aca="1" ref="K5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1" s="69">
        <f ca="1">IFERROR(AVERAGEIFS(INDIRECT($B$102),tblPlanIndicativo_2[Programa PDD],PonderadosVigencia[[#This Row],[Programa PDD]],INDIRECT($B$101),"&lt;&gt;0"),0)</f>
        <v>0</v>
      </c>
      <c r="M51" s="71">
        <f t="shared" ca="1" si="3"/>
        <v>0</v>
      </c>
    </row>
    <row r="52" spans="1:13" ht="27.6" x14ac:dyDescent="0.3">
      <c r="A52" s="66" t="s">
        <v>2659</v>
      </c>
      <c r="B52" s="67" t="s">
        <v>3305</v>
      </c>
      <c r="C52" s="66" t="s">
        <v>3322</v>
      </c>
      <c r="D52" s="67">
        <f>COUNTIF(tblPlanIndicativo_2[Programa PDD],C52)</f>
        <v>12</v>
      </c>
      <c r="E52" s="69">
        <f>IFERROR(AVERAGEIF(tblPlanIndicativo_2[Programa PDD],PonderadosCuatrienio[[#This Row],[Programa PDD]],tblPlanIndicativo_2[PORCENTAJE DE EJECUCIÓN ACUMULADA]),0)</f>
        <v>0.49600488844185181</v>
      </c>
      <c r="F52" s="71">
        <f t="shared" si="2"/>
        <v>2.7334851936218679E-2</v>
      </c>
      <c r="H52" s="66" t="s">
        <v>2659</v>
      </c>
      <c r="I52" s="67" t="s">
        <v>3305</v>
      </c>
      <c r="J52" s="66" t="s">
        <v>3322</v>
      </c>
      <c r="K52" s="68" cm="1">
        <f t="array" aca="1" ref="K5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2" s="69">
        <f ca="1">IFERROR(AVERAGEIFS(INDIRECT($B$102),tblPlanIndicativo_2[Programa PDD],PonderadosVigencia[[#This Row],[Programa PDD]],INDIRECT($B$101),"&lt;&gt;0"),0)</f>
        <v>5.9526830332787786E-2</v>
      </c>
      <c r="M52" s="71">
        <f t="shared" ca="1" si="3"/>
        <v>1.6286644951140065E-2</v>
      </c>
    </row>
    <row r="53" spans="1:13" ht="27.6" x14ac:dyDescent="0.3">
      <c r="A53" s="66" t="s">
        <v>2659</v>
      </c>
      <c r="B53" s="67" t="s">
        <v>3305</v>
      </c>
      <c r="C53" s="66" t="s">
        <v>3445</v>
      </c>
      <c r="D53" s="67">
        <f>COUNTIF(tblPlanIndicativo_2[Programa PDD],C53)</f>
        <v>1</v>
      </c>
      <c r="E53" s="69">
        <f>IFERROR(AVERAGEIF(tblPlanIndicativo_2[Programa PDD],PonderadosCuatrienio[[#This Row],[Programa PDD]],tblPlanIndicativo_2[PORCENTAJE DE EJECUCIÓN ACUMULADA]),0)</f>
        <v>0</v>
      </c>
      <c r="F53" s="71">
        <f t="shared" si="2"/>
        <v>2.2779043280182231E-3</v>
      </c>
      <c r="H53" s="66" t="s">
        <v>2659</v>
      </c>
      <c r="I53" s="67" t="s">
        <v>3305</v>
      </c>
      <c r="J53" s="66" t="s">
        <v>3445</v>
      </c>
      <c r="K53" s="68" cm="1">
        <f t="array" aca="1" ref="K5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3" s="69">
        <f ca="1">IFERROR(AVERAGEIFS(INDIRECT($B$102),tblPlanIndicativo_2[Programa PDD],PonderadosVigencia[[#This Row],[Programa PDD]],INDIRECT($B$101),"&lt;&gt;0"),0)</f>
        <v>0</v>
      </c>
      <c r="M53" s="71">
        <f t="shared" ca="1" si="3"/>
        <v>3.2573289902280132E-3</v>
      </c>
    </row>
    <row r="54" spans="1:13" ht="27.6" x14ac:dyDescent="0.3">
      <c r="A54" s="66" t="s">
        <v>2659</v>
      </c>
      <c r="B54" s="67" t="s">
        <v>3305</v>
      </c>
      <c r="C54" s="66" t="s">
        <v>3457</v>
      </c>
      <c r="D54" s="67">
        <f>COUNTIF(tblPlanIndicativo_2[Programa PDD],C54)</f>
        <v>3</v>
      </c>
      <c r="E54" s="69">
        <f>IFERROR(AVERAGEIF(tblPlanIndicativo_2[Programa PDD],PonderadosCuatrienio[[#This Row],[Programa PDD]],tblPlanIndicativo_2[PORCENTAJE DE EJECUCIÓN ACUMULADA]),0)</f>
        <v>0.33333333333333331</v>
      </c>
      <c r="F54" s="71">
        <f t="shared" si="2"/>
        <v>6.8337129840546698E-3</v>
      </c>
      <c r="H54" s="66" t="s">
        <v>2659</v>
      </c>
      <c r="I54" s="67" t="s">
        <v>3305</v>
      </c>
      <c r="J54" s="66" t="s">
        <v>3457</v>
      </c>
      <c r="K54" s="68" cm="1">
        <f t="array" aca="1" ref="K5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54" s="69">
        <f ca="1">IFERROR(AVERAGEIFS(INDIRECT($B$102),tblPlanIndicativo_2[Programa PDD],PonderadosVigencia[[#This Row],[Programa PDD]],INDIRECT($B$101),"&lt;&gt;0"),0)</f>
        <v>0.5</v>
      </c>
      <c r="M54" s="71">
        <f t="shared" ca="1" si="3"/>
        <v>6.5146579804560263E-3</v>
      </c>
    </row>
    <row r="55" spans="1:13" ht="27.6" x14ac:dyDescent="0.3">
      <c r="A55" s="66" t="s">
        <v>2659</v>
      </c>
      <c r="B55" s="67" t="s">
        <v>3305</v>
      </c>
      <c r="C55" s="66" t="s">
        <v>3488</v>
      </c>
      <c r="D55" s="67">
        <f>COUNTIF(tblPlanIndicativo_2[Programa PDD],C55)</f>
        <v>1</v>
      </c>
      <c r="E55" s="69">
        <f>IFERROR(AVERAGEIF(tblPlanIndicativo_2[Programa PDD],PonderadosCuatrienio[[#This Row],[Programa PDD]],tblPlanIndicativo_2[PORCENTAJE DE EJECUCIÓN ACUMULADA]),0)</f>
        <v>0</v>
      </c>
      <c r="F55" s="71">
        <f t="shared" si="2"/>
        <v>2.2779043280182231E-3</v>
      </c>
      <c r="H55" s="66" t="s">
        <v>2659</v>
      </c>
      <c r="I55" s="67" t="s">
        <v>3305</v>
      </c>
      <c r="J55" s="66" t="s">
        <v>3488</v>
      </c>
      <c r="K55" s="68" cm="1">
        <f t="array" aca="1" ref="K5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5" s="69">
        <f ca="1">IFERROR(AVERAGEIFS(INDIRECT($B$102),tblPlanIndicativo_2[Programa PDD],PonderadosVigencia[[#This Row],[Programa PDD]],INDIRECT($B$101),"&lt;&gt;0"),0)</f>
        <v>0</v>
      </c>
      <c r="M55" s="71">
        <f t="shared" ca="1" si="3"/>
        <v>3.2573289902280132E-3</v>
      </c>
    </row>
    <row r="56" spans="1:13" ht="27.6" x14ac:dyDescent="0.3">
      <c r="A56" s="66" t="s">
        <v>2659</v>
      </c>
      <c r="B56" s="67" t="s">
        <v>3305</v>
      </c>
      <c r="C56" s="66" t="s">
        <v>3504</v>
      </c>
      <c r="D56" s="67">
        <f>COUNTIF(tblPlanIndicativo_2[Programa PDD],C56)</f>
        <v>9</v>
      </c>
      <c r="E56" s="69">
        <f>IFERROR(AVERAGEIF(tblPlanIndicativo_2[Programa PDD],PonderadosCuatrienio[[#This Row],[Programa PDD]],tblPlanIndicativo_2[PORCENTAJE DE EJECUCIÓN ACUMULADA]),0)</f>
        <v>0.48888888888888893</v>
      </c>
      <c r="F56" s="71">
        <f t="shared" si="2"/>
        <v>2.0501138952164009E-2</v>
      </c>
      <c r="H56" s="66" t="s">
        <v>2659</v>
      </c>
      <c r="I56" s="67" t="s">
        <v>3305</v>
      </c>
      <c r="J56" s="66" t="s">
        <v>3504</v>
      </c>
      <c r="K56" s="68" cm="1">
        <f t="array" aca="1" ref="K5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6" s="69">
        <f ca="1">IFERROR(AVERAGEIFS(INDIRECT($B$102),tblPlanIndicativo_2[Programa PDD],PonderadosVigencia[[#This Row],[Programa PDD]],INDIRECT($B$101),"&lt;&gt;0"),0)</f>
        <v>0.2</v>
      </c>
      <c r="M56" s="71">
        <f t="shared" ca="1" si="3"/>
        <v>1.6286644951140065E-2</v>
      </c>
    </row>
    <row r="57" spans="1:13" ht="41.4" x14ac:dyDescent="0.3">
      <c r="A57" s="66" t="s">
        <v>2659</v>
      </c>
      <c r="B57" s="67" t="s">
        <v>3587</v>
      </c>
      <c r="C57" s="66" t="s">
        <v>3589</v>
      </c>
      <c r="D57" s="67">
        <f>COUNTIF(tblPlanIndicativo_2[Programa PDD],C57)</f>
        <v>4</v>
      </c>
      <c r="E57" s="69">
        <f>IFERROR(AVERAGEIF(tblPlanIndicativo_2[Programa PDD],PonderadosCuatrienio[[#This Row],[Programa PDD]],tblPlanIndicativo_2[PORCENTAJE DE EJECUCIÓN ACUMULADA]),0)</f>
        <v>0.70330274725274722</v>
      </c>
      <c r="F57" s="71">
        <f t="shared" si="2"/>
        <v>9.1116173120728925E-3</v>
      </c>
      <c r="H57" s="66" t="s">
        <v>2659</v>
      </c>
      <c r="I57" s="67" t="s">
        <v>3587</v>
      </c>
      <c r="J57" s="66" t="s">
        <v>3589</v>
      </c>
      <c r="K57" s="68" cm="1">
        <f t="array" aca="1" ref="K5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57" s="69">
        <f ca="1">IFERROR(AVERAGEIFS(INDIRECT($B$102),tblPlanIndicativo_2[Programa PDD],PonderadosVigencia[[#This Row],[Programa PDD]],INDIRECT($B$101),"&lt;&gt;0"),0)</f>
        <v>0.25</v>
      </c>
      <c r="M57" s="71">
        <f t="shared" ca="1" si="3"/>
        <v>1.3029315960912053E-2</v>
      </c>
    </row>
    <row r="58" spans="1:13" ht="41.4" x14ac:dyDescent="0.3">
      <c r="A58" s="66" t="s">
        <v>2659</v>
      </c>
      <c r="B58" s="67" t="s">
        <v>3587</v>
      </c>
      <c r="C58" s="66" t="s">
        <v>3646</v>
      </c>
      <c r="D58" s="67">
        <f>COUNTIF(tblPlanIndicativo_2[Programa PDD],C58)</f>
        <v>9</v>
      </c>
      <c r="E58" s="69">
        <f>IFERROR(AVERAGEIF(tblPlanIndicativo_2[Programa PDD],PonderadosCuatrienio[[#This Row],[Programa PDD]],tblPlanIndicativo_2[PORCENTAJE DE EJECUCIÓN ACUMULADA]),0)</f>
        <v>0.59369555555555553</v>
      </c>
      <c r="F58" s="71">
        <f t="shared" si="2"/>
        <v>2.0501138952164009E-2</v>
      </c>
      <c r="H58" s="66" t="s">
        <v>2659</v>
      </c>
      <c r="I58" s="67" t="s">
        <v>3587</v>
      </c>
      <c r="J58" s="66" t="s">
        <v>3646</v>
      </c>
      <c r="K58" s="68" cm="1">
        <f t="array" aca="1" ref="K5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58" s="69">
        <f ca="1">IFERROR(AVERAGEIFS(INDIRECT($B$102),tblPlanIndicativo_2[Programa PDD],PonderadosVigencia[[#This Row],[Programa PDD]],INDIRECT($B$101),"&lt;&gt;0"),0)</f>
        <v>0.5714285714285714</v>
      </c>
      <c r="M58" s="71">
        <f t="shared" ca="1" si="3"/>
        <v>2.2801302931596091E-2</v>
      </c>
    </row>
    <row r="59" spans="1:13" ht="27.6" x14ac:dyDescent="0.3">
      <c r="A59" s="66" t="s">
        <v>3742</v>
      </c>
      <c r="B59" s="67" t="s">
        <v>3746</v>
      </c>
      <c r="C59" s="66" t="s">
        <v>3748</v>
      </c>
      <c r="D59" s="67">
        <f>COUNTIF(tblPlanIndicativo_2[Programa PDD],C59)</f>
        <v>10</v>
      </c>
      <c r="E59" s="69">
        <f>IFERROR(AVERAGEIF(tblPlanIndicativo_2[Programa PDD],PonderadosCuatrienio[[#This Row],[Programa PDD]],tblPlanIndicativo_2[PORCENTAJE DE EJECUCIÓN ACUMULADA]),0)</f>
        <v>0.57198084714548802</v>
      </c>
      <c r="F59" s="71">
        <f t="shared" si="2"/>
        <v>2.2779043280182234E-2</v>
      </c>
      <c r="H59" s="66" t="s">
        <v>3742</v>
      </c>
      <c r="I59" s="67" t="s">
        <v>3746</v>
      </c>
      <c r="J59" s="66" t="s">
        <v>3748</v>
      </c>
      <c r="K59" s="68" cm="1">
        <f t="array" aca="1" ref="K5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9" s="69">
        <f ca="1">IFERROR(AVERAGEIFS(INDIRECT($B$102),tblPlanIndicativo_2[Programa PDD],PonderadosVigencia[[#This Row],[Programa PDD]],INDIRECT($B$101),"&lt;&gt;0"),0)</f>
        <v>0.4</v>
      </c>
      <c r="M59" s="71">
        <f t="shared" ca="1" si="3"/>
        <v>1.6286644951140065E-2</v>
      </c>
    </row>
    <row r="60" spans="1:13" ht="27.6" x14ac:dyDescent="0.3">
      <c r="A60" s="66" t="s">
        <v>3742</v>
      </c>
      <c r="B60" s="67" t="s">
        <v>3746</v>
      </c>
      <c r="C60" s="66" t="s">
        <v>3832</v>
      </c>
      <c r="D60" s="67">
        <f>COUNTIF(tblPlanIndicativo_2[Programa PDD],C60)</f>
        <v>5</v>
      </c>
      <c r="E60" s="69">
        <f>IFERROR(AVERAGEIF(tblPlanIndicativo_2[Programa PDD],PonderadosCuatrienio[[#This Row],[Programa PDD]],tblPlanIndicativo_2[PORCENTAJE DE EJECUCIÓN ACUMULADA]),0)</f>
        <v>0.38800000000000001</v>
      </c>
      <c r="F60" s="71">
        <f t="shared" si="2"/>
        <v>1.1389521640091117E-2</v>
      </c>
      <c r="H60" s="66" t="s">
        <v>3742</v>
      </c>
      <c r="I60" s="67" t="s">
        <v>3746</v>
      </c>
      <c r="J60" s="66" t="s">
        <v>3832</v>
      </c>
      <c r="K60" s="68" cm="1">
        <f t="array" aca="1" ref="K6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0" s="69">
        <f ca="1">IFERROR(AVERAGEIFS(INDIRECT($B$102),tblPlanIndicativo_2[Programa PDD],PonderadosVigencia[[#This Row],[Programa PDD]],INDIRECT($B$101),"&lt;&gt;0"),0)</f>
        <v>0.4</v>
      </c>
      <c r="M60" s="71">
        <f t="shared" ca="1" si="3"/>
        <v>1.6286644951140065E-2</v>
      </c>
    </row>
    <row r="61" spans="1:13" ht="27.6" x14ac:dyDescent="0.3">
      <c r="A61" s="66" t="s">
        <v>3742</v>
      </c>
      <c r="B61" s="67" t="s">
        <v>3746</v>
      </c>
      <c r="C61" s="66" t="s">
        <v>3864</v>
      </c>
      <c r="D61" s="67">
        <f>COUNTIF(tblPlanIndicativo_2[Programa PDD],C61)</f>
        <v>3</v>
      </c>
      <c r="E61" s="69">
        <f>IFERROR(AVERAGEIF(tblPlanIndicativo_2[Programa PDD],PonderadosCuatrienio[[#This Row],[Programa PDD]],tblPlanIndicativo_2[PORCENTAJE DE EJECUCIÓN ACUMULADA]),0)</f>
        <v>0.55555555555555558</v>
      </c>
      <c r="F61" s="71">
        <f t="shared" si="2"/>
        <v>6.8337129840546698E-3</v>
      </c>
      <c r="H61" s="66" t="s">
        <v>3742</v>
      </c>
      <c r="I61" s="67" t="s">
        <v>3746</v>
      </c>
      <c r="J61" s="66" t="s">
        <v>3864</v>
      </c>
      <c r="K61" s="68" cm="1">
        <f t="array" aca="1" ref="K6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1" s="69">
        <f ca="1">IFERROR(AVERAGEIFS(INDIRECT($B$102),tblPlanIndicativo_2[Programa PDD],PonderadosVigencia[[#This Row],[Programa PDD]],INDIRECT($B$101),"&lt;&gt;0"),0)</f>
        <v>0</v>
      </c>
      <c r="M61" s="71">
        <f t="shared" ca="1" si="3"/>
        <v>6.5146579804560263E-3</v>
      </c>
    </row>
    <row r="62" spans="1:13" ht="27.6" x14ac:dyDescent="0.3">
      <c r="A62" s="66" t="s">
        <v>3742</v>
      </c>
      <c r="B62" s="67" t="s">
        <v>3746</v>
      </c>
      <c r="C62" s="66" t="s">
        <v>3895</v>
      </c>
      <c r="D62" s="67">
        <f>COUNTIF(tblPlanIndicativo_2[Programa PDD],C62)</f>
        <v>1</v>
      </c>
      <c r="E62" s="69">
        <f>IFERROR(AVERAGEIF(tblPlanIndicativo_2[Programa PDD],PonderadosCuatrienio[[#This Row],[Programa PDD]],tblPlanIndicativo_2[PORCENTAJE DE EJECUCIÓN ACUMULADA]),0)</f>
        <v>0.625</v>
      </c>
      <c r="F62" s="71">
        <f t="shared" si="2"/>
        <v>2.2779043280182231E-3</v>
      </c>
      <c r="H62" s="66" t="s">
        <v>3742</v>
      </c>
      <c r="I62" s="67" t="s">
        <v>3746</v>
      </c>
      <c r="J62" s="66" t="s">
        <v>3895</v>
      </c>
      <c r="K62" s="68" cm="1">
        <f t="array" aca="1" ref="K6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2" s="69">
        <f ca="1">IFERROR(AVERAGEIFS(INDIRECT($B$102),tblPlanIndicativo_2[Programa PDD],PonderadosVigencia[[#This Row],[Programa PDD]],INDIRECT($B$101),"&lt;&gt;0"),0)</f>
        <v>0</v>
      </c>
      <c r="M62" s="71">
        <f t="shared" ca="1" si="3"/>
        <v>3.2573289902280132E-3</v>
      </c>
    </row>
    <row r="63" spans="1:13" ht="27.6" x14ac:dyDescent="0.3">
      <c r="A63" s="72" t="s">
        <v>3742</v>
      </c>
      <c r="B63" s="73" t="s">
        <v>3746</v>
      </c>
      <c r="C63" s="72" t="s">
        <v>3905</v>
      </c>
      <c r="D63" s="73">
        <f>COUNTIF(tblPlanIndicativo_2[Programa PDD],C63)</f>
        <v>1</v>
      </c>
      <c r="E63" s="75">
        <f>IFERROR(AVERAGEIF(tblPlanIndicativo_2[Programa PDD],PonderadosCuatrienio[[#This Row],[Programa PDD]],tblPlanIndicativo_2[PORCENTAJE DE EJECUCIÓN ACUMULADA]),0)</f>
        <v>1</v>
      </c>
      <c r="F63" s="76">
        <f t="shared" si="2"/>
        <v>2.2779043280182231E-3</v>
      </c>
      <c r="H63" s="72" t="s">
        <v>3742</v>
      </c>
      <c r="I63" s="73" t="s">
        <v>3746</v>
      </c>
      <c r="J63" s="72" t="s">
        <v>3905</v>
      </c>
      <c r="K63" s="74" cm="1">
        <f t="array" aca="1" ref="K6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3" s="75">
        <f ca="1">IFERROR(AVERAGEIFS(INDIRECT($B$102),tblPlanIndicativo_2[Programa PDD],PonderadosVigencia[[#This Row],[Programa PDD]],INDIRECT($B$101),"&lt;&gt;0"),0)</f>
        <v>0</v>
      </c>
      <c r="M63" s="76">
        <f t="shared" ca="1" si="3"/>
        <v>0</v>
      </c>
    </row>
    <row r="64" spans="1:13" ht="27.6" x14ac:dyDescent="0.3">
      <c r="A64" s="66" t="s">
        <v>3742</v>
      </c>
      <c r="B64" s="67" t="s">
        <v>3746</v>
      </c>
      <c r="C64" s="66" t="s">
        <v>3924</v>
      </c>
      <c r="D64" s="67">
        <f>COUNTIF(tblPlanIndicativo_2[Programa PDD],C64)</f>
        <v>4</v>
      </c>
      <c r="E64" s="69">
        <f>IFERROR(AVERAGEIF(tblPlanIndicativo_2[Programa PDD],PonderadosCuatrienio[[#This Row],[Programa PDD]],tblPlanIndicativo_2[PORCENTAJE DE EJECUCIÓN ACUMULADA]),0)</f>
        <v>0.44122023809523814</v>
      </c>
      <c r="F64" s="71">
        <f t="shared" si="2"/>
        <v>9.1116173120728925E-3</v>
      </c>
      <c r="H64" s="66" t="s">
        <v>3742</v>
      </c>
      <c r="I64" s="67" t="s">
        <v>3746</v>
      </c>
      <c r="J64" s="66" t="s">
        <v>3924</v>
      </c>
      <c r="K64" s="68" cm="1">
        <f t="array" aca="1" ref="K6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64" s="69">
        <f ca="1">IFERROR(AVERAGEIFS(INDIRECT($B$102),tblPlanIndicativo_2[Programa PDD],PonderadosVigencia[[#This Row],[Programa PDD]],INDIRECT($B$101),"&lt;&gt;0"),0)</f>
        <v>0.17249999999999999</v>
      </c>
      <c r="M64" s="71">
        <f t="shared" ca="1" si="3"/>
        <v>1.3029315960912053E-2</v>
      </c>
    </row>
    <row r="65" spans="1:13" ht="27.6" x14ac:dyDescent="0.3">
      <c r="A65" s="66" t="s">
        <v>3742</v>
      </c>
      <c r="B65" s="67" t="s">
        <v>3746</v>
      </c>
      <c r="C65" s="66" t="s">
        <v>3958</v>
      </c>
      <c r="D65" s="67">
        <f>COUNTIF(tblPlanIndicativo_2[Programa PDD],C65)</f>
        <v>2</v>
      </c>
      <c r="E65" s="69">
        <f>IFERROR(AVERAGEIF(tblPlanIndicativo_2[Programa PDD],PonderadosCuatrienio[[#This Row],[Programa PDD]],tblPlanIndicativo_2[PORCENTAJE DE EJECUCIÓN ACUMULADA]),0)</f>
        <v>0.375</v>
      </c>
      <c r="F65" s="71">
        <f t="shared" si="2"/>
        <v>4.5558086560364463E-3</v>
      </c>
      <c r="H65" s="66" t="s">
        <v>3742</v>
      </c>
      <c r="I65" s="67" t="s">
        <v>3746</v>
      </c>
      <c r="J65" s="66" t="s">
        <v>3958</v>
      </c>
      <c r="K65" s="68" cm="1">
        <f t="array" aca="1" ref="K6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5" s="69">
        <f ca="1">IFERROR(AVERAGEIFS(INDIRECT($B$102),tblPlanIndicativo_2[Programa PDD],PonderadosVigencia[[#This Row],[Programa PDD]],INDIRECT($B$101),"&lt;&gt;0"),0)</f>
        <v>0</v>
      </c>
      <c r="M65" s="71">
        <f t="shared" ca="1" si="3"/>
        <v>6.5146579804560263E-3</v>
      </c>
    </row>
    <row r="66" spans="1:13" ht="27.6" x14ac:dyDescent="0.3">
      <c r="A66" s="66" t="s">
        <v>3742</v>
      </c>
      <c r="B66" s="67" t="s">
        <v>3974</v>
      </c>
      <c r="C66" s="66" t="s">
        <v>3975</v>
      </c>
      <c r="D66" s="67">
        <f>COUNTIF(tblPlanIndicativo_2[Programa PDD],C66)</f>
        <v>8</v>
      </c>
      <c r="E66" s="69">
        <f>IFERROR(AVERAGEIF(tblPlanIndicativo_2[Programa PDD],PonderadosCuatrienio[[#This Row],[Programa PDD]],tblPlanIndicativo_2[PORCENTAJE DE EJECUCIÓN ACUMULADA]),0)</f>
        <v>0.79166666666666674</v>
      </c>
      <c r="F66" s="71">
        <f t="shared" si="2"/>
        <v>1.8223234624145785E-2</v>
      </c>
      <c r="H66" s="66" t="s">
        <v>3742</v>
      </c>
      <c r="I66" s="67" t="s">
        <v>3974</v>
      </c>
      <c r="J66" s="66" t="s">
        <v>3975</v>
      </c>
      <c r="K66" s="68" cm="1">
        <f t="array" aca="1" ref="K6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66" s="69">
        <f ca="1">IFERROR(AVERAGEIFS(INDIRECT($B$102),tblPlanIndicativo_2[Programa PDD],PonderadosVigencia[[#This Row],[Programa PDD]],INDIRECT($B$101),"&lt;&gt;0"),0)</f>
        <v>0.75</v>
      </c>
      <c r="M66" s="71">
        <f t="shared" ca="1" si="3"/>
        <v>1.6286644951140065E-2</v>
      </c>
    </row>
    <row r="67" spans="1:13" ht="27.6" x14ac:dyDescent="0.3">
      <c r="A67" s="66" t="s">
        <v>3742</v>
      </c>
      <c r="B67" s="67" t="s">
        <v>3974</v>
      </c>
      <c r="C67" s="66" t="s">
        <v>4064</v>
      </c>
      <c r="D67" s="67">
        <f>COUNTIF(tblPlanIndicativo_2[Programa PDD],C67)</f>
        <v>3</v>
      </c>
      <c r="E67" s="69">
        <f>IFERROR(AVERAGEIF(tblPlanIndicativo_2[Programa PDD],PonderadosCuatrienio[[#This Row],[Programa PDD]],tblPlanIndicativo_2[PORCENTAJE DE EJECUCIÓN ACUMULADA]),0)</f>
        <v>0.52222222222222225</v>
      </c>
      <c r="F67" s="71">
        <f t="shared" si="2"/>
        <v>6.8337129840546698E-3</v>
      </c>
      <c r="H67" s="66" t="s">
        <v>3742</v>
      </c>
      <c r="I67" s="67" t="s">
        <v>3974</v>
      </c>
      <c r="J67" s="66" t="s">
        <v>4064</v>
      </c>
      <c r="K67" s="68" cm="1">
        <f t="array" aca="1" ref="K6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7" s="69">
        <f ca="1">IFERROR(AVERAGEIFS(INDIRECT($B$102),tblPlanIndicativo_2[Programa PDD],PonderadosVigencia[[#This Row],[Programa PDD]],INDIRECT($B$101),"&lt;&gt;0"),0)</f>
        <v>0.33333333333333331</v>
      </c>
      <c r="M67" s="71">
        <f t="shared" ca="1" si="3"/>
        <v>9.7719869706840382E-3</v>
      </c>
    </row>
    <row r="68" spans="1:13" ht="27.6" x14ac:dyDescent="0.3">
      <c r="A68" s="66" t="s">
        <v>3742</v>
      </c>
      <c r="B68" s="67" t="s">
        <v>3974</v>
      </c>
      <c r="C68" s="66" t="s">
        <v>4106</v>
      </c>
      <c r="D68" s="67">
        <f>COUNTIF(tblPlanIndicativo_2[Programa PDD],C68)</f>
        <v>2</v>
      </c>
      <c r="E68" s="69">
        <f>IFERROR(AVERAGEIF(tblPlanIndicativo_2[Programa PDD],PonderadosCuatrienio[[#This Row],[Programa PDD]],tblPlanIndicativo_2[PORCENTAJE DE EJECUCIÓN ACUMULADA]),0)</f>
        <v>0.5</v>
      </c>
      <c r="F68" s="71">
        <f t="shared" si="2"/>
        <v>4.5558086560364463E-3</v>
      </c>
      <c r="H68" s="66" t="s">
        <v>3742</v>
      </c>
      <c r="I68" s="67" t="s">
        <v>3974</v>
      </c>
      <c r="J68" s="66" t="s">
        <v>4106</v>
      </c>
      <c r="K68" s="68" cm="1">
        <f t="array" aca="1" ref="K6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8" s="69">
        <f ca="1">IFERROR(AVERAGEIFS(INDIRECT($B$102),tblPlanIndicativo_2[Programa PDD],PonderadosVigencia[[#This Row],[Programa PDD]],INDIRECT($B$101),"&lt;&gt;0"),0)</f>
        <v>0.5</v>
      </c>
      <c r="M68" s="71">
        <f t="shared" ca="1" si="3"/>
        <v>6.5146579804560263E-3</v>
      </c>
    </row>
    <row r="69" spans="1:13" ht="41.4" x14ac:dyDescent="0.3">
      <c r="A69" s="66" t="s">
        <v>3742</v>
      </c>
      <c r="B69" s="67" t="s">
        <v>3974</v>
      </c>
      <c r="C69" s="66" t="s">
        <v>4135</v>
      </c>
      <c r="D69" s="67">
        <f>COUNTIF(tblPlanIndicativo_2[Programa PDD],C69)</f>
        <v>1</v>
      </c>
      <c r="E69" s="69">
        <f>IFERROR(AVERAGEIF(tblPlanIndicativo_2[Programa PDD],PonderadosCuatrienio[[#This Row],[Programa PDD]],tblPlanIndicativo_2[PORCENTAJE DE EJECUCIÓN ACUMULADA]),0)</f>
        <v>0</v>
      </c>
      <c r="F69" s="71">
        <f t="shared" si="2"/>
        <v>2.2779043280182231E-3</v>
      </c>
      <c r="H69" s="66" t="s">
        <v>3742</v>
      </c>
      <c r="I69" s="67" t="s">
        <v>3974</v>
      </c>
      <c r="J69" s="66" t="s">
        <v>4135</v>
      </c>
      <c r="K69" s="68" cm="1">
        <f t="array" aca="1" ref="K6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9" s="69">
        <f ca="1">IFERROR(AVERAGEIFS(INDIRECT($B$102),tblPlanIndicativo_2[Programa PDD],PonderadosVigencia[[#This Row],[Programa PDD]],INDIRECT($B$101),"&lt;&gt;0"),0)</f>
        <v>0</v>
      </c>
      <c r="M69" s="71">
        <f t="shared" ca="1" si="3"/>
        <v>0</v>
      </c>
    </row>
    <row r="70" spans="1:13" ht="27.6" x14ac:dyDescent="0.3">
      <c r="A70" s="66" t="s">
        <v>3742</v>
      </c>
      <c r="B70" s="67" t="s">
        <v>3974</v>
      </c>
      <c r="C70" s="66" t="s">
        <v>4148</v>
      </c>
      <c r="D70" s="67">
        <f>COUNTIF(tblPlanIndicativo_2[Programa PDD],C70)</f>
        <v>1</v>
      </c>
      <c r="E70" s="69">
        <f>IFERROR(AVERAGEIF(tblPlanIndicativo_2[Programa PDD],PonderadosCuatrienio[[#This Row],[Programa PDD]],tblPlanIndicativo_2[PORCENTAJE DE EJECUCIÓN ACUMULADA]),0)</f>
        <v>0</v>
      </c>
      <c r="F70" s="71">
        <f t="shared" ref="F70:F93" si="4">D70/$B$1</f>
        <v>2.2779043280182231E-3</v>
      </c>
      <c r="H70" s="66" t="s">
        <v>3742</v>
      </c>
      <c r="I70" s="67" t="s">
        <v>3974</v>
      </c>
      <c r="J70" s="66" t="s">
        <v>4148</v>
      </c>
      <c r="K70" s="68" cm="1">
        <f t="array" aca="1" ref="K7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0" s="69">
        <f ca="1">IFERROR(AVERAGEIFS(INDIRECT($B$102),tblPlanIndicativo_2[Programa PDD],PonderadosVigencia[[#This Row],[Programa PDD]],INDIRECT($B$101),"&lt;&gt;0"),0)</f>
        <v>0</v>
      </c>
      <c r="M70" s="71">
        <f t="shared" ref="M70:M82" ca="1" si="5">K70/$B$2</f>
        <v>3.2573289902280132E-3</v>
      </c>
    </row>
    <row r="71" spans="1:13" ht="27.6" x14ac:dyDescent="0.3">
      <c r="A71" s="66" t="s">
        <v>3742</v>
      </c>
      <c r="B71" s="67" t="s">
        <v>4155</v>
      </c>
      <c r="C71" s="66" t="s">
        <v>4157</v>
      </c>
      <c r="D71" s="67">
        <f>COUNTIF(tblPlanIndicativo_2[Programa PDD],C71)</f>
        <v>10</v>
      </c>
      <c r="E71" s="69">
        <f>IFERROR(AVERAGEIF(tblPlanIndicativo_2[Programa PDD],PonderadosCuatrienio[[#This Row],[Programa PDD]],tblPlanIndicativo_2[PORCENTAJE DE EJECUCIÓN ACUMULADA]),0)</f>
        <v>0.4640476190476191</v>
      </c>
      <c r="F71" s="71">
        <f t="shared" si="4"/>
        <v>2.2779043280182234E-2</v>
      </c>
      <c r="H71" s="66" t="s">
        <v>3742</v>
      </c>
      <c r="I71" s="67" t="s">
        <v>4155</v>
      </c>
      <c r="J71" s="66" t="s">
        <v>4157</v>
      </c>
      <c r="K71" s="68" cm="1">
        <f t="array" aca="1" ref="K7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71" s="69">
        <f ca="1">IFERROR(AVERAGEIFS(INDIRECT($B$102),tblPlanIndicativo_2[Programa PDD],PonderadosVigencia[[#This Row],[Programa PDD]],INDIRECT($B$101),"&lt;&gt;0"),0)</f>
        <v>0.5</v>
      </c>
      <c r="M71" s="71">
        <f t="shared" ca="1" si="5"/>
        <v>2.2801302931596091E-2</v>
      </c>
    </row>
    <row r="72" spans="1:13" ht="27.6" x14ac:dyDescent="0.3">
      <c r="A72" s="66" t="s">
        <v>3742</v>
      </c>
      <c r="B72" s="67" t="s">
        <v>4155</v>
      </c>
      <c r="C72" s="66" t="s">
        <v>4223</v>
      </c>
      <c r="D72" s="67">
        <f>COUNTIF(tblPlanIndicativo_2[Programa PDD],C72)</f>
        <v>4</v>
      </c>
      <c r="E72" s="69">
        <f>IFERROR(AVERAGEIF(tblPlanIndicativo_2[Programa PDD],PonderadosCuatrienio[[#This Row],[Programa PDD]],tblPlanIndicativo_2[PORCENTAJE DE EJECUCIÓN ACUMULADA]),0)</f>
        <v>0.4375</v>
      </c>
      <c r="F72" s="71">
        <f t="shared" si="4"/>
        <v>9.1116173120728925E-3</v>
      </c>
      <c r="H72" s="66" t="s">
        <v>3742</v>
      </c>
      <c r="I72" s="67" t="s">
        <v>4155</v>
      </c>
      <c r="J72" s="66" t="s">
        <v>4223</v>
      </c>
      <c r="K72" s="68" cm="1">
        <f t="array" aca="1" ref="K7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2" s="69">
        <f ca="1">IFERROR(AVERAGEIFS(INDIRECT($B$102),tblPlanIndicativo_2[Programa PDD],PonderadosVigencia[[#This Row],[Programa PDD]],INDIRECT($B$101),"&lt;&gt;0"),0)</f>
        <v>0.5</v>
      </c>
      <c r="M72" s="71">
        <f t="shared" ca="1" si="5"/>
        <v>1.3029315960912053E-2</v>
      </c>
    </row>
    <row r="73" spans="1:13" ht="27.6" x14ac:dyDescent="0.3">
      <c r="A73" s="66" t="s">
        <v>3742</v>
      </c>
      <c r="B73" s="67" t="s">
        <v>4155</v>
      </c>
      <c r="C73" s="66" t="s">
        <v>4247</v>
      </c>
      <c r="D73" s="67">
        <f>COUNTIF(tblPlanIndicativo_2[Programa PDD],C73)</f>
        <v>2</v>
      </c>
      <c r="E73" s="69">
        <f>IFERROR(AVERAGEIF(tblPlanIndicativo_2[Programa PDD],PonderadosCuatrienio[[#This Row],[Programa PDD]],tblPlanIndicativo_2[PORCENTAJE DE EJECUCIÓN ACUMULADA]),0)</f>
        <v>0</v>
      </c>
      <c r="F73" s="71">
        <f t="shared" si="4"/>
        <v>4.5558086560364463E-3</v>
      </c>
      <c r="H73" s="66" t="s">
        <v>3742</v>
      </c>
      <c r="I73" s="67" t="s">
        <v>4155</v>
      </c>
      <c r="J73" s="66" t="s">
        <v>4247</v>
      </c>
      <c r="K73" s="68" cm="1">
        <f t="array" aca="1" ref="K7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3" s="69">
        <f ca="1">IFERROR(AVERAGEIFS(INDIRECT($B$102),tblPlanIndicativo_2[Programa PDD],PonderadosVigencia[[#This Row],[Programa PDD]],INDIRECT($B$101),"&lt;&gt;0"),0)</f>
        <v>0</v>
      </c>
      <c r="M73" s="71">
        <f t="shared" ca="1" si="5"/>
        <v>0</v>
      </c>
    </row>
    <row r="74" spans="1:13" ht="41.4" x14ac:dyDescent="0.3">
      <c r="A74" s="66" t="s">
        <v>3742</v>
      </c>
      <c r="B74" s="67" t="s">
        <v>4269</v>
      </c>
      <c r="C74" s="66" t="s">
        <v>4271</v>
      </c>
      <c r="D74" s="67">
        <f>COUNTIF(tblPlanIndicativo_2[Programa PDD],C74)</f>
        <v>8</v>
      </c>
      <c r="E74" s="69">
        <f>IFERROR(AVERAGEIF(tblPlanIndicativo_2[Programa PDD],PonderadosCuatrienio[[#This Row],[Programa PDD]],tblPlanIndicativo_2[PORCENTAJE DE EJECUCIÓN ACUMULADA]),0)</f>
        <v>0.859375</v>
      </c>
      <c r="F74" s="71">
        <f t="shared" si="4"/>
        <v>1.8223234624145785E-2</v>
      </c>
      <c r="H74" s="66" t="s">
        <v>3742</v>
      </c>
      <c r="I74" s="67" t="s">
        <v>4269</v>
      </c>
      <c r="J74" s="66" t="s">
        <v>4271</v>
      </c>
      <c r="K74" s="68" cm="1">
        <f t="array" aca="1" ref="K7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74" s="69">
        <f ca="1">IFERROR(AVERAGEIFS(INDIRECT($B$102),tblPlanIndicativo_2[Programa PDD],PonderadosVigencia[[#This Row],[Programa PDD]],INDIRECT($B$101),"&lt;&gt;0"),0)</f>
        <v>0.2</v>
      </c>
      <c r="M74" s="71">
        <f t="shared" ca="1" si="5"/>
        <v>1.6286644951140065E-2</v>
      </c>
    </row>
    <row r="75" spans="1:13" ht="41.4" x14ac:dyDescent="0.3">
      <c r="A75" s="66" t="s">
        <v>4353</v>
      </c>
      <c r="B75" s="67" t="s">
        <v>4357</v>
      </c>
      <c r="C75" s="66" t="s">
        <v>4358</v>
      </c>
      <c r="D75" s="67">
        <f>COUNTIF(tblPlanIndicativo_2[Programa PDD],C75)</f>
        <v>1</v>
      </c>
      <c r="E75" s="69">
        <f>IFERROR(AVERAGEIF(tblPlanIndicativo_2[Programa PDD],PonderadosCuatrienio[[#This Row],[Programa PDD]],tblPlanIndicativo_2[PORCENTAJE DE EJECUCIÓN ACUMULADA]),0)</f>
        <v>0</v>
      </c>
      <c r="F75" s="71">
        <f t="shared" si="4"/>
        <v>2.2779043280182231E-3</v>
      </c>
      <c r="H75" s="66" t="s">
        <v>4353</v>
      </c>
      <c r="I75" s="67" t="s">
        <v>4357</v>
      </c>
      <c r="J75" s="66" t="s">
        <v>4358</v>
      </c>
      <c r="K75" s="68" cm="1">
        <f t="array" aca="1" ref="K7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5" s="69">
        <f ca="1">IFERROR(AVERAGEIFS(INDIRECT($B$102),tblPlanIndicativo_2[Programa PDD],PonderadosVigencia[[#This Row],[Programa PDD]],INDIRECT($B$101),"&lt;&gt;0"),0)</f>
        <v>0</v>
      </c>
      <c r="M75" s="71">
        <f t="shared" ca="1" si="5"/>
        <v>3.2573289902280132E-3</v>
      </c>
    </row>
    <row r="76" spans="1:13" ht="41.4" x14ac:dyDescent="0.3">
      <c r="A76" s="66" t="s">
        <v>4353</v>
      </c>
      <c r="B76" s="67" t="s">
        <v>4357</v>
      </c>
      <c r="C76" s="66" t="s">
        <v>4370</v>
      </c>
      <c r="D76" s="67">
        <f>COUNTIF(tblPlanIndicativo_2[Programa PDD],C76)</f>
        <v>5</v>
      </c>
      <c r="E76" s="69">
        <f>IFERROR(AVERAGEIF(tblPlanIndicativo_2[Programa PDD],PonderadosCuatrienio[[#This Row],[Programa PDD]],tblPlanIndicativo_2[PORCENTAJE DE EJECUCIÓN ACUMULADA]),0)</f>
        <v>0.59655999999999998</v>
      </c>
      <c r="F76" s="71">
        <f t="shared" si="4"/>
        <v>1.1389521640091117E-2</v>
      </c>
      <c r="H76" s="66" t="s">
        <v>4353</v>
      </c>
      <c r="I76" s="67" t="s">
        <v>4357</v>
      </c>
      <c r="J76" s="66" t="s">
        <v>4370</v>
      </c>
      <c r="K76" s="68" cm="1">
        <f t="array" aca="1" ref="K7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6" s="69">
        <f ca="1">IFERROR(AVERAGEIFS(INDIRECT($B$102),tblPlanIndicativo_2[Programa PDD],PonderadosVigencia[[#This Row],[Programa PDD]],INDIRECT($B$101),"&lt;&gt;0"),0)</f>
        <v>0.27850000000000003</v>
      </c>
      <c r="M76" s="71">
        <f t="shared" ca="1" si="5"/>
        <v>1.3029315960912053E-2</v>
      </c>
    </row>
    <row r="77" spans="1:13" ht="41.4" x14ac:dyDescent="0.3">
      <c r="A77" s="66" t="s">
        <v>4353</v>
      </c>
      <c r="B77" s="67" t="s">
        <v>4357</v>
      </c>
      <c r="C77" s="66" t="s">
        <v>4398</v>
      </c>
      <c r="D77" s="67">
        <f>COUNTIF(tblPlanIndicativo_2[Programa PDD],C77)</f>
        <v>1</v>
      </c>
      <c r="E77" s="69">
        <f>IFERROR(AVERAGEIF(tblPlanIndicativo_2[Programa PDD],PonderadosCuatrienio[[#This Row],[Programa PDD]],tblPlanIndicativo_2[PORCENTAJE DE EJECUCIÓN ACUMULADA]),0)</f>
        <v>0</v>
      </c>
      <c r="F77" s="71">
        <f t="shared" si="4"/>
        <v>2.2779043280182231E-3</v>
      </c>
      <c r="H77" s="66" t="s">
        <v>4353</v>
      </c>
      <c r="I77" s="67" t="s">
        <v>4357</v>
      </c>
      <c r="J77" s="66" t="s">
        <v>4398</v>
      </c>
      <c r="K77" s="68" cm="1">
        <f t="array" aca="1" ref="K7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77" s="69">
        <f ca="1">IFERROR(AVERAGEIFS(INDIRECT($B$102),tblPlanIndicativo_2[Programa PDD],PonderadosVigencia[[#This Row],[Programa PDD]],INDIRECT($B$101),"&lt;&gt;0"),0)</f>
        <v>0</v>
      </c>
      <c r="M77" s="71">
        <f t="shared" ca="1" si="5"/>
        <v>3.2573289902280132E-3</v>
      </c>
    </row>
    <row r="78" spans="1:13" ht="41.4" x14ac:dyDescent="0.3">
      <c r="A78" s="66" t="s">
        <v>4353</v>
      </c>
      <c r="B78" s="67" t="s">
        <v>4357</v>
      </c>
      <c r="C78" s="66" t="s">
        <v>4408</v>
      </c>
      <c r="D78" s="67">
        <f>COUNTIF(tblPlanIndicativo_2[Programa PDD],C78)</f>
        <v>1</v>
      </c>
      <c r="E78" s="69">
        <f>IFERROR(AVERAGEIF(tblPlanIndicativo_2[Programa PDD],PonderadosCuatrienio[[#This Row],[Programa PDD]],tblPlanIndicativo_2[PORCENTAJE DE EJECUCIÓN ACUMULADA]),0)</f>
        <v>0</v>
      </c>
      <c r="F78" s="71">
        <f t="shared" si="4"/>
        <v>2.2779043280182231E-3</v>
      </c>
      <c r="H78" s="66" t="s">
        <v>4353</v>
      </c>
      <c r="I78" s="67" t="s">
        <v>4357</v>
      </c>
      <c r="J78" s="66" t="s">
        <v>4408</v>
      </c>
      <c r="K78" s="68" cm="1">
        <f t="array" aca="1" ref="K7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8" s="69">
        <f ca="1">IFERROR(AVERAGEIFS(INDIRECT($B$102),tblPlanIndicativo_2[Programa PDD],PonderadosVigencia[[#This Row],[Programa PDD]],INDIRECT($B$101),"&lt;&gt;0"),0)</f>
        <v>0</v>
      </c>
      <c r="M78" s="71">
        <f t="shared" ca="1" si="5"/>
        <v>0</v>
      </c>
    </row>
    <row r="79" spans="1:13" ht="41.4" x14ac:dyDescent="0.3">
      <c r="A79" s="66" t="s">
        <v>4353</v>
      </c>
      <c r="B79" s="67" t="s">
        <v>4357</v>
      </c>
      <c r="C79" s="66" t="s">
        <v>4419</v>
      </c>
      <c r="D79" s="67">
        <f>COUNTIF(tblPlanIndicativo_2[Programa PDD],C79)</f>
        <v>2</v>
      </c>
      <c r="E79" s="69">
        <f>IFERROR(AVERAGEIF(tblPlanIndicativo_2[Programa PDD],PonderadosCuatrienio[[#This Row],[Programa PDD]],tblPlanIndicativo_2[PORCENTAJE DE EJECUCIÓN ACUMULADA]),0)</f>
        <v>0.23780487804878048</v>
      </c>
      <c r="F79" s="71">
        <f t="shared" si="4"/>
        <v>4.5558086560364463E-3</v>
      </c>
      <c r="H79" s="66" t="s">
        <v>4353</v>
      </c>
      <c r="I79" s="67" t="s">
        <v>4357</v>
      </c>
      <c r="J79" s="66" t="s">
        <v>4419</v>
      </c>
      <c r="K79" s="68" cm="1">
        <f t="array" aca="1" ref="K7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79" s="69">
        <f ca="1">IFERROR(AVERAGEIFS(INDIRECT($B$102),tblPlanIndicativo_2[Programa PDD],PonderadosVigencia[[#This Row],[Programa PDD]],INDIRECT($B$101),"&lt;&gt;0"),0)</f>
        <v>0</v>
      </c>
      <c r="M79" s="71">
        <f t="shared" ca="1" si="5"/>
        <v>6.5146579804560263E-3</v>
      </c>
    </row>
    <row r="80" spans="1:13" ht="41.4" x14ac:dyDescent="0.3">
      <c r="A80" s="66" t="s">
        <v>4353</v>
      </c>
      <c r="B80" s="67" t="s">
        <v>4357</v>
      </c>
      <c r="C80" s="66" t="s">
        <v>4431</v>
      </c>
      <c r="D80" s="67">
        <f>COUNTIF(tblPlanIndicativo_2[Programa PDD],C80)</f>
        <v>2</v>
      </c>
      <c r="E80" s="69">
        <f>IFERROR(AVERAGEIF(tblPlanIndicativo_2[Programa PDD],PonderadosCuatrienio[[#This Row],[Programa PDD]],tblPlanIndicativo_2[PORCENTAJE DE EJECUCIÓN ACUMULADA]),0)</f>
        <v>0.76700000000000002</v>
      </c>
      <c r="F80" s="71">
        <f t="shared" si="4"/>
        <v>4.5558086560364463E-3</v>
      </c>
      <c r="H80" s="66" t="s">
        <v>4353</v>
      </c>
      <c r="I80" s="67" t="s">
        <v>4357</v>
      </c>
      <c r="J80" s="66" t="s">
        <v>4431</v>
      </c>
      <c r="K80" s="68" cm="1">
        <f t="array" aca="1" ref="K8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0" s="69">
        <f ca="1">IFERROR(AVERAGEIFS(INDIRECT($B$102),tblPlanIndicativo_2[Programa PDD],PonderadosVigencia[[#This Row],[Programa PDD]],INDIRECT($B$101),"&lt;&gt;0"),0)</f>
        <v>0</v>
      </c>
      <c r="M80" s="71">
        <f t="shared" ca="1" si="5"/>
        <v>0</v>
      </c>
    </row>
    <row r="81" spans="1:13" ht="41.4" x14ac:dyDescent="0.3">
      <c r="A81" s="66" t="s">
        <v>4353</v>
      </c>
      <c r="B81" s="67" t="s">
        <v>4357</v>
      </c>
      <c r="C81" s="66" t="s">
        <v>4441</v>
      </c>
      <c r="D81" s="67">
        <f>COUNTIF(tblPlanIndicativo_2[Programa PDD],C81)</f>
        <v>1</v>
      </c>
      <c r="E81" s="69">
        <f>IFERROR(AVERAGEIF(tblPlanIndicativo_2[Programa PDD],PonderadosCuatrienio[[#This Row],[Programa PDD]],tblPlanIndicativo_2[PORCENTAJE DE EJECUCIÓN ACUMULADA]),0)</f>
        <v>0.625</v>
      </c>
      <c r="F81" s="71">
        <f t="shared" si="4"/>
        <v>2.2779043280182231E-3</v>
      </c>
      <c r="H81" s="66" t="s">
        <v>4353</v>
      </c>
      <c r="I81" s="67" t="s">
        <v>4357</v>
      </c>
      <c r="J81" s="66" t="s">
        <v>4441</v>
      </c>
      <c r="K81" s="68" cm="1">
        <f t="array" aca="1" ref="K8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1" s="69">
        <f ca="1">IFERROR(AVERAGEIFS(INDIRECT($B$102),tblPlanIndicativo_2[Programa PDD],PonderadosVigencia[[#This Row],[Programa PDD]],INDIRECT($B$101),"&lt;&gt;0"),0)</f>
        <v>0</v>
      </c>
      <c r="M81" s="71">
        <f t="shared" ca="1" si="5"/>
        <v>3.2573289902280132E-3</v>
      </c>
    </row>
    <row r="82" spans="1:13" ht="41.4" x14ac:dyDescent="0.3">
      <c r="A82" s="66" t="s">
        <v>4353</v>
      </c>
      <c r="B82" s="67" t="s">
        <v>4454</v>
      </c>
      <c r="C82" s="66" t="s">
        <v>4455</v>
      </c>
      <c r="D82" s="67">
        <f>COUNTIF(tblPlanIndicativo_2[Programa PDD],C82)</f>
        <v>1</v>
      </c>
      <c r="E82" s="69">
        <f>IFERROR(AVERAGEIF(tblPlanIndicativo_2[Programa PDD],PonderadosCuatrienio[[#This Row],[Programa PDD]],tblPlanIndicativo_2[PORCENTAJE DE EJECUCIÓN ACUMULADA]),0)</f>
        <v>0</v>
      </c>
      <c r="F82" s="71">
        <f t="shared" si="4"/>
        <v>2.2779043280182231E-3</v>
      </c>
      <c r="H82" s="66" t="s">
        <v>4353</v>
      </c>
      <c r="I82" s="67" t="s">
        <v>4454</v>
      </c>
      <c r="J82" s="66" t="s">
        <v>4455</v>
      </c>
      <c r="K82" s="68" cm="1">
        <f t="array" aca="1" ref="K8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2" s="69">
        <f ca="1">IFERROR(AVERAGEIFS(INDIRECT($B$102),tblPlanIndicativo_2[Programa PDD],PonderadosVigencia[[#This Row],[Programa PDD]],INDIRECT($B$101),"&lt;&gt;0"),0)</f>
        <v>0</v>
      </c>
      <c r="M82" s="71">
        <f t="shared" ca="1" si="5"/>
        <v>0</v>
      </c>
    </row>
    <row r="83" spans="1:13" ht="41.4" x14ac:dyDescent="0.3">
      <c r="A83" s="66" t="s">
        <v>4353</v>
      </c>
      <c r="B83" s="67" t="s">
        <v>4454</v>
      </c>
      <c r="C83" s="66" t="s">
        <v>4468</v>
      </c>
      <c r="D83" s="67">
        <f>COUNTIF(tblPlanIndicativo_2[Programa PDD],C83)</f>
        <v>8</v>
      </c>
      <c r="E83" s="69">
        <f>IFERROR(AVERAGEIF(tblPlanIndicativo_2[Programa PDD],PonderadosCuatrienio[[#This Row],[Programa PDD]],tblPlanIndicativo_2[PORCENTAJE DE EJECUCIÓN ACUMULADA]),0)</f>
        <v>0.53749999999999998</v>
      </c>
      <c r="F83" s="71">
        <f t="shared" si="4"/>
        <v>1.8223234624145785E-2</v>
      </c>
      <c r="H83" s="66" t="s">
        <v>4353</v>
      </c>
      <c r="I83" s="67" t="s">
        <v>4454</v>
      </c>
      <c r="J83" s="66" t="s">
        <v>4468</v>
      </c>
      <c r="K83" s="68" cm="1">
        <f t="array" aca="1" ref="K8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83" s="69">
        <f ca="1">IFERROR(AVERAGEIFS(INDIRECT($B$102),tblPlanIndicativo_2[Programa PDD],PonderadosVigencia[[#This Row],[Programa PDD]],INDIRECT($B$101),"&lt;&gt;0"),0)</f>
        <v>0.33333333333333331</v>
      </c>
      <c r="M83" s="71">
        <f t="shared" ref="M83:M93" ca="1" si="6">K83/$B$2</f>
        <v>1.9543973941368076E-2</v>
      </c>
    </row>
    <row r="84" spans="1:13" ht="41.4" x14ac:dyDescent="0.3">
      <c r="A84" s="66" t="s">
        <v>4353</v>
      </c>
      <c r="B84" s="67" t="s">
        <v>4454</v>
      </c>
      <c r="C84" s="66" t="s">
        <v>4543</v>
      </c>
      <c r="D84" s="67">
        <f>COUNTIF(tblPlanIndicativo_2[Programa PDD],C84)</f>
        <v>6</v>
      </c>
      <c r="E84" s="69">
        <f>IFERROR(AVERAGEIF(tblPlanIndicativo_2[Programa PDD],PonderadosCuatrienio[[#This Row],[Programa PDD]],tblPlanIndicativo_2[PORCENTAJE DE EJECUCIÓN ACUMULADA]),0)</f>
        <v>0.61742424242424243</v>
      </c>
      <c r="F84" s="71">
        <f t="shared" si="4"/>
        <v>1.366742596810934E-2</v>
      </c>
      <c r="H84" s="66" t="s">
        <v>4353</v>
      </c>
      <c r="I84" s="67" t="s">
        <v>4454</v>
      </c>
      <c r="J84" s="66" t="s">
        <v>4543</v>
      </c>
      <c r="K84" s="68" cm="1">
        <f t="array" aca="1" ref="K8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4" s="69">
        <f ca="1">IFERROR(AVERAGEIFS(INDIRECT($B$102),tblPlanIndicativo_2[Programa PDD],PonderadosVigencia[[#This Row],[Programa PDD]],INDIRECT($B$101),"&lt;&gt;0"),0)</f>
        <v>0.4</v>
      </c>
      <c r="M84" s="71">
        <f t="shared" ca="1" si="6"/>
        <v>1.6286644951140065E-2</v>
      </c>
    </row>
    <row r="85" spans="1:13" ht="41.4" x14ac:dyDescent="0.3">
      <c r="A85" s="66" t="s">
        <v>4353</v>
      </c>
      <c r="B85" s="67" t="s">
        <v>4454</v>
      </c>
      <c r="C85" s="66" t="s">
        <v>4601</v>
      </c>
      <c r="D85" s="67">
        <f>COUNTIF(tblPlanIndicativo_2[Programa PDD],C85)</f>
        <v>1</v>
      </c>
      <c r="E85" s="69">
        <f>IFERROR(AVERAGEIF(tblPlanIndicativo_2[Programa PDD],PonderadosCuatrienio[[#This Row],[Programa PDD]],tblPlanIndicativo_2[PORCENTAJE DE EJECUCIÓN ACUMULADA]),0)</f>
        <v>0.75</v>
      </c>
      <c r="F85" s="71">
        <f t="shared" si="4"/>
        <v>2.2779043280182231E-3</v>
      </c>
      <c r="H85" s="66" t="s">
        <v>4353</v>
      </c>
      <c r="I85" s="67" t="s">
        <v>4454</v>
      </c>
      <c r="J85" s="66" t="s">
        <v>4601</v>
      </c>
      <c r="K85" s="68" cm="1">
        <f t="array" aca="1" ref="K8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5" s="69">
        <f ca="1">IFERROR(AVERAGEIFS(INDIRECT($B$102),tblPlanIndicativo_2[Programa PDD],PonderadosVigencia[[#This Row],[Programa PDD]],INDIRECT($B$101),"&lt;&gt;0"),0)</f>
        <v>1</v>
      </c>
      <c r="M85" s="71">
        <f t="shared" ca="1" si="6"/>
        <v>3.2573289902280132E-3</v>
      </c>
    </row>
    <row r="86" spans="1:13" ht="41.4" x14ac:dyDescent="0.3">
      <c r="A86" s="66" t="s">
        <v>4353</v>
      </c>
      <c r="B86" s="67" t="s">
        <v>4454</v>
      </c>
      <c r="C86" s="66" t="s">
        <v>4616</v>
      </c>
      <c r="D86" s="67">
        <f>COUNTIF(tblPlanIndicativo_2[Programa PDD],C86)</f>
        <v>3</v>
      </c>
      <c r="E86" s="69">
        <f>IFERROR(AVERAGEIF(tblPlanIndicativo_2[Programa PDD],PonderadosCuatrienio[[#This Row],[Programa PDD]],tblPlanIndicativo_2[PORCENTAJE DE EJECUCIÓN ACUMULADA]),0)</f>
        <v>0.66666666666666663</v>
      </c>
      <c r="F86" s="71">
        <f t="shared" si="4"/>
        <v>6.8337129840546698E-3</v>
      </c>
      <c r="H86" s="66" t="s">
        <v>4353</v>
      </c>
      <c r="I86" s="67" t="s">
        <v>4454</v>
      </c>
      <c r="J86" s="66" t="s">
        <v>4616</v>
      </c>
      <c r="K86" s="68" cm="1">
        <f t="array" aca="1" ref="K8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86" s="69">
        <f ca="1">IFERROR(AVERAGEIFS(INDIRECT($B$102),tblPlanIndicativo_2[Programa PDD],PonderadosVigencia[[#This Row],[Programa PDD]],INDIRECT($B$101),"&lt;&gt;0"),0)</f>
        <v>0.66666666666666663</v>
      </c>
      <c r="M86" s="71">
        <f t="shared" ca="1" si="6"/>
        <v>9.7719869706840382E-3</v>
      </c>
    </row>
    <row r="87" spans="1:13" ht="55.2" x14ac:dyDescent="0.3">
      <c r="A87" s="66" t="s">
        <v>4353</v>
      </c>
      <c r="B87" s="67" t="s">
        <v>4635</v>
      </c>
      <c r="C87" s="66" t="s">
        <v>4637</v>
      </c>
      <c r="D87" s="67">
        <f>COUNTIF(tblPlanIndicativo_2[Programa PDD],C87)</f>
        <v>1</v>
      </c>
      <c r="E87" s="69">
        <f>IFERROR(AVERAGEIF(tblPlanIndicativo_2[Programa PDD],PonderadosCuatrienio[[#This Row],[Programa PDD]],tblPlanIndicativo_2[PORCENTAJE DE EJECUCIÓN ACUMULADA]),0)</f>
        <v>0.75</v>
      </c>
      <c r="F87" s="71">
        <f t="shared" si="4"/>
        <v>2.2779043280182231E-3</v>
      </c>
      <c r="H87" s="66" t="s">
        <v>4353</v>
      </c>
      <c r="I87" s="67" t="s">
        <v>4635</v>
      </c>
      <c r="J87" s="66" t="s">
        <v>4637</v>
      </c>
      <c r="K87" s="68" cm="1">
        <f t="array" aca="1" ref="K8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7" s="69">
        <f ca="1">IFERROR(AVERAGEIFS(INDIRECT($B$102),tblPlanIndicativo_2[Programa PDD],PonderadosVigencia[[#This Row],[Programa PDD]],INDIRECT($B$101),"&lt;&gt;0"),0)</f>
        <v>1</v>
      </c>
      <c r="M87" s="71">
        <f t="shared" ca="1" si="6"/>
        <v>3.2573289902280132E-3</v>
      </c>
    </row>
    <row r="88" spans="1:13" ht="55.2" x14ac:dyDescent="0.3">
      <c r="A88" s="66" t="s">
        <v>4353</v>
      </c>
      <c r="B88" s="67" t="s">
        <v>4635</v>
      </c>
      <c r="C88" s="66" t="s">
        <v>4647</v>
      </c>
      <c r="D88" s="67">
        <f>COUNTIF(tblPlanIndicativo_2[Programa PDD],C88)</f>
        <v>1</v>
      </c>
      <c r="E88" s="69">
        <f>IFERROR(AVERAGEIF(tblPlanIndicativo_2[Programa PDD],PonderadosCuatrienio[[#This Row],[Programa PDD]],tblPlanIndicativo_2[PORCENTAJE DE EJECUCIÓN ACUMULADA]),0)</f>
        <v>0.75</v>
      </c>
      <c r="F88" s="71">
        <f t="shared" si="4"/>
        <v>2.2779043280182231E-3</v>
      </c>
      <c r="H88" s="66" t="s">
        <v>4353</v>
      </c>
      <c r="I88" s="67" t="s">
        <v>4635</v>
      </c>
      <c r="J88" s="66" t="s">
        <v>4647</v>
      </c>
      <c r="K88" s="68" cm="1">
        <f t="array" aca="1" ref="K8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8" s="69">
        <f ca="1">IFERROR(AVERAGEIFS(INDIRECT($B$102),tblPlanIndicativo_2[Programa PDD],PonderadosVigencia[[#This Row],[Programa PDD]],INDIRECT($B$101),"&lt;&gt;0"),0)</f>
        <v>0</v>
      </c>
      <c r="M88" s="71">
        <f t="shared" ca="1" si="6"/>
        <v>0</v>
      </c>
    </row>
    <row r="89" spans="1:13" ht="55.2" x14ac:dyDescent="0.3">
      <c r="A89" s="66" t="s">
        <v>4353</v>
      </c>
      <c r="B89" s="67" t="s">
        <v>4635</v>
      </c>
      <c r="C89" s="66" t="s">
        <v>4656</v>
      </c>
      <c r="D89" s="67">
        <f>COUNTIF(tblPlanIndicativo_2[Programa PDD],C89)</f>
        <v>1</v>
      </c>
      <c r="E89" s="69">
        <f>IFERROR(AVERAGEIF(tblPlanIndicativo_2[Programa PDD],PonderadosCuatrienio[[#This Row],[Programa PDD]],tblPlanIndicativo_2[PORCENTAJE DE EJECUCIÓN ACUMULADA]),0)</f>
        <v>0</v>
      </c>
      <c r="F89" s="71">
        <f t="shared" si="4"/>
        <v>2.2779043280182231E-3</v>
      </c>
      <c r="H89" s="66" t="s">
        <v>4353</v>
      </c>
      <c r="I89" s="67" t="s">
        <v>4635</v>
      </c>
      <c r="J89" s="66" t="s">
        <v>4656</v>
      </c>
      <c r="K89" s="68" cm="1">
        <f t="array" aca="1" ref="K8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9" s="69">
        <f ca="1">IFERROR(AVERAGEIFS(INDIRECT($B$102),tblPlanIndicativo_2[Programa PDD],PonderadosVigencia[[#This Row],[Programa PDD]],INDIRECT($B$101),"&lt;&gt;0"),0)</f>
        <v>0</v>
      </c>
      <c r="M89" s="71">
        <f t="shared" ca="1" si="6"/>
        <v>3.2573289902280132E-3</v>
      </c>
    </row>
    <row r="90" spans="1:13" ht="55.2" x14ac:dyDescent="0.3">
      <c r="A90" s="66" t="s">
        <v>4353</v>
      </c>
      <c r="B90" s="67" t="s">
        <v>4635</v>
      </c>
      <c r="C90" s="66" t="s">
        <v>4666</v>
      </c>
      <c r="D90" s="67">
        <f>COUNTIF(tblPlanIndicativo_2[Programa PDD],C90)</f>
        <v>1</v>
      </c>
      <c r="E90" s="69">
        <f>IFERROR(AVERAGEIF(tblPlanIndicativo_2[Programa PDD],PonderadosCuatrienio[[#This Row],[Programa PDD]],tblPlanIndicativo_2[PORCENTAJE DE EJECUCIÓN ACUMULADA]),0)</f>
        <v>0</v>
      </c>
      <c r="F90" s="71">
        <f t="shared" si="4"/>
        <v>2.2779043280182231E-3</v>
      </c>
      <c r="H90" s="66" t="s">
        <v>4353</v>
      </c>
      <c r="I90" s="67" t="s">
        <v>4635</v>
      </c>
      <c r="J90" s="66" t="s">
        <v>4666</v>
      </c>
      <c r="K90" s="68" cm="1">
        <f t="array" aca="1" ref="K9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0" s="69">
        <f ca="1">IFERROR(AVERAGEIFS(INDIRECT($B$102),tblPlanIndicativo_2[Programa PDD],PonderadosVigencia[[#This Row],[Programa PDD]],INDIRECT($B$101),"&lt;&gt;0"),0)</f>
        <v>0</v>
      </c>
      <c r="M90" s="71">
        <f t="shared" ca="1" si="6"/>
        <v>3.2573289902280132E-3</v>
      </c>
    </row>
    <row r="91" spans="1:13" ht="55.2" x14ac:dyDescent="0.3">
      <c r="A91" s="66" t="s">
        <v>4353</v>
      </c>
      <c r="B91" s="67" t="s">
        <v>4635</v>
      </c>
      <c r="C91" s="66" t="s">
        <v>4677</v>
      </c>
      <c r="D91" s="67">
        <f>COUNTIF(tblPlanIndicativo_2[Programa PDD],C91)</f>
        <v>1</v>
      </c>
      <c r="E91" s="69">
        <f>IFERROR(AVERAGEIF(tblPlanIndicativo_2[Programa PDD],PonderadosCuatrienio[[#This Row],[Programa PDD]],tblPlanIndicativo_2[PORCENTAJE DE EJECUCIÓN ACUMULADA]),0)</f>
        <v>1</v>
      </c>
      <c r="F91" s="71">
        <f t="shared" si="4"/>
        <v>2.2779043280182231E-3</v>
      </c>
      <c r="H91" s="66" t="s">
        <v>4353</v>
      </c>
      <c r="I91" s="67" t="s">
        <v>4635</v>
      </c>
      <c r="J91" s="66" t="s">
        <v>4677</v>
      </c>
      <c r="K91" s="68" cm="1">
        <f t="array" aca="1" ref="K9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1" s="69">
        <f ca="1">IFERROR(AVERAGEIFS(INDIRECT($B$102),tblPlanIndicativo_2[Programa PDD],PonderadosVigencia[[#This Row],[Programa PDD]],INDIRECT($B$101),"&lt;&gt;0"),0)</f>
        <v>1</v>
      </c>
      <c r="M91" s="71">
        <f t="shared" ca="1" si="6"/>
        <v>3.2573289902280132E-3</v>
      </c>
    </row>
    <row r="92" spans="1:13" ht="55.2" x14ac:dyDescent="0.3">
      <c r="A92" s="66" t="s">
        <v>4353</v>
      </c>
      <c r="B92" s="67" t="s">
        <v>4635</v>
      </c>
      <c r="C92" s="66" t="s">
        <v>4686</v>
      </c>
      <c r="D92" s="67">
        <f>COUNTIF(tblPlanIndicativo_2[Programa PDD],C92)</f>
        <v>1</v>
      </c>
      <c r="E92" s="69">
        <f>IFERROR(AVERAGEIF(tblPlanIndicativo_2[Programa PDD],PonderadosCuatrienio[[#This Row],[Programa PDD]],tblPlanIndicativo_2[PORCENTAJE DE EJECUCIÓN ACUMULADA]),0)</f>
        <v>0</v>
      </c>
      <c r="F92" s="71">
        <f t="shared" si="4"/>
        <v>2.2779043280182231E-3</v>
      </c>
      <c r="H92" s="66" t="s">
        <v>4353</v>
      </c>
      <c r="I92" s="67" t="s">
        <v>4635</v>
      </c>
      <c r="J92" s="66" t="s">
        <v>4686</v>
      </c>
      <c r="K92" s="68" cm="1">
        <f t="array" aca="1" ref="K9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2" s="69">
        <f ca="1">IFERROR(AVERAGEIFS(INDIRECT($B$102),tblPlanIndicativo_2[Programa PDD],PonderadosVigencia[[#This Row],[Programa PDD]],INDIRECT($B$101),"&lt;&gt;0"),0)</f>
        <v>0</v>
      </c>
      <c r="M92" s="71">
        <f t="shared" ca="1" si="6"/>
        <v>3.2573289902280132E-3</v>
      </c>
    </row>
    <row r="93" spans="1:13" x14ac:dyDescent="0.3">
      <c r="A93" s="66" t="s">
        <v>4353</v>
      </c>
      <c r="B93" s="67" t="s">
        <v>4703</v>
      </c>
      <c r="C93" s="66" t="s">
        <v>4705</v>
      </c>
      <c r="D93" s="67">
        <f>COUNTIF(tblPlanIndicativo_2[Programa PDD],C93)</f>
        <v>4</v>
      </c>
      <c r="E93" s="69">
        <f>IFERROR(AVERAGEIF(tblPlanIndicativo_2[Programa PDD],PonderadosCuatrienio[[#This Row],[Programa PDD]],tblPlanIndicativo_2[PORCENTAJE DE EJECUCIÓN ACUMULADA]),0)</f>
        <v>0.5</v>
      </c>
      <c r="F93" s="71">
        <f t="shared" si="4"/>
        <v>9.1116173120728925E-3</v>
      </c>
      <c r="H93" s="66" t="s">
        <v>4353</v>
      </c>
      <c r="I93" s="67" t="s">
        <v>4703</v>
      </c>
      <c r="J93" s="66" t="s">
        <v>4705</v>
      </c>
      <c r="K93" s="68" cm="1">
        <f t="array" aca="1" ref="K9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3" s="69">
        <f ca="1">IFERROR(AVERAGEIFS(INDIRECT($B$102),tblPlanIndicativo_2[Programa PDD],PonderadosVigencia[[#This Row],[Programa PDD]],INDIRECT($B$101),"&lt;&gt;0"),0)</f>
        <v>0.33333333333333331</v>
      </c>
      <c r="M93" s="71">
        <f t="shared" ca="1" si="6"/>
        <v>9.7719869706840382E-3</v>
      </c>
    </row>
    <row r="95" spans="1:13" ht="27.6" x14ac:dyDescent="0.3">
      <c r="A95" s="150" t="s">
        <v>4737</v>
      </c>
      <c r="B95" s="150" t="s">
        <v>4738</v>
      </c>
      <c r="C95" s="150" t="s">
        <v>4739</v>
      </c>
      <c r="D95" s="150" t="s">
        <v>4740</v>
      </c>
    </row>
    <row r="96" spans="1:13" ht="55.2" x14ac:dyDescent="0.3">
      <c r="A96" s="150">
        <v>2024</v>
      </c>
      <c r="B96" s="150" t="s">
        <v>4741</v>
      </c>
      <c r="C96" s="150" t="s">
        <v>4742</v>
      </c>
      <c r="D96" s="150" t="s">
        <v>4743</v>
      </c>
    </row>
    <row r="97" spans="1:4" ht="55.2" x14ac:dyDescent="0.3">
      <c r="A97" s="150">
        <v>2025</v>
      </c>
      <c r="B97" s="150" t="s">
        <v>4744</v>
      </c>
      <c r="C97" s="150" t="s">
        <v>4745</v>
      </c>
      <c r="D97" s="150" t="s">
        <v>4746</v>
      </c>
    </row>
    <row r="98" spans="1:4" ht="55.2" x14ac:dyDescent="0.3">
      <c r="A98" s="150">
        <v>2026</v>
      </c>
      <c r="B98" s="150" t="s">
        <v>4747</v>
      </c>
      <c r="C98" s="150" t="s">
        <v>4748</v>
      </c>
      <c r="D98" s="150" t="s">
        <v>4749</v>
      </c>
    </row>
    <row r="99" spans="1:4" ht="27.6" x14ac:dyDescent="0.3">
      <c r="A99" s="150">
        <v>2027</v>
      </c>
      <c r="B99" s="150" t="s">
        <v>4750</v>
      </c>
      <c r="C99" s="150"/>
      <c r="D99" s="150"/>
    </row>
    <row r="101" spans="1:4" ht="27.6" x14ac:dyDescent="0.3">
      <c r="A101" s="151" t="s">
        <v>4751</v>
      </c>
      <c r="B101" s="151" t="str" cm="1">
        <f t="array" ref="B101">_xlfn._xlws.FILTER(TablaReferencias[Encabezado Programación],TablaReferencias[Vigencia]='Ejecución Física'!B1)</f>
        <v>tblPlanIndicativo_2[Meta Física Esperada 2026]</v>
      </c>
    </row>
    <row r="102" spans="1:4" ht="41.4" x14ac:dyDescent="0.3">
      <c r="A102" s="151" t="s">
        <v>4752</v>
      </c>
      <c r="B102" s="151" t="str" cm="1">
        <f t="array" ref="B102">_xlfn._xlws.FILTER(TablaReferencias[Encabezado Ejecución],TablaReferencias[Vigencia]='Ejecución Física'!B1)</f>
        <v>tblPlanIndicativo_2[PORCENTAJE DE EJECUCIÓN 2026]</v>
      </c>
    </row>
    <row r="103" spans="1:4" ht="41.4" x14ac:dyDescent="0.3">
      <c r="A103" s="151" t="s">
        <v>4753</v>
      </c>
      <c r="B103" s="151" t="str" cm="1">
        <f t="array" ref="B103">_xlfn._xlws.FILTER(TablaReferencias[Categoría de Ejecución],TablaReferencias[Vigencia]='Ejecución Física'!B1)</f>
        <v>tblPlanIndicativo_2[CATEGORÍA DE EJECUCIÓN FÍSICA 2026]</v>
      </c>
    </row>
  </sheetData>
  <mergeCells count="3">
    <mergeCell ref="A4:F4"/>
    <mergeCell ref="H4:M4"/>
    <mergeCell ref="O4:R4"/>
  </mergeCells>
  <phoneticPr fontId="1" type="noConversion"/>
  <conditionalFormatting sqref="E6:E93">
    <cfRule type="containsText" dxfId="9" priority="7" operator="containsText" text="SIN COMPROMISO EN LA VIGENCIA">
      <formula>NOT(ISERROR(SEARCH("SIN COMPROMISO EN LA VIGENCIA",E6)))</formula>
    </cfRule>
    <cfRule type="cellIs" dxfId="8" priority="8" operator="lessThan">
      <formula>0.3</formula>
    </cfRule>
    <cfRule type="cellIs" dxfId="7" priority="9" operator="between">
      <formula>0.599999999999999</formula>
      <formula>0.3</formula>
    </cfRule>
    <cfRule type="cellIs" dxfId="6" priority="10" operator="between">
      <formula>0.999999999999999</formula>
      <formula>0.6</formula>
    </cfRule>
    <cfRule type="cellIs" dxfId="5" priority="11" operator="between">
      <formula>1</formula>
      <formula>10</formula>
    </cfRule>
  </conditionalFormatting>
  <conditionalFormatting sqref="L6:L93">
    <cfRule type="containsText" dxfId="4" priority="2" operator="containsText" text="SIN COMPROMISO EN LA VIGENCIA">
      <formula>NOT(ISERROR(SEARCH("SIN COMPROMISO EN LA VIGENCIA",L6)))</formula>
    </cfRule>
    <cfRule type="cellIs" dxfId="3" priority="3" operator="lessThan">
      <formula>0.3</formula>
    </cfRule>
    <cfRule type="cellIs" dxfId="2" priority="4" operator="between">
      <formula>0.599999999999999</formula>
      <formula>0.3</formula>
    </cfRule>
    <cfRule type="cellIs" dxfId="1" priority="5" operator="between">
      <formula>0.999999999999999</formula>
      <formula>0.6</formula>
    </cfRule>
    <cfRule type="cellIs" dxfId="0" priority="6" operator="between">
      <formula>1</formula>
      <formula>10</formula>
    </cfRule>
  </conditionalFormatting>
  <conditionalFormatting sqref="R6:R15">
    <cfRule type="colorScale" priority="1">
      <colorScale>
        <cfvo type="min"/>
        <cfvo type="max"/>
        <color rgb="FFFCFCFF"/>
        <color rgb="FF63BE7B"/>
      </colorScale>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15A09-FBAE-4E30-BA96-C086B1521477}">
  <sheetPr codeName="Hoja8"/>
  <dimension ref="A1:Q62"/>
  <sheetViews>
    <sheetView topLeftCell="H1" zoomScale="80" zoomScaleNormal="80" workbookViewId="0">
      <selection activeCell="L10" sqref="L10"/>
    </sheetView>
  </sheetViews>
  <sheetFormatPr baseColWidth="10" defaultColWidth="11.44140625" defaultRowHeight="14.4" x14ac:dyDescent="0.3"/>
  <cols>
    <col min="1" max="1" width="24" customWidth="1"/>
    <col min="2" max="2" width="41.5546875" customWidth="1"/>
    <col min="3" max="3" width="28.88671875" customWidth="1"/>
    <col min="4" max="6" width="24" customWidth="1"/>
    <col min="7" max="10" width="27.109375" customWidth="1"/>
    <col min="12" max="12" width="31.88671875" bestFit="1" customWidth="1"/>
    <col min="13" max="13" width="15.88671875" bestFit="1" customWidth="1"/>
    <col min="14" max="14" width="19.5546875" bestFit="1" customWidth="1"/>
    <col min="16" max="17" width="22.109375" customWidth="1"/>
  </cols>
  <sheetData>
    <row r="1" spans="1:17" ht="50.4" customHeight="1" thickBot="1" x14ac:dyDescent="0.35">
      <c r="A1" s="6" t="s">
        <v>9</v>
      </c>
      <c r="B1" s="7" t="s">
        <v>28</v>
      </c>
      <c r="C1" s="7" t="s">
        <v>29</v>
      </c>
      <c r="D1" s="7" t="s">
        <v>34</v>
      </c>
      <c r="E1" s="7" t="s">
        <v>35</v>
      </c>
      <c r="F1" s="7" t="s">
        <v>36</v>
      </c>
      <c r="G1" s="8" t="s">
        <v>37</v>
      </c>
      <c r="H1" s="8" t="s">
        <v>38</v>
      </c>
      <c r="I1" s="8" t="s">
        <v>39</v>
      </c>
      <c r="J1" s="8" t="s">
        <v>40</v>
      </c>
      <c r="L1" s="7" t="s">
        <v>29</v>
      </c>
      <c r="M1" s="7" t="s">
        <v>4802</v>
      </c>
      <c r="N1" s="7" t="s">
        <v>4803</v>
      </c>
      <c r="P1" s="174" t="s">
        <v>9</v>
      </c>
      <c r="Q1" s="175" t="s">
        <v>4832</v>
      </c>
    </row>
    <row r="2" spans="1:17" ht="21" customHeight="1" x14ac:dyDescent="0.3">
      <c r="A2" s="9" t="s">
        <v>1080</v>
      </c>
      <c r="B2" s="10" t="s">
        <v>1092</v>
      </c>
      <c r="C2" s="10" t="s">
        <v>1093</v>
      </c>
      <c r="D2" s="10">
        <v>10000</v>
      </c>
      <c r="E2" s="10" t="s">
        <v>125</v>
      </c>
      <c r="F2" s="10" t="s">
        <v>1096</v>
      </c>
      <c r="G2" s="11">
        <v>1500</v>
      </c>
      <c r="H2" s="11">
        <v>2834</v>
      </c>
      <c r="I2" s="11">
        <v>2833</v>
      </c>
      <c r="J2" s="11">
        <v>2833</v>
      </c>
      <c r="L2" s="12" t="s">
        <v>1108</v>
      </c>
      <c r="M2" s="12" t="s">
        <v>4769</v>
      </c>
      <c r="N2" s="10" t="s">
        <v>1103</v>
      </c>
      <c r="P2" s="176" t="s">
        <v>5154</v>
      </c>
      <c r="Q2" s="177" t="s">
        <v>1103</v>
      </c>
    </row>
    <row r="3" spans="1:17" ht="45" customHeight="1" x14ac:dyDescent="0.3">
      <c r="A3" s="13" t="s">
        <v>1103</v>
      </c>
      <c r="B3" s="12" t="s">
        <v>1107</v>
      </c>
      <c r="C3" s="12" t="s">
        <v>1108</v>
      </c>
      <c r="D3" s="12">
        <v>4</v>
      </c>
      <c r="E3" s="12" t="s">
        <v>125</v>
      </c>
      <c r="F3" s="12" t="s">
        <v>1096</v>
      </c>
      <c r="G3" s="14">
        <v>1</v>
      </c>
      <c r="H3" s="14">
        <v>1</v>
      </c>
      <c r="I3" s="14">
        <v>1</v>
      </c>
      <c r="J3" s="14">
        <v>1</v>
      </c>
      <c r="K3" s="15"/>
      <c r="L3" s="12" t="s">
        <v>1137</v>
      </c>
      <c r="M3" s="12" t="s">
        <v>4769</v>
      </c>
      <c r="N3" s="10" t="s">
        <v>1133</v>
      </c>
      <c r="P3" s="176" t="s">
        <v>5154</v>
      </c>
      <c r="Q3" s="177" t="s">
        <v>1241</v>
      </c>
    </row>
    <row r="4" spans="1:17" ht="45" customHeight="1" x14ac:dyDescent="0.3">
      <c r="A4" s="13" t="s">
        <v>1112</v>
      </c>
      <c r="B4" s="12" t="s">
        <v>1062</v>
      </c>
      <c r="C4" s="12" t="s">
        <v>1122</v>
      </c>
      <c r="D4" s="12">
        <v>1</v>
      </c>
      <c r="E4" s="12" t="s">
        <v>125</v>
      </c>
      <c r="F4" s="12" t="s">
        <v>1096</v>
      </c>
      <c r="G4" s="14">
        <v>0</v>
      </c>
      <c r="H4" s="14">
        <v>1</v>
      </c>
      <c r="I4" s="14">
        <v>0</v>
      </c>
      <c r="J4" s="14">
        <v>0</v>
      </c>
      <c r="K4" s="15"/>
      <c r="L4" s="12" t="s">
        <v>1143</v>
      </c>
      <c r="M4" s="12" t="s">
        <v>4769</v>
      </c>
      <c r="N4" s="10" t="s">
        <v>1140</v>
      </c>
      <c r="P4" s="176" t="s">
        <v>5175</v>
      </c>
      <c r="Q4" s="177" t="s">
        <v>1239</v>
      </c>
    </row>
    <row r="5" spans="1:17" ht="45" customHeight="1" x14ac:dyDescent="0.3">
      <c r="A5" s="13" t="s">
        <v>1126</v>
      </c>
      <c r="B5" s="12" t="s">
        <v>426</v>
      </c>
      <c r="C5" s="12" t="s">
        <v>427</v>
      </c>
      <c r="D5" s="12">
        <v>4</v>
      </c>
      <c r="E5" s="12" t="s">
        <v>125</v>
      </c>
      <c r="F5" s="12" t="s">
        <v>1096</v>
      </c>
      <c r="G5" s="14">
        <v>4</v>
      </c>
      <c r="H5" s="14">
        <v>0</v>
      </c>
      <c r="I5" s="14">
        <v>0</v>
      </c>
      <c r="J5" s="14">
        <v>0</v>
      </c>
      <c r="K5" s="15"/>
      <c r="L5" s="12" t="s">
        <v>1314</v>
      </c>
      <c r="M5" s="12" t="s">
        <v>4769</v>
      </c>
      <c r="N5" s="10" t="s">
        <v>1308</v>
      </c>
      <c r="P5" s="176" t="s">
        <v>5175</v>
      </c>
      <c r="Q5" s="177" t="s">
        <v>1286</v>
      </c>
    </row>
    <row r="6" spans="1:17" ht="45" customHeight="1" x14ac:dyDescent="0.3">
      <c r="A6" s="13" t="s">
        <v>1133</v>
      </c>
      <c r="B6" s="12" t="s">
        <v>1136</v>
      </c>
      <c r="C6" s="12" t="s">
        <v>1137</v>
      </c>
      <c r="D6" s="12">
        <v>4</v>
      </c>
      <c r="E6" s="12" t="s">
        <v>125</v>
      </c>
      <c r="F6" s="12" t="s">
        <v>1096</v>
      </c>
      <c r="G6" s="14">
        <v>1</v>
      </c>
      <c r="H6" s="14">
        <v>1</v>
      </c>
      <c r="I6" s="14">
        <v>1</v>
      </c>
      <c r="J6" s="14">
        <v>1</v>
      </c>
      <c r="K6" s="15"/>
      <c r="L6" s="12" t="s">
        <v>1337</v>
      </c>
      <c r="M6" s="12" t="s">
        <v>4769</v>
      </c>
      <c r="N6" s="10" t="s">
        <v>1330</v>
      </c>
      <c r="P6" s="176" t="s">
        <v>5175</v>
      </c>
      <c r="Q6" s="177" t="s">
        <v>1274</v>
      </c>
    </row>
    <row r="7" spans="1:17" ht="45" customHeight="1" x14ac:dyDescent="0.3">
      <c r="A7" s="13" t="s">
        <v>1140</v>
      </c>
      <c r="B7" s="12" t="s">
        <v>1142</v>
      </c>
      <c r="C7" s="12" t="s">
        <v>1143</v>
      </c>
      <c r="D7" s="12">
        <v>104</v>
      </c>
      <c r="E7" s="12" t="s">
        <v>125</v>
      </c>
      <c r="F7" s="12" t="s">
        <v>1096</v>
      </c>
      <c r="G7" s="14">
        <v>26</v>
      </c>
      <c r="H7" s="14">
        <v>26</v>
      </c>
      <c r="I7" s="14">
        <v>26</v>
      </c>
      <c r="J7" s="14">
        <v>26</v>
      </c>
      <c r="K7" s="15"/>
      <c r="L7" s="16" t="s">
        <v>1456</v>
      </c>
      <c r="M7" s="16" t="s">
        <v>4769</v>
      </c>
      <c r="N7" s="17" t="s">
        <v>1452</v>
      </c>
      <c r="P7" s="176" t="s">
        <v>5175</v>
      </c>
      <c r="Q7" s="177" t="s">
        <v>1256</v>
      </c>
    </row>
    <row r="8" spans="1:17" ht="45" customHeight="1" x14ac:dyDescent="0.3">
      <c r="A8" s="13" t="s">
        <v>1146</v>
      </c>
      <c r="B8" s="12" t="s">
        <v>1142</v>
      </c>
      <c r="C8" s="12" t="s">
        <v>1143</v>
      </c>
      <c r="D8" s="12">
        <v>104</v>
      </c>
      <c r="E8" s="12" t="s">
        <v>125</v>
      </c>
      <c r="F8" s="12" t="s">
        <v>1096</v>
      </c>
      <c r="G8" s="14">
        <v>26</v>
      </c>
      <c r="H8" s="14">
        <v>26</v>
      </c>
      <c r="I8" s="14">
        <v>26</v>
      </c>
      <c r="J8" s="14">
        <v>26</v>
      </c>
      <c r="K8" s="15"/>
      <c r="L8" s="15"/>
      <c r="M8" s="15"/>
      <c r="P8" s="176" t="s">
        <v>5175</v>
      </c>
      <c r="Q8" s="177" t="s">
        <v>1244</v>
      </c>
    </row>
    <row r="9" spans="1:17" ht="45" customHeight="1" x14ac:dyDescent="0.3">
      <c r="A9" s="13" t="s">
        <v>1151</v>
      </c>
      <c r="B9" s="12" t="s">
        <v>1136</v>
      </c>
      <c r="C9" s="12" t="s">
        <v>1137</v>
      </c>
      <c r="D9" s="12">
        <v>4</v>
      </c>
      <c r="E9" s="12" t="s">
        <v>125</v>
      </c>
      <c r="F9" s="12" t="s">
        <v>1096</v>
      </c>
      <c r="G9" s="14">
        <v>1</v>
      </c>
      <c r="H9" s="14">
        <v>1</v>
      </c>
      <c r="I9" s="14">
        <v>1</v>
      </c>
      <c r="J9" s="14">
        <v>1</v>
      </c>
      <c r="K9" s="15"/>
      <c r="L9" s="15"/>
      <c r="M9" s="15"/>
      <c r="P9" s="176" t="s">
        <v>5175</v>
      </c>
      <c r="Q9" s="177" t="s">
        <v>1133</v>
      </c>
    </row>
    <row r="10" spans="1:17" ht="45" customHeight="1" x14ac:dyDescent="0.3">
      <c r="A10" s="13" t="s">
        <v>1152</v>
      </c>
      <c r="B10" s="12" t="s">
        <v>1155</v>
      </c>
      <c r="C10" s="12" t="s">
        <v>1156</v>
      </c>
      <c r="D10" s="12">
        <v>4</v>
      </c>
      <c r="E10" s="12" t="s">
        <v>125</v>
      </c>
      <c r="F10" s="12" t="s">
        <v>1096</v>
      </c>
      <c r="G10" s="14">
        <v>4</v>
      </c>
      <c r="H10" s="14">
        <v>0</v>
      </c>
      <c r="I10" s="14">
        <v>0</v>
      </c>
      <c r="J10" s="14">
        <v>0</v>
      </c>
      <c r="K10" s="15"/>
      <c r="L10" s="15"/>
      <c r="M10" s="15"/>
      <c r="P10" s="176" t="s">
        <v>5175</v>
      </c>
      <c r="Q10" s="177" t="s">
        <v>1151</v>
      </c>
    </row>
    <row r="11" spans="1:17" ht="45" customHeight="1" x14ac:dyDescent="0.3">
      <c r="A11" s="13" t="s">
        <v>1160</v>
      </c>
      <c r="B11" s="12" t="s">
        <v>1142</v>
      </c>
      <c r="C11" s="12" t="s">
        <v>1143</v>
      </c>
      <c r="D11" s="12">
        <v>104</v>
      </c>
      <c r="E11" s="12" t="s">
        <v>125</v>
      </c>
      <c r="F11" s="12" t="s">
        <v>1096</v>
      </c>
      <c r="G11" s="14">
        <v>26</v>
      </c>
      <c r="H11" s="14">
        <v>26</v>
      </c>
      <c r="I11" s="14">
        <v>26</v>
      </c>
      <c r="J11" s="14">
        <v>26</v>
      </c>
      <c r="K11" s="15"/>
      <c r="L11" s="15"/>
      <c r="M11" s="15"/>
      <c r="P11" s="176" t="s">
        <v>5175</v>
      </c>
      <c r="Q11" s="177" t="s">
        <v>1164</v>
      </c>
    </row>
    <row r="12" spans="1:17" ht="45" customHeight="1" x14ac:dyDescent="0.3">
      <c r="A12" s="13" t="s">
        <v>1164</v>
      </c>
      <c r="B12" s="12" t="s">
        <v>1136</v>
      </c>
      <c r="C12" s="12" t="s">
        <v>1137</v>
      </c>
      <c r="D12" s="12">
        <v>4</v>
      </c>
      <c r="E12" s="12" t="s">
        <v>125</v>
      </c>
      <c r="F12" s="12" t="s">
        <v>1096</v>
      </c>
      <c r="G12" s="14">
        <v>1</v>
      </c>
      <c r="H12" s="14">
        <v>1</v>
      </c>
      <c r="I12" s="14">
        <v>1</v>
      </c>
      <c r="J12" s="14">
        <v>1</v>
      </c>
      <c r="K12" s="15"/>
      <c r="L12" s="15"/>
      <c r="M12" s="15"/>
      <c r="P12" s="176" t="s">
        <v>5175</v>
      </c>
      <c r="Q12" s="177" t="s">
        <v>1192</v>
      </c>
    </row>
    <row r="13" spans="1:17" ht="45" customHeight="1" x14ac:dyDescent="0.3">
      <c r="A13" s="13" t="s">
        <v>1165</v>
      </c>
      <c r="B13" s="12" t="s">
        <v>1168</v>
      </c>
      <c r="C13" s="12" t="s">
        <v>1169</v>
      </c>
      <c r="D13" s="12">
        <v>4</v>
      </c>
      <c r="E13" s="12" t="s">
        <v>125</v>
      </c>
      <c r="F13" s="12" t="s">
        <v>1096</v>
      </c>
      <c r="G13" s="14">
        <v>4</v>
      </c>
      <c r="H13" s="14">
        <v>0</v>
      </c>
      <c r="I13" s="14">
        <v>0</v>
      </c>
      <c r="J13" s="14">
        <v>0</v>
      </c>
      <c r="K13" s="15"/>
      <c r="L13" s="15"/>
      <c r="M13" s="15"/>
      <c r="P13" s="176" t="s">
        <v>5175</v>
      </c>
      <c r="Q13" s="177" t="s">
        <v>1195</v>
      </c>
    </row>
    <row r="14" spans="1:17" ht="45" customHeight="1" x14ac:dyDescent="0.3">
      <c r="A14" s="13" t="s">
        <v>1172</v>
      </c>
      <c r="B14" s="12" t="s">
        <v>1173</v>
      </c>
      <c r="C14" s="12" t="s">
        <v>1175</v>
      </c>
      <c r="D14" s="12">
        <v>1</v>
      </c>
      <c r="E14" s="12" t="s">
        <v>125</v>
      </c>
      <c r="F14" s="12" t="s">
        <v>1096</v>
      </c>
      <c r="G14" s="14">
        <v>0</v>
      </c>
      <c r="H14" s="14">
        <v>0</v>
      </c>
      <c r="I14" s="14">
        <v>1</v>
      </c>
      <c r="J14" s="14">
        <v>0</v>
      </c>
      <c r="K14" s="15"/>
      <c r="L14" s="15"/>
      <c r="M14" s="15"/>
      <c r="P14" s="176" t="s">
        <v>5175</v>
      </c>
      <c r="Q14" s="177" t="s">
        <v>1211</v>
      </c>
    </row>
    <row r="15" spans="1:17" ht="45" customHeight="1" x14ac:dyDescent="0.3">
      <c r="A15" s="13" t="s">
        <v>1181</v>
      </c>
      <c r="B15" s="12" t="s">
        <v>1183</v>
      </c>
      <c r="C15" s="12" t="s">
        <v>1184</v>
      </c>
      <c r="D15" s="12">
        <v>1</v>
      </c>
      <c r="E15" s="12" t="s">
        <v>125</v>
      </c>
      <c r="F15" s="12" t="s">
        <v>1096</v>
      </c>
      <c r="G15" s="14">
        <v>0</v>
      </c>
      <c r="H15" s="14">
        <v>1</v>
      </c>
      <c r="I15" s="14">
        <v>0</v>
      </c>
      <c r="J15" s="14">
        <v>0</v>
      </c>
      <c r="K15" s="15"/>
      <c r="L15" s="15"/>
      <c r="M15" s="15"/>
      <c r="P15" s="176" t="s">
        <v>5175</v>
      </c>
      <c r="Q15" s="177" t="s">
        <v>1216</v>
      </c>
    </row>
    <row r="16" spans="1:17" ht="45" customHeight="1" x14ac:dyDescent="0.3">
      <c r="A16" s="13" t="s">
        <v>1189</v>
      </c>
      <c r="B16" s="12" t="s">
        <v>1142</v>
      </c>
      <c r="C16" s="12" t="s">
        <v>1143</v>
      </c>
      <c r="D16" s="12">
        <v>104</v>
      </c>
      <c r="E16" s="12" t="s">
        <v>125</v>
      </c>
      <c r="F16" s="12" t="s">
        <v>1096</v>
      </c>
      <c r="G16" s="14">
        <v>26</v>
      </c>
      <c r="H16" s="14">
        <v>26</v>
      </c>
      <c r="I16" s="14">
        <v>26</v>
      </c>
      <c r="J16" s="14">
        <v>26</v>
      </c>
      <c r="K16" s="15"/>
      <c r="L16" s="15"/>
      <c r="M16" s="15"/>
      <c r="P16" s="176" t="s">
        <v>5175</v>
      </c>
      <c r="Q16" s="177" t="s">
        <v>1219</v>
      </c>
    </row>
    <row r="17" spans="1:17" ht="45" customHeight="1" x14ac:dyDescent="0.3">
      <c r="A17" s="13" t="s">
        <v>1192</v>
      </c>
      <c r="B17" s="12" t="s">
        <v>1136</v>
      </c>
      <c r="C17" s="12" t="s">
        <v>1137</v>
      </c>
      <c r="D17" s="12">
        <v>4</v>
      </c>
      <c r="E17" s="12" t="s">
        <v>125</v>
      </c>
      <c r="F17" s="12" t="s">
        <v>1096</v>
      </c>
      <c r="G17" s="14">
        <v>1</v>
      </c>
      <c r="H17" s="14">
        <v>1</v>
      </c>
      <c r="I17" s="14">
        <v>1</v>
      </c>
      <c r="J17" s="14">
        <v>1</v>
      </c>
      <c r="K17" s="15"/>
      <c r="L17" s="15"/>
      <c r="M17" s="15"/>
      <c r="P17" s="176" t="s">
        <v>5175</v>
      </c>
      <c r="Q17" s="177" t="s">
        <v>1222</v>
      </c>
    </row>
    <row r="18" spans="1:17" ht="45" customHeight="1" x14ac:dyDescent="0.3">
      <c r="A18" s="13" t="s">
        <v>1193</v>
      </c>
      <c r="B18" s="12" t="s">
        <v>1142</v>
      </c>
      <c r="C18" s="12" t="s">
        <v>1143</v>
      </c>
      <c r="D18" s="12">
        <v>104</v>
      </c>
      <c r="E18" s="12" t="s">
        <v>125</v>
      </c>
      <c r="F18" s="12" t="s">
        <v>1096</v>
      </c>
      <c r="G18" s="14">
        <v>26</v>
      </c>
      <c r="H18" s="14">
        <v>26</v>
      </c>
      <c r="I18" s="14">
        <v>26</v>
      </c>
      <c r="J18" s="14">
        <v>26</v>
      </c>
      <c r="K18" s="15"/>
      <c r="L18" s="15"/>
      <c r="M18" s="15"/>
      <c r="P18" s="176" t="s">
        <v>5237</v>
      </c>
      <c r="Q18" s="177" t="s">
        <v>1308</v>
      </c>
    </row>
    <row r="19" spans="1:17" ht="45" customHeight="1" x14ac:dyDescent="0.3">
      <c r="A19" s="13" t="s">
        <v>1195</v>
      </c>
      <c r="B19" s="12" t="s">
        <v>1136</v>
      </c>
      <c r="C19" s="12" t="s">
        <v>1137</v>
      </c>
      <c r="D19" s="12">
        <v>4</v>
      </c>
      <c r="E19" s="12" t="s">
        <v>125</v>
      </c>
      <c r="F19" s="12" t="s">
        <v>1096</v>
      </c>
      <c r="G19" s="14">
        <v>1</v>
      </c>
      <c r="H19" s="14">
        <v>1</v>
      </c>
      <c r="I19" s="14">
        <v>1</v>
      </c>
      <c r="J19" s="14">
        <v>1</v>
      </c>
      <c r="K19" s="15"/>
      <c r="L19" s="15"/>
      <c r="M19" s="15"/>
      <c r="P19" s="176" t="s">
        <v>5237</v>
      </c>
      <c r="Q19" s="177" t="s">
        <v>1316</v>
      </c>
    </row>
    <row r="20" spans="1:17" ht="45" customHeight="1" x14ac:dyDescent="0.3">
      <c r="A20" s="13" t="s">
        <v>1210</v>
      </c>
      <c r="B20" s="12" t="s">
        <v>1142</v>
      </c>
      <c r="C20" s="12" t="s">
        <v>1143</v>
      </c>
      <c r="D20" s="12">
        <v>104</v>
      </c>
      <c r="E20" s="12" t="s">
        <v>125</v>
      </c>
      <c r="F20" s="12" t="s">
        <v>1096</v>
      </c>
      <c r="G20" s="14">
        <v>26</v>
      </c>
      <c r="H20" s="14">
        <v>26</v>
      </c>
      <c r="I20" s="14">
        <v>26</v>
      </c>
      <c r="J20" s="14">
        <v>26</v>
      </c>
      <c r="K20" s="15"/>
      <c r="L20" s="15"/>
      <c r="M20" s="15"/>
      <c r="P20" s="176" t="s">
        <v>5192</v>
      </c>
      <c r="Q20" s="177" t="s">
        <v>1140</v>
      </c>
    </row>
    <row r="21" spans="1:17" ht="45" customHeight="1" x14ac:dyDescent="0.3">
      <c r="A21" s="13" t="s">
        <v>1211</v>
      </c>
      <c r="B21" s="12" t="s">
        <v>1136</v>
      </c>
      <c r="C21" s="12" t="s">
        <v>1137</v>
      </c>
      <c r="D21" s="12">
        <v>4</v>
      </c>
      <c r="E21" s="12" t="s">
        <v>125</v>
      </c>
      <c r="F21" s="12" t="s">
        <v>1096</v>
      </c>
      <c r="G21" s="14">
        <v>1</v>
      </c>
      <c r="H21" s="14">
        <v>1</v>
      </c>
      <c r="I21" s="14">
        <v>1</v>
      </c>
      <c r="J21" s="14">
        <v>1</v>
      </c>
      <c r="K21" s="15"/>
      <c r="L21" s="15"/>
      <c r="M21" s="15"/>
      <c r="P21" s="176" t="s">
        <v>5192</v>
      </c>
      <c r="Q21" s="177" t="s">
        <v>1287</v>
      </c>
    </row>
    <row r="22" spans="1:17" ht="45" customHeight="1" x14ac:dyDescent="0.3">
      <c r="A22" s="13" t="s">
        <v>1212</v>
      </c>
      <c r="B22" s="12" t="s">
        <v>1142</v>
      </c>
      <c r="C22" s="12" t="s">
        <v>1143</v>
      </c>
      <c r="D22" s="12">
        <v>104</v>
      </c>
      <c r="E22" s="12" t="s">
        <v>125</v>
      </c>
      <c r="F22" s="12" t="s">
        <v>1096</v>
      </c>
      <c r="G22" s="14">
        <v>26</v>
      </c>
      <c r="H22" s="14">
        <v>26</v>
      </c>
      <c r="I22" s="14">
        <v>26</v>
      </c>
      <c r="J22" s="14">
        <v>26</v>
      </c>
      <c r="K22" s="15"/>
      <c r="L22" s="15"/>
      <c r="M22" s="15"/>
      <c r="P22" s="176" t="s">
        <v>5192</v>
      </c>
      <c r="Q22" s="177" t="s">
        <v>1275</v>
      </c>
    </row>
    <row r="23" spans="1:17" ht="45" customHeight="1" x14ac:dyDescent="0.3">
      <c r="A23" s="13" t="s">
        <v>1216</v>
      </c>
      <c r="B23" s="12" t="s">
        <v>1136</v>
      </c>
      <c r="C23" s="12" t="s">
        <v>1137</v>
      </c>
      <c r="D23" s="12">
        <v>4</v>
      </c>
      <c r="E23" s="12" t="s">
        <v>125</v>
      </c>
      <c r="F23" s="12" t="s">
        <v>1096</v>
      </c>
      <c r="G23" s="14">
        <v>1</v>
      </c>
      <c r="H23" s="14">
        <v>1</v>
      </c>
      <c r="I23" s="14">
        <v>1</v>
      </c>
      <c r="J23" s="14">
        <v>1</v>
      </c>
      <c r="K23" s="15"/>
      <c r="L23" s="15"/>
      <c r="M23" s="15"/>
      <c r="P23" s="176" t="s">
        <v>5192</v>
      </c>
      <c r="Q23" s="177" t="s">
        <v>1257</v>
      </c>
    </row>
    <row r="24" spans="1:17" ht="45" customHeight="1" x14ac:dyDescent="0.3">
      <c r="A24" s="13" t="s">
        <v>1217</v>
      </c>
      <c r="B24" s="12" t="s">
        <v>1142</v>
      </c>
      <c r="C24" s="12" t="s">
        <v>1143</v>
      </c>
      <c r="D24" s="12">
        <v>104</v>
      </c>
      <c r="E24" s="12" t="s">
        <v>125</v>
      </c>
      <c r="F24" s="12" t="s">
        <v>1096</v>
      </c>
      <c r="G24" s="14">
        <v>26</v>
      </c>
      <c r="H24" s="14">
        <v>26</v>
      </c>
      <c r="I24" s="14">
        <v>26</v>
      </c>
      <c r="J24" s="14">
        <v>26</v>
      </c>
      <c r="K24" s="15"/>
      <c r="L24" s="15"/>
      <c r="M24" s="15"/>
      <c r="P24" s="176" t="s">
        <v>5192</v>
      </c>
      <c r="Q24" s="177" t="s">
        <v>1248</v>
      </c>
    </row>
    <row r="25" spans="1:17" ht="45" customHeight="1" x14ac:dyDescent="0.3">
      <c r="A25" s="13" t="s">
        <v>1219</v>
      </c>
      <c r="B25" s="12" t="s">
        <v>1136</v>
      </c>
      <c r="C25" s="12" t="s">
        <v>1137</v>
      </c>
      <c r="D25" s="12">
        <v>4</v>
      </c>
      <c r="E25" s="12" t="s">
        <v>125</v>
      </c>
      <c r="F25" s="12" t="s">
        <v>1096</v>
      </c>
      <c r="G25" s="14">
        <v>1</v>
      </c>
      <c r="H25" s="14">
        <v>1</v>
      </c>
      <c r="I25" s="14">
        <v>1</v>
      </c>
      <c r="J25" s="14">
        <v>1</v>
      </c>
      <c r="K25" s="15"/>
      <c r="L25" s="15"/>
      <c r="M25" s="15"/>
      <c r="P25" s="176" t="s">
        <v>5192</v>
      </c>
      <c r="Q25" s="177" t="s">
        <v>1240</v>
      </c>
    </row>
    <row r="26" spans="1:17" ht="45" customHeight="1" x14ac:dyDescent="0.3">
      <c r="A26" s="13" t="s">
        <v>1220</v>
      </c>
      <c r="B26" s="12" t="s">
        <v>1142</v>
      </c>
      <c r="C26" s="12" t="s">
        <v>1143</v>
      </c>
      <c r="D26" s="12">
        <v>104</v>
      </c>
      <c r="E26" s="12" t="s">
        <v>125</v>
      </c>
      <c r="F26" s="12" t="s">
        <v>1096</v>
      </c>
      <c r="G26" s="14">
        <v>26</v>
      </c>
      <c r="H26" s="14">
        <v>26</v>
      </c>
      <c r="I26" s="14">
        <v>26</v>
      </c>
      <c r="J26" s="14">
        <v>26</v>
      </c>
      <c r="K26" s="15"/>
      <c r="L26" s="15"/>
      <c r="M26" s="15"/>
      <c r="P26" s="176" t="s">
        <v>5192</v>
      </c>
      <c r="Q26" s="177" t="s">
        <v>1223</v>
      </c>
    </row>
    <row r="27" spans="1:17" ht="45" customHeight="1" x14ac:dyDescent="0.3">
      <c r="A27" s="13" t="s">
        <v>1222</v>
      </c>
      <c r="B27" s="12" t="s">
        <v>1136</v>
      </c>
      <c r="C27" s="12" t="s">
        <v>1137</v>
      </c>
      <c r="D27" s="12">
        <v>4</v>
      </c>
      <c r="E27" s="12" t="s">
        <v>125</v>
      </c>
      <c r="F27" s="12" t="s">
        <v>1096</v>
      </c>
      <c r="G27" s="14">
        <v>1</v>
      </c>
      <c r="H27" s="14">
        <v>1</v>
      </c>
      <c r="I27" s="14">
        <v>1</v>
      </c>
      <c r="J27" s="14">
        <v>1</v>
      </c>
      <c r="K27" s="15"/>
      <c r="L27" s="15"/>
      <c r="M27" s="15"/>
      <c r="P27" s="176" t="s">
        <v>5192</v>
      </c>
      <c r="Q27" s="177" t="s">
        <v>1220</v>
      </c>
    </row>
    <row r="28" spans="1:17" ht="45" customHeight="1" x14ac:dyDescent="0.3">
      <c r="A28" s="13" t="s">
        <v>1223</v>
      </c>
      <c r="B28" s="12" t="s">
        <v>1142</v>
      </c>
      <c r="C28" s="12" t="s">
        <v>1143</v>
      </c>
      <c r="D28" s="12">
        <v>104</v>
      </c>
      <c r="E28" s="12" t="s">
        <v>125</v>
      </c>
      <c r="F28" s="12" t="s">
        <v>1096</v>
      </c>
      <c r="G28" s="14">
        <v>26</v>
      </c>
      <c r="H28" s="14">
        <v>26</v>
      </c>
      <c r="I28" s="14">
        <v>26</v>
      </c>
      <c r="J28" s="14">
        <v>26</v>
      </c>
      <c r="K28" s="15"/>
      <c r="L28" s="15"/>
      <c r="M28" s="15"/>
      <c r="P28" s="176" t="s">
        <v>5192</v>
      </c>
      <c r="Q28" s="177" t="s">
        <v>1217</v>
      </c>
    </row>
    <row r="29" spans="1:17" ht="45" customHeight="1" x14ac:dyDescent="0.3">
      <c r="A29" s="13" t="s">
        <v>1225</v>
      </c>
      <c r="B29" s="12" t="s">
        <v>1232</v>
      </c>
      <c r="C29" s="12" t="s">
        <v>1233</v>
      </c>
      <c r="D29" s="12">
        <v>4</v>
      </c>
      <c r="E29" s="12" t="s">
        <v>125</v>
      </c>
      <c r="F29" s="12" t="s">
        <v>1096</v>
      </c>
      <c r="G29" s="14">
        <v>4</v>
      </c>
      <c r="H29" s="14">
        <v>0</v>
      </c>
      <c r="I29" s="14">
        <v>0</v>
      </c>
      <c r="J29" s="14">
        <v>0</v>
      </c>
      <c r="K29" s="15"/>
      <c r="L29" s="15"/>
      <c r="M29" s="15"/>
      <c r="P29" s="176" t="s">
        <v>5192</v>
      </c>
      <c r="Q29" s="177" t="s">
        <v>1212</v>
      </c>
    </row>
    <row r="30" spans="1:17" ht="45" customHeight="1" x14ac:dyDescent="0.3">
      <c r="A30" s="13" t="s">
        <v>1239</v>
      </c>
      <c r="B30" s="12" t="s">
        <v>1136</v>
      </c>
      <c r="C30" s="12" t="s">
        <v>1137</v>
      </c>
      <c r="D30" s="12">
        <v>4</v>
      </c>
      <c r="E30" s="12" t="s">
        <v>125</v>
      </c>
      <c r="F30" s="12" t="s">
        <v>1096</v>
      </c>
      <c r="G30" s="14">
        <v>1</v>
      </c>
      <c r="H30" s="14">
        <v>1</v>
      </c>
      <c r="I30" s="14">
        <v>1</v>
      </c>
      <c r="J30" s="14">
        <v>1</v>
      </c>
      <c r="K30" s="15"/>
      <c r="L30" s="15"/>
      <c r="M30" s="15"/>
      <c r="P30" s="176" t="s">
        <v>5192</v>
      </c>
      <c r="Q30" s="177" t="s">
        <v>1210</v>
      </c>
    </row>
    <row r="31" spans="1:17" ht="45" customHeight="1" x14ac:dyDescent="0.3">
      <c r="A31" s="13" t="s">
        <v>1240</v>
      </c>
      <c r="B31" s="12" t="s">
        <v>1142</v>
      </c>
      <c r="C31" s="12" t="s">
        <v>1143</v>
      </c>
      <c r="D31" s="12">
        <v>104</v>
      </c>
      <c r="E31" s="12" t="s">
        <v>125</v>
      </c>
      <c r="F31" s="12" t="s">
        <v>1096</v>
      </c>
      <c r="G31" s="14">
        <v>26</v>
      </c>
      <c r="H31" s="14">
        <v>26</v>
      </c>
      <c r="I31" s="14">
        <v>26</v>
      </c>
      <c r="J31" s="14">
        <v>26</v>
      </c>
      <c r="K31" s="15"/>
      <c r="L31" s="15"/>
      <c r="M31" s="15"/>
      <c r="P31" s="176" t="s">
        <v>5192</v>
      </c>
      <c r="Q31" s="177" t="s">
        <v>1193</v>
      </c>
    </row>
    <row r="32" spans="1:17" ht="45" customHeight="1" x14ac:dyDescent="0.3">
      <c r="A32" s="13" t="s">
        <v>1241</v>
      </c>
      <c r="B32" s="12" t="s">
        <v>1107</v>
      </c>
      <c r="C32" s="12" t="s">
        <v>1108</v>
      </c>
      <c r="D32" s="12">
        <v>8</v>
      </c>
      <c r="E32" s="12" t="s">
        <v>125</v>
      </c>
      <c r="F32" s="12" t="s">
        <v>1096</v>
      </c>
      <c r="G32" s="14">
        <v>2</v>
      </c>
      <c r="H32" s="14">
        <v>2</v>
      </c>
      <c r="I32" s="14">
        <v>2</v>
      </c>
      <c r="J32" s="14">
        <v>2</v>
      </c>
      <c r="K32" s="15"/>
      <c r="L32" s="15"/>
      <c r="M32" s="15"/>
      <c r="P32" s="176" t="s">
        <v>5192</v>
      </c>
      <c r="Q32" s="177" t="s">
        <v>1189</v>
      </c>
    </row>
    <row r="33" spans="1:17" ht="45" customHeight="1" x14ac:dyDescent="0.3">
      <c r="A33" s="13" t="s">
        <v>1244</v>
      </c>
      <c r="B33" s="12" t="s">
        <v>1136</v>
      </c>
      <c r="C33" s="12" t="s">
        <v>1137</v>
      </c>
      <c r="D33" s="12">
        <v>4</v>
      </c>
      <c r="E33" s="12" t="s">
        <v>125</v>
      </c>
      <c r="F33" s="12" t="s">
        <v>1096</v>
      </c>
      <c r="G33" s="14">
        <v>1</v>
      </c>
      <c r="H33" s="14">
        <v>1</v>
      </c>
      <c r="I33" s="14">
        <v>1</v>
      </c>
      <c r="J33" s="14">
        <v>1</v>
      </c>
      <c r="K33" s="15"/>
      <c r="L33" s="15"/>
      <c r="M33" s="15"/>
      <c r="P33" s="176" t="s">
        <v>5192</v>
      </c>
      <c r="Q33" s="177" t="s">
        <v>1160</v>
      </c>
    </row>
    <row r="34" spans="1:17" ht="45" customHeight="1" x14ac:dyDescent="0.3">
      <c r="A34" s="13" t="s">
        <v>1248</v>
      </c>
      <c r="B34" s="12" t="s">
        <v>1142</v>
      </c>
      <c r="C34" s="12" t="s">
        <v>1143</v>
      </c>
      <c r="D34" s="12">
        <v>104</v>
      </c>
      <c r="E34" s="12" t="s">
        <v>125</v>
      </c>
      <c r="F34" s="12" t="s">
        <v>1096</v>
      </c>
      <c r="G34" s="14">
        <v>26</v>
      </c>
      <c r="H34" s="14">
        <v>26</v>
      </c>
      <c r="I34" s="14">
        <v>26</v>
      </c>
      <c r="J34" s="14">
        <v>26</v>
      </c>
      <c r="K34" s="15"/>
      <c r="L34" s="15"/>
      <c r="M34" s="15"/>
      <c r="P34" s="178" t="s">
        <v>5192</v>
      </c>
      <c r="Q34" s="179" t="s">
        <v>1146</v>
      </c>
    </row>
    <row r="35" spans="1:17" ht="45" customHeight="1" x14ac:dyDescent="0.3">
      <c r="A35" s="13" t="s">
        <v>1249</v>
      </c>
      <c r="B35" s="12" t="s">
        <v>1252</v>
      </c>
      <c r="C35" s="12" t="s">
        <v>1253</v>
      </c>
      <c r="D35" s="12">
        <v>4</v>
      </c>
      <c r="E35" s="12" t="s">
        <v>125</v>
      </c>
      <c r="F35" s="12" t="s">
        <v>1096</v>
      </c>
      <c r="G35" s="14">
        <v>4</v>
      </c>
      <c r="H35" s="14">
        <v>0</v>
      </c>
      <c r="I35" s="14">
        <v>0</v>
      </c>
      <c r="J35" s="14">
        <v>0</v>
      </c>
      <c r="K35" s="15"/>
      <c r="L35" s="15"/>
      <c r="M35" s="15"/>
    </row>
    <row r="36" spans="1:17" ht="45" customHeight="1" x14ac:dyDescent="0.3">
      <c r="A36" s="13" t="s">
        <v>1256</v>
      </c>
      <c r="B36" s="12" t="s">
        <v>1136</v>
      </c>
      <c r="C36" s="12" t="s">
        <v>1137</v>
      </c>
      <c r="D36" s="12">
        <v>4</v>
      </c>
      <c r="E36" s="12" t="s">
        <v>125</v>
      </c>
      <c r="F36" s="12" t="s">
        <v>1096</v>
      </c>
      <c r="G36" s="14">
        <v>1</v>
      </c>
      <c r="H36" s="14">
        <v>1</v>
      </c>
      <c r="I36" s="14">
        <v>1</v>
      </c>
      <c r="J36" s="14">
        <v>1</v>
      </c>
      <c r="K36" s="15"/>
      <c r="L36" s="15"/>
      <c r="M36" s="15"/>
    </row>
    <row r="37" spans="1:17" ht="45" customHeight="1" x14ac:dyDescent="0.3">
      <c r="A37" s="13" t="s">
        <v>1257</v>
      </c>
      <c r="B37" s="12" t="s">
        <v>1142</v>
      </c>
      <c r="C37" s="12" t="s">
        <v>1143</v>
      </c>
      <c r="D37" s="12">
        <v>104</v>
      </c>
      <c r="E37" s="12" t="s">
        <v>125</v>
      </c>
      <c r="F37" s="12" t="s">
        <v>1096</v>
      </c>
      <c r="G37" s="14">
        <v>26</v>
      </c>
      <c r="H37" s="14">
        <v>26</v>
      </c>
      <c r="I37" s="14">
        <v>26</v>
      </c>
      <c r="J37" s="14">
        <v>26</v>
      </c>
      <c r="K37" s="15"/>
      <c r="L37" s="15"/>
      <c r="M37" s="15"/>
    </row>
    <row r="38" spans="1:17" ht="45" customHeight="1" x14ac:dyDescent="0.3">
      <c r="A38" s="13" t="s">
        <v>1258</v>
      </c>
      <c r="B38" s="12" t="s">
        <v>1265</v>
      </c>
      <c r="C38" s="12" t="s">
        <v>1266</v>
      </c>
      <c r="D38" s="12">
        <v>8000</v>
      </c>
      <c r="E38" s="12" t="s">
        <v>125</v>
      </c>
      <c r="F38" s="12" t="s">
        <v>1096</v>
      </c>
      <c r="G38" s="14">
        <v>1033</v>
      </c>
      <c r="H38" s="14">
        <v>2350</v>
      </c>
      <c r="I38" s="14">
        <v>2350</v>
      </c>
      <c r="J38" s="14">
        <v>2267</v>
      </c>
      <c r="K38" s="15"/>
    </row>
    <row r="39" spans="1:17" ht="45" customHeight="1" x14ac:dyDescent="0.3">
      <c r="A39" s="13" t="s">
        <v>1274</v>
      </c>
      <c r="B39" s="12" t="s">
        <v>1136</v>
      </c>
      <c r="C39" s="12" t="s">
        <v>1137</v>
      </c>
      <c r="D39" s="12">
        <v>4</v>
      </c>
      <c r="E39" s="12" t="s">
        <v>125</v>
      </c>
      <c r="F39" s="12" t="s">
        <v>1096</v>
      </c>
      <c r="G39" s="14">
        <v>1</v>
      </c>
      <c r="H39" s="14">
        <v>1</v>
      </c>
      <c r="I39" s="14">
        <v>1</v>
      </c>
      <c r="J39" s="14">
        <v>1</v>
      </c>
      <c r="K39" s="15"/>
    </row>
    <row r="40" spans="1:17" ht="45" customHeight="1" x14ac:dyDescent="0.3">
      <c r="A40" s="13" t="s">
        <v>1275</v>
      </c>
      <c r="B40" s="12" t="s">
        <v>1142</v>
      </c>
      <c r="C40" s="12" t="s">
        <v>1143</v>
      </c>
      <c r="D40" s="12">
        <v>104</v>
      </c>
      <c r="E40" s="12" t="s">
        <v>125</v>
      </c>
      <c r="F40" s="12" t="s">
        <v>1096</v>
      </c>
      <c r="G40" s="14">
        <v>26</v>
      </c>
      <c r="H40" s="14">
        <v>26</v>
      </c>
      <c r="I40" s="14">
        <v>26</v>
      </c>
      <c r="J40" s="14">
        <v>26</v>
      </c>
      <c r="K40" s="15"/>
    </row>
    <row r="41" spans="1:17" ht="45" customHeight="1" x14ac:dyDescent="0.3">
      <c r="A41" s="13" t="s">
        <v>1276</v>
      </c>
      <c r="B41" s="12" t="s">
        <v>1281</v>
      </c>
      <c r="C41" s="12" t="s">
        <v>1282</v>
      </c>
      <c r="D41" s="12">
        <v>2000</v>
      </c>
      <c r="E41" s="12" t="s">
        <v>125</v>
      </c>
      <c r="F41" s="12" t="s">
        <v>1096</v>
      </c>
      <c r="G41" s="14">
        <v>0</v>
      </c>
      <c r="H41" s="14">
        <v>0</v>
      </c>
      <c r="I41" s="14">
        <v>0</v>
      </c>
      <c r="J41" s="14">
        <v>2000</v>
      </c>
      <c r="K41" s="15"/>
    </row>
    <row r="42" spans="1:17" ht="45" customHeight="1" x14ac:dyDescent="0.3">
      <c r="A42" s="13" t="s">
        <v>1286</v>
      </c>
      <c r="B42" s="12" t="s">
        <v>1136</v>
      </c>
      <c r="C42" s="12" t="s">
        <v>1137</v>
      </c>
      <c r="D42" s="12">
        <v>4</v>
      </c>
      <c r="E42" s="12" t="s">
        <v>125</v>
      </c>
      <c r="F42" s="12" t="s">
        <v>1096</v>
      </c>
      <c r="G42" s="14">
        <v>1</v>
      </c>
      <c r="H42" s="14">
        <v>1</v>
      </c>
      <c r="I42" s="14">
        <v>1</v>
      </c>
      <c r="J42" s="14">
        <v>1</v>
      </c>
      <c r="K42" s="15"/>
    </row>
    <row r="43" spans="1:17" ht="45" customHeight="1" x14ac:dyDescent="0.3">
      <c r="A43" s="13" t="s">
        <v>1287</v>
      </c>
      <c r="B43" s="12" t="s">
        <v>1142</v>
      </c>
      <c r="C43" s="12" t="s">
        <v>1143</v>
      </c>
      <c r="D43" s="12">
        <v>104</v>
      </c>
      <c r="E43" s="12" t="s">
        <v>125</v>
      </c>
      <c r="F43" s="12" t="s">
        <v>1096</v>
      </c>
      <c r="G43" s="14">
        <v>26</v>
      </c>
      <c r="H43" s="14">
        <v>26</v>
      </c>
      <c r="I43" s="14">
        <v>26</v>
      </c>
      <c r="J43" s="14">
        <v>26</v>
      </c>
      <c r="K43" s="15"/>
    </row>
    <row r="44" spans="1:17" ht="45" customHeight="1" x14ac:dyDescent="0.3">
      <c r="A44" s="13" t="s">
        <v>1288</v>
      </c>
      <c r="B44" s="12" t="s">
        <v>1293</v>
      </c>
      <c r="C44" s="12" t="s">
        <v>1294</v>
      </c>
      <c r="D44" s="12">
        <v>4</v>
      </c>
      <c r="E44" s="12" t="s">
        <v>125</v>
      </c>
      <c r="F44" s="12" t="s">
        <v>1096</v>
      </c>
      <c r="G44" s="14">
        <v>4</v>
      </c>
      <c r="H44" s="14">
        <v>0</v>
      </c>
      <c r="I44" s="14">
        <v>0</v>
      </c>
      <c r="J44" s="14">
        <v>0</v>
      </c>
      <c r="K44" s="15"/>
    </row>
    <row r="45" spans="1:17" ht="45" customHeight="1" x14ac:dyDescent="0.3">
      <c r="A45" s="13" t="s">
        <v>1298</v>
      </c>
      <c r="B45" s="12" t="s">
        <v>1301</v>
      </c>
      <c r="C45" s="12" t="s">
        <v>1302</v>
      </c>
      <c r="D45" s="12">
        <v>1</v>
      </c>
      <c r="E45" s="12" t="s">
        <v>125</v>
      </c>
      <c r="F45" s="12" t="s">
        <v>1096</v>
      </c>
      <c r="G45" s="14">
        <v>0</v>
      </c>
      <c r="H45" s="14">
        <v>0</v>
      </c>
      <c r="I45" s="14">
        <v>0</v>
      </c>
      <c r="J45" s="14">
        <v>1</v>
      </c>
      <c r="K45" s="15"/>
    </row>
    <row r="46" spans="1:17" ht="45" customHeight="1" x14ac:dyDescent="0.3">
      <c r="A46" s="13" t="s">
        <v>1308</v>
      </c>
      <c r="B46" s="12" t="s">
        <v>1313</v>
      </c>
      <c r="C46" s="12" t="s">
        <v>1314</v>
      </c>
      <c r="D46" s="12">
        <v>4</v>
      </c>
      <c r="E46" s="12" t="s">
        <v>125</v>
      </c>
      <c r="F46" s="12" t="s">
        <v>1096</v>
      </c>
      <c r="G46" s="14">
        <v>1</v>
      </c>
      <c r="H46" s="14">
        <v>1</v>
      </c>
      <c r="I46" s="14">
        <v>1</v>
      </c>
      <c r="J46" s="14">
        <v>1</v>
      </c>
      <c r="K46" s="15"/>
    </row>
    <row r="47" spans="1:17" ht="45" customHeight="1" x14ac:dyDescent="0.3">
      <c r="A47" s="13" t="s">
        <v>1316</v>
      </c>
      <c r="B47" s="12" t="s">
        <v>1313</v>
      </c>
      <c r="C47" s="12" t="s">
        <v>1314</v>
      </c>
      <c r="D47" s="12">
        <v>4</v>
      </c>
      <c r="E47" s="12" t="s">
        <v>125</v>
      </c>
      <c r="F47" s="12" t="s">
        <v>1096</v>
      </c>
      <c r="G47" s="14">
        <v>1</v>
      </c>
      <c r="H47" s="14">
        <v>1</v>
      </c>
      <c r="I47" s="14">
        <v>1</v>
      </c>
      <c r="J47" s="14">
        <v>1</v>
      </c>
      <c r="K47" s="15"/>
    </row>
    <row r="48" spans="1:17" ht="45" customHeight="1" x14ac:dyDescent="0.3">
      <c r="A48" s="13" t="s">
        <v>1318</v>
      </c>
      <c r="B48" s="12" t="s">
        <v>1323</v>
      </c>
      <c r="C48" s="12" t="s">
        <v>1324</v>
      </c>
      <c r="D48" s="12">
        <v>1</v>
      </c>
      <c r="E48" s="12" t="s">
        <v>125</v>
      </c>
      <c r="F48" s="12" t="s">
        <v>1096</v>
      </c>
      <c r="G48" s="14">
        <v>0</v>
      </c>
      <c r="H48" s="14">
        <v>0</v>
      </c>
      <c r="I48" s="14">
        <v>1</v>
      </c>
      <c r="J48" s="14">
        <v>0</v>
      </c>
      <c r="K48" s="15"/>
    </row>
    <row r="49" spans="1:11" ht="45" customHeight="1" x14ac:dyDescent="0.3">
      <c r="A49" s="13" t="s">
        <v>1330</v>
      </c>
      <c r="B49" s="12" t="s">
        <v>1336</v>
      </c>
      <c r="C49" s="12" t="s">
        <v>1337</v>
      </c>
      <c r="D49" s="12">
        <v>793760</v>
      </c>
      <c r="E49" s="12" t="s">
        <v>125</v>
      </c>
      <c r="F49" s="12" t="s">
        <v>1096</v>
      </c>
      <c r="G49" s="14">
        <v>0</v>
      </c>
      <c r="H49" s="14">
        <v>0</v>
      </c>
      <c r="I49" s="14">
        <v>0</v>
      </c>
      <c r="J49" s="14">
        <v>793760</v>
      </c>
      <c r="K49" s="15"/>
    </row>
    <row r="50" spans="1:11" ht="45" customHeight="1" x14ac:dyDescent="0.3">
      <c r="A50" s="13" t="s">
        <v>1341</v>
      </c>
      <c r="B50" s="12" t="s">
        <v>1347</v>
      </c>
      <c r="C50" s="12" t="s">
        <v>1348</v>
      </c>
      <c r="D50" s="12">
        <v>793760</v>
      </c>
      <c r="E50" s="12" t="s">
        <v>125</v>
      </c>
      <c r="F50" s="12" t="s">
        <v>1096</v>
      </c>
      <c r="G50" s="14">
        <v>0</v>
      </c>
      <c r="H50" s="14">
        <v>0</v>
      </c>
      <c r="I50" s="14">
        <v>0</v>
      </c>
      <c r="J50" s="14">
        <v>793760</v>
      </c>
      <c r="K50" s="15"/>
    </row>
    <row r="51" spans="1:11" ht="45" customHeight="1" x14ac:dyDescent="0.3">
      <c r="A51" s="13" t="s">
        <v>1352</v>
      </c>
      <c r="B51" s="12" t="s">
        <v>1059</v>
      </c>
      <c r="C51" s="12" t="s">
        <v>1355</v>
      </c>
      <c r="D51" s="12">
        <v>16</v>
      </c>
      <c r="E51" s="12" t="s">
        <v>182</v>
      </c>
      <c r="F51" s="12" t="s">
        <v>1096</v>
      </c>
      <c r="G51" s="14">
        <v>16</v>
      </c>
      <c r="H51" s="14">
        <v>16</v>
      </c>
      <c r="I51" s="14">
        <v>16</v>
      </c>
      <c r="J51" s="14">
        <v>16</v>
      </c>
      <c r="K51" s="15"/>
    </row>
    <row r="52" spans="1:11" ht="45" customHeight="1" x14ac:dyDescent="0.3">
      <c r="A52" s="13" t="s">
        <v>1362</v>
      </c>
      <c r="B52" s="12" t="s">
        <v>1365</v>
      </c>
      <c r="C52" s="12" t="s">
        <v>1366</v>
      </c>
      <c r="D52" s="12">
        <v>10</v>
      </c>
      <c r="E52" s="12" t="s">
        <v>125</v>
      </c>
      <c r="F52" s="12" t="s">
        <v>1096</v>
      </c>
      <c r="G52" s="14">
        <v>0</v>
      </c>
      <c r="H52" s="14">
        <v>10</v>
      </c>
      <c r="I52" s="14">
        <v>0</v>
      </c>
      <c r="J52" s="14">
        <v>0</v>
      </c>
      <c r="K52" s="15"/>
    </row>
    <row r="53" spans="1:11" ht="45" customHeight="1" x14ac:dyDescent="0.3">
      <c r="A53" s="13" t="s">
        <v>1373</v>
      </c>
      <c r="B53" s="12" t="s">
        <v>1381</v>
      </c>
      <c r="C53" s="12" t="s">
        <v>1382</v>
      </c>
      <c r="D53" s="12">
        <v>4</v>
      </c>
      <c r="E53" s="12" t="s">
        <v>125</v>
      </c>
      <c r="F53" s="12" t="s">
        <v>1096</v>
      </c>
      <c r="G53" s="14">
        <v>0</v>
      </c>
      <c r="H53" s="14">
        <v>4</v>
      </c>
      <c r="I53" s="14">
        <v>0</v>
      </c>
      <c r="J53" s="14">
        <v>0</v>
      </c>
      <c r="K53" s="15"/>
    </row>
    <row r="54" spans="1:11" ht="45" customHeight="1" x14ac:dyDescent="0.3">
      <c r="A54" s="13" t="s">
        <v>1388</v>
      </c>
      <c r="B54" s="12" t="s">
        <v>1389</v>
      </c>
      <c r="C54" s="12" t="s">
        <v>1391</v>
      </c>
      <c r="D54" s="12">
        <v>5</v>
      </c>
      <c r="E54" s="12" t="s">
        <v>125</v>
      </c>
      <c r="F54" s="12" t="s">
        <v>1096</v>
      </c>
      <c r="G54" s="14">
        <v>5</v>
      </c>
      <c r="H54" s="14">
        <v>0</v>
      </c>
      <c r="I54" s="14">
        <v>0</v>
      </c>
      <c r="J54" s="14">
        <v>0</v>
      </c>
      <c r="K54" s="15"/>
    </row>
    <row r="55" spans="1:11" ht="45" customHeight="1" x14ac:dyDescent="0.3">
      <c r="A55" s="13" t="s">
        <v>1396</v>
      </c>
      <c r="B55" s="12" t="s">
        <v>1399</v>
      </c>
      <c r="C55" s="12" t="s">
        <v>1400</v>
      </c>
      <c r="D55" s="12">
        <v>26</v>
      </c>
      <c r="E55" s="12" t="s">
        <v>182</v>
      </c>
      <c r="F55" s="12" t="s">
        <v>1096</v>
      </c>
      <c r="G55" s="14">
        <v>26</v>
      </c>
      <c r="H55" s="14">
        <v>26</v>
      </c>
      <c r="I55" s="14">
        <v>26</v>
      </c>
      <c r="J55" s="14">
        <v>26</v>
      </c>
      <c r="K55" s="15"/>
    </row>
    <row r="56" spans="1:11" ht="45" customHeight="1" x14ac:dyDescent="0.3">
      <c r="A56" s="13" t="s">
        <v>1406</v>
      </c>
      <c r="B56" s="12" t="s">
        <v>1409</v>
      </c>
      <c r="C56" s="12" t="s">
        <v>1411</v>
      </c>
      <c r="D56" s="12">
        <v>1</v>
      </c>
      <c r="E56" s="12" t="s">
        <v>125</v>
      </c>
      <c r="F56" s="12" t="s">
        <v>1096</v>
      </c>
      <c r="G56" s="14">
        <v>0</v>
      </c>
      <c r="H56" s="14">
        <v>0</v>
      </c>
      <c r="I56" s="14">
        <v>0</v>
      </c>
      <c r="J56" s="14">
        <v>1</v>
      </c>
      <c r="K56" s="15"/>
    </row>
    <row r="57" spans="1:11" ht="45" customHeight="1" x14ac:dyDescent="0.3">
      <c r="A57" s="13" t="s">
        <v>1415</v>
      </c>
      <c r="B57" s="12" t="s">
        <v>1416</v>
      </c>
      <c r="C57" s="12" t="s">
        <v>1418</v>
      </c>
      <c r="D57" s="12">
        <v>3</v>
      </c>
      <c r="E57" s="12" t="s">
        <v>125</v>
      </c>
      <c r="F57" s="12" t="s">
        <v>1096</v>
      </c>
      <c r="G57" s="14">
        <v>0</v>
      </c>
      <c r="H57" s="14">
        <v>1</v>
      </c>
      <c r="I57" s="14">
        <v>2</v>
      </c>
      <c r="J57" s="14">
        <v>0</v>
      </c>
      <c r="K57" s="15"/>
    </row>
    <row r="58" spans="1:11" ht="45" customHeight="1" x14ac:dyDescent="0.3">
      <c r="A58" s="13" t="s">
        <v>1423</v>
      </c>
      <c r="B58" s="12" t="s">
        <v>1183</v>
      </c>
      <c r="C58" s="12" t="s">
        <v>1425</v>
      </c>
      <c r="D58" s="12">
        <v>1</v>
      </c>
      <c r="E58" s="12" t="s">
        <v>125</v>
      </c>
      <c r="F58" s="12" t="s">
        <v>1096</v>
      </c>
      <c r="G58" s="14">
        <v>0</v>
      </c>
      <c r="H58" s="14">
        <v>1</v>
      </c>
      <c r="I58" s="14">
        <v>0</v>
      </c>
      <c r="J58" s="14">
        <v>0</v>
      </c>
      <c r="K58" s="15"/>
    </row>
    <row r="59" spans="1:11" ht="45" customHeight="1" x14ac:dyDescent="0.3">
      <c r="A59" s="13" t="s">
        <v>1428</v>
      </c>
      <c r="B59" s="12" t="s">
        <v>1432</v>
      </c>
      <c r="C59" s="12" t="s">
        <v>1434</v>
      </c>
      <c r="D59" s="12">
        <v>2</v>
      </c>
      <c r="E59" s="12" t="s">
        <v>125</v>
      </c>
      <c r="F59" s="12" t="s">
        <v>1096</v>
      </c>
      <c r="G59" s="14">
        <v>0</v>
      </c>
      <c r="H59" s="14">
        <v>1</v>
      </c>
      <c r="I59" s="14">
        <v>1</v>
      </c>
      <c r="J59" s="14">
        <v>0</v>
      </c>
      <c r="K59" s="15"/>
    </row>
    <row r="60" spans="1:11" ht="45" customHeight="1" x14ac:dyDescent="0.3">
      <c r="A60" s="13" t="s">
        <v>1440</v>
      </c>
      <c r="B60" s="12" t="s">
        <v>1445</v>
      </c>
      <c r="C60" s="12" t="s">
        <v>1447</v>
      </c>
      <c r="D60" s="12">
        <v>1</v>
      </c>
      <c r="E60" s="12" t="s">
        <v>125</v>
      </c>
      <c r="F60" s="12" t="s">
        <v>1096</v>
      </c>
      <c r="G60" s="14">
        <v>0</v>
      </c>
      <c r="H60" s="14">
        <v>0</v>
      </c>
      <c r="I60" s="14">
        <v>0</v>
      </c>
      <c r="J60" s="14">
        <v>1</v>
      </c>
      <c r="K60" s="15"/>
    </row>
    <row r="61" spans="1:11" ht="45" customHeight="1" x14ac:dyDescent="0.3">
      <c r="A61" s="18" t="s">
        <v>1452</v>
      </c>
      <c r="B61" s="16" t="s">
        <v>1455</v>
      </c>
      <c r="C61" s="16" t="s">
        <v>1456</v>
      </c>
      <c r="D61" s="16">
        <v>1</v>
      </c>
      <c r="E61" s="16" t="s">
        <v>125</v>
      </c>
      <c r="F61" s="16" t="s">
        <v>1096</v>
      </c>
      <c r="G61" s="19">
        <v>0</v>
      </c>
      <c r="H61" s="19">
        <v>1</v>
      </c>
      <c r="I61" s="19">
        <v>0</v>
      </c>
      <c r="J61" s="19">
        <v>0</v>
      </c>
      <c r="K61" s="15"/>
    </row>
    <row r="62" spans="1:11" x14ac:dyDescent="0.3">
      <c r="A62" s="15"/>
      <c r="B62" s="15"/>
      <c r="C62" s="15"/>
      <c r="D62" s="15"/>
      <c r="E62" s="15"/>
      <c r="F62" s="15"/>
      <c r="G62" s="15"/>
      <c r="H62" s="15"/>
      <c r="I62" s="15"/>
      <c r="J62" s="15"/>
      <c r="K62" s="15"/>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38492-E3CF-4F1B-94C0-C388CFD2221B}">
  <sheetPr codeName="Hoja3"/>
  <dimension ref="A1:AO90"/>
  <sheetViews>
    <sheetView zoomScale="99" zoomScaleNormal="85" workbookViewId="0">
      <selection activeCell="B8" sqref="B8"/>
    </sheetView>
  </sheetViews>
  <sheetFormatPr baseColWidth="10" defaultColWidth="11.5546875" defaultRowHeight="12" x14ac:dyDescent="0.25"/>
  <cols>
    <col min="1" max="2" width="20.5546875" style="111" customWidth="1"/>
    <col min="3" max="3" width="5.88671875" style="111" customWidth="1"/>
    <col min="4" max="4" width="22.5546875" style="111" bestFit="1" customWidth="1"/>
    <col min="5" max="5" width="17.109375" style="111" customWidth="1"/>
    <col min="6" max="6" width="17.88671875" style="111" customWidth="1"/>
    <col min="7" max="7" width="19.88671875" style="111" customWidth="1"/>
    <col min="8" max="8" width="16.5546875" style="111" customWidth="1"/>
    <col min="9" max="9" width="5.88671875" style="111" customWidth="1"/>
    <col min="10" max="10" width="29.88671875" style="111" bestFit="1" customWidth="1"/>
    <col min="11" max="11" width="19.109375" style="111" customWidth="1"/>
    <col min="12" max="14" width="22.5546875" style="111" customWidth="1"/>
    <col min="15" max="15" width="5.88671875" style="111" customWidth="1"/>
    <col min="16" max="16" width="25.88671875" style="111" customWidth="1"/>
    <col min="17" max="20" width="22.88671875" style="111" customWidth="1"/>
    <col min="21" max="21" width="5.88671875" style="111" customWidth="1"/>
    <col min="22" max="22" width="22.88671875" style="111" customWidth="1"/>
    <col min="23" max="23" width="21.88671875" style="111" customWidth="1"/>
    <col min="24" max="24" width="29.5546875" style="111" customWidth="1"/>
    <col min="25" max="25" width="24" style="111" customWidth="1"/>
    <col min="26" max="26" width="21.109375" style="111" customWidth="1"/>
    <col min="27" max="27" width="5.88671875" style="111" customWidth="1"/>
    <col min="28" max="28" width="21.109375" style="111" customWidth="1"/>
    <col min="29" max="29" width="22.109375" style="111" customWidth="1"/>
    <col min="30" max="30" width="26.88671875" style="111" customWidth="1"/>
    <col min="31" max="31" width="20.88671875" style="111" customWidth="1"/>
    <col min="32" max="32" width="23.109375" style="111" customWidth="1"/>
    <col min="33" max="33" width="7.6640625" style="111" customWidth="1"/>
    <col min="34" max="34" width="15.6640625" style="111" customWidth="1"/>
    <col min="35" max="35" width="40.88671875" style="111" customWidth="1"/>
    <col min="36" max="36" width="22.33203125" style="111" customWidth="1"/>
    <col min="37" max="37" width="17.6640625" style="111" customWidth="1"/>
    <col min="38" max="39" width="17.33203125" style="111" customWidth="1"/>
    <col min="40" max="40" width="11.5546875" style="111" customWidth="1"/>
    <col min="41" max="41" width="113.33203125" style="111" customWidth="1"/>
    <col min="42" max="16384" width="11.5546875" style="111"/>
  </cols>
  <sheetData>
    <row r="1" spans="1:41" ht="27.6" customHeight="1" thickBot="1" x14ac:dyDescent="0.3">
      <c r="A1" s="109" t="s">
        <v>4754</v>
      </c>
      <c r="B1" s="110">
        <v>2026</v>
      </c>
      <c r="D1" s="196" t="str">
        <f>"AVANCE VIGENCIA "&amp;B1&amp;" LINEA ESTRATEGICA"</f>
        <v>AVANCE VIGENCIA 2026 LINEA ESTRATEGICA</v>
      </c>
      <c r="E1" s="196"/>
      <c r="F1" s="196"/>
      <c r="G1" s="196"/>
      <c r="H1" s="196"/>
      <c r="J1" s="194" t="str">
        <f>"AVANCE VIGENCIA "&amp;B1&amp;" SECTORES PDD"</f>
        <v>AVANCE VIGENCIA 2026 SECTORES PDD</v>
      </c>
      <c r="K1" s="195"/>
      <c r="L1" s="195"/>
      <c r="M1" s="195"/>
      <c r="N1" s="219"/>
      <c r="P1" s="196" t="str">
        <f>"AVANCE CUATRIENIO SECTORES PDD"</f>
        <v>AVANCE CUATRIENIO SECTORES PDD</v>
      </c>
      <c r="Q1" s="196"/>
      <c r="R1" s="196"/>
      <c r="S1" s="196"/>
      <c r="T1" s="196"/>
      <c r="V1" s="217" t="str">
        <f>"AVANCE VIGENCIA "&amp;B1&amp;" PROGRAMAS PDD"</f>
        <v>AVANCE VIGENCIA 2026 PROGRAMAS PDD</v>
      </c>
      <c r="W1" s="218"/>
      <c r="X1" s="218"/>
      <c r="Y1" s="218"/>
      <c r="Z1" s="218"/>
      <c r="AB1" s="217" t="str">
        <f>"AVANCE CUATRIENIO PROGRAMAS PDD"</f>
        <v>AVANCE CUATRIENIO PROGRAMAS PDD</v>
      </c>
      <c r="AC1" s="218"/>
      <c r="AD1" s="218"/>
      <c r="AE1" s="218"/>
      <c r="AF1" s="218"/>
      <c r="AH1" s="198" t="str">
        <f>"AVANCE VIGENCIA "&amp;B1&amp;" DEPENDENCIAS"</f>
        <v>AVANCE VIGENCIA 2026 DEPENDENCIAS</v>
      </c>
      <c r="AI1" s="198"/>
      <c r="AJ1" s="198"/>
      <c r="AK1" s="198"/>
      <c r="AL1" s="198"/>
      <c r="AM1" s="198"/>
    </row>
    <row r="2" spans="1:41" ht="50.4" customHeight="1" thickBot="1" x14ac:dyDescent="0.3">
      <c r="A2" s="112" t="str">
        <f>"Avance vigencia "&amp;B1&amp;" ponderado"</f>
        <v>Avance vigencia 2026 ponderado</v>
      </c>
      <c r="B2" s="112" t="s">
        <v>4755</v>
      </c>
      <c r="D2" s="113" t="s">
        <v>4730</v>
      </c>
      <c r="E2" s="114" t="s">
        <v>4756</v>
      </c>
      <c r="F2" s="114" t="s">
        <v>4757</v>
      </c>
      <c r="G2" s="114" t="s">
        <v>4758</v>
      </c>
      <c r="H2" s="115" t="s">
        <v>4759</v>
      </c>
      <c r="J2" s="114" t="s">
        <v>19</v>
      </c>
      <c r="K2" s="114" t="s">
        <v>4756</v>
      </c>
      <c r="L2" s="114" t="s">
        <v>4757</v>
      </c>
      <c r="M2" s="114" t="s">
        <v>4760</v>
      </c>
      <c r="N2" s="115" t="s">
        <v>4759</v>
      </c>
      <c r="P2" s="114" t="s">
        <v>19</v>
      </c>
      <c r="Q2" s="114" t="s">
        <v>4756</v>
      </c>
      <c r="R2" s="114" t="s">
        <v>4761</v>
      </c>
      <c r="S2" s="114" t="s">
        <v>4758</v>
      </c>
      <c r="T2" s="115" t="s">
        <v>4759</v>
      </c>
      <c r="V2" s="116" t="s">
        <v>4730</v>
      </c>
      <c r="W2" s="116" t="s">
        <v>19</v>
      </c>
      <c r="X2" s="116" t="s">
        <v>21</v>
      </c>
      <c r="Y2" s="116" t="s">
        <v>4762</v>
      </c>
      <c r="Z2" s="116" t="s">
        <v>4735</v>
      </c>
      <c r="AB2" s="116" t="s">
        <v>4730</v>
      </c>
      <c r="AC2" s="116" t="s">
        <v>19</v>
      </c>
      <c r="AD2" s="116" t="s">
        <v>21</v>
      </c>
      <c r="AE2" s="116" t="s">
        <v>4731</v>
      </c>
      <c r="AF2" s="116" t="s">
        <v>4732</v>
      </c>
      <c r="AH2" s="116" t="s">
        <v>4763</v>
      </c>
      <c r="AI2" s="116" t="s">
        <v>4764</v>
      </c>
      <c r="AJ2" s="116" t="s">
        <v>4757</v>
      </c>
      <c r="AK2" s="116" t="s">
        <v>4765</v>
      </c>
      <c r="AL2" s="116" t="s">
        <v>4766</v>
      </c>
      <c r="AM2" s="116" t="s">
        <v>4767</v>
      </c>
      <c r="AO2" s="155" t="s">
        <v>6275</v>
      </c>
    </row>
    <row r="3" spans="1:41" ht="44.4" customHeight="1" x14ac:dyDescent="0.25">
      <c r="A3" s="117">
        <f ca="1">SUMPRODUCT(PonderadosVigencia[Promedio de avance de ejecución de la vigencia],PonderadosVigencia[Sobre Numero Total de Metas Programadas])</f>
        <v>0.37103155288246131</v>
      </c>
      <c r="B3" s="117">
        <f>SUMPRODUCT(PonderadosCuatrienio[Promedio de avance de ejecución acumulada],PonderadosCuatrienio[Sobre Numero Total de Metas])</f>
        <v>0.54780367382714323</v>
      </c>
      <c r="D3" s="118" t="s">
        <v>102</v>
      </c>
      <c r="E3" s="119" cm="1">
        <f t="array" aca="1" ref="E3" ca="1">SUMPRODUCT(_xlfn._xlws.FILTER(PonderadosVigencia[Promedio de avance de ejecución de la vigencia],PonderadosVigencia[Linea Estrategica]=D3),_xlfn._xlws.FILTER(PonderadosVigencia[Sobre Numero Total de Metas Programadas],PonderadosVigencia[Linea Estrategica]=D3))</f>
        <v>0.18518909636238323</v>
      </c>
      <c r="F3" s="120" cm="1">
        <f t="array" aca="1" ref="F3" ca="1">COUNTA(_xlfn._xlws.FILTER(tblPlanIndicativo_2[Codigo Meta],(INDIRECT(Ponderados!$B$101)&lt;&gt;0)*(tblPlanIndicativo_2[Línea Estratégica]=D3)))</f>
        <v>125</v>
      </c>
      <c r="G3" s="121">
        <f ca="1">F3/Ponderados!$B$2</f>
        <v>0.40716612377850164</v>
      </c>
      <c r="H3" s="122">
        <f ca="1">E3/G3</f>
        <v>0.4548244206660132</v>
      </c>
      <c r="J3" s="123" t="s">
        <v>110</v>
      </c>
      <c r="K3" s="119" cm="1">
        <f t="array" aca="1" ref="K3" ca="1">SUMPRODUCT(_xlfn._xlws.FILTER(PonderadosVigencia[Promedio de avance de ejecución de la vigencia],PonderadosVigencia[Sector PDD]=J3),_xlfn._xlws.FILTER(PonderadosVigencia[Sobre Numero Total de Metas Programadas],PonderadosVigencia[Sector PDD]=J3))</f>
        <v>5.0279103049142924E-2</v>
      </c>
      <c r="L3" s="120" cm="1">
        <f t="array" aca="1" ref="L3" ca="1">COUNTA(_xlfn._xlws.FILTER(tblPlanIndicativo_2[Codigo Meta],(INDIRECT(Ponderados!$B$101)&lt;&gt;0)*(tblPlanIndicativo_2[Sector PDD]=J3)))</f>
        <v>28</v>
      </c>
      <c r="M3" s="121">
        <f ca="1">L3/Ponderados!$B$2</f>
        <v>9.1205211726384364E-2</v>
      </c>
      <c r="N3" s="122">
        <f ca="1">K3/M3</f>
        <v>0.55127445128881702</v>
      </c>
      <c r="P3" s="123" t="s">
        <v>110</v>
      </c>
      <c r="Q3" s="119" cm="1">
        <f t="array" ref="Q3">SUMPRODUCT(_xlfn._xlws.FILTER(PonderadosCuatrienio[Promedio de avance de ejecución acumulada],PonderadosCuatrienio[Sector PDD]=P3),_xlfn._xlws.FILTER(PonderadosCuatrienio[Sobre Numero Total de Metas],PonderadosCuatrienio[Sector PDD]=P3))</f>
        <v>5.5628659619740728E-2</v>
      </c>
      <c r="R3" s="120" cm="1">
        <f t="array" ref="R3">COUNTA(_xlfn._xlws.FILTER(tblPlanIndicativo_2[Codigo Meta],tblPlanIndicativo_2[Sector PDD]=J3))</f>
        <v>34</v>
      </c>
      <c r="S3" s="121">
        <f>R3/Ponderados!$B$1</f>
        <v>7.7448747152619596E-2</v>
      </c>
      <c r="T3" s="122">
        <f>Q3/S3</f>
        <v>0.71826416391371106</v>
      </c>
      <c r="V3" s="124" t="s">
        <v>102</v>
      </c>
      <c r="W3" s="125" t="s">
        <v>110</v>
      </c>
      <c r="X3" s="124" t="s">
        <v>112</v>
      </c>
      <c r="Y3" s="126" cm="1">
        <f t="array" aca="1" ref="Y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 s="127">
        <f ca="1">IFERROR(AVERAGEIFS(INDIRECT(Ponderados!$B$102),tblPlanIndicativo_2[Programa PDD],AvanceVigenciaProgramas[[#This Row],[Programa PDD]],INDIRECT(Ponderados!$B$101),"&lt;&gt;0"),0)</f>
        <v>0.66666666666666663</v>
      </c>
      <c r="AB3" s="124" t="s">
        <v>102</v>
      </c>
      <c r="AC3" s="125" t="s">
        <v>110</v>
      </c>
      <c r="AD3" s="124" t="s">
        <v>112</v>
      </c>
      <c r="AE3" s="126">
        <f>COUNTIF(tblPlanIndicativo_2[Programa PDD],AD3)</f>
        <v>3</v>
      </c>
      <c r="AF3" s="127">
        <f>IFERROR(AVERAGEIF(tblPlanIndicativo_2[Programa PDD],AvanceCuatrienioProgramas[[#This Row],[Programa PDD]],tblPlanIndicativo_2[PORCENTAJE DE EJECUCIÓN ACUMULADA]),0)</f>
        <v>1</v>
      </c>
      <c r="AH3" s="126" t="s">
        <v>4768</v>
      </c>
      <c r="AI3" s="152" t="s">
        <v>2754</v>
      </c>
      <c r="AJ3" s="125" cm="1">
        <f t="array" aca="1" ref="AJ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12</v>
      </c>
      <c r="AK3" s="125" cm="1">
        <f t="array" aca="1" ref="AK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 s="127" cm="1">
        <f t="array" aca="1" ref="AL3" ca="1">IF(EjecucionDependencias[[#This Row],[Numero de Indicadores Programados]]=0,0,AVERAGE(_xlfn._xlws.FILTER(INDIRECT(Ponderados!$B$102),(TRIM(tblPlanIndicativo_2[Responsable])=TRIM(EjecucionDependencias[[#This Row],[Dependencias Responsables]]))*(INDIRECT(Ponderados!$B$101)&lt;&gt;0))))</f>
        <v>0</v>
      </c>
      <c r="AM3" s="127" cm="1">
        <f t="array" ref="AM3">AVERAGE(_xlfn._xlws.FILTER(tblPlanIndicativo_2[PORCENTAJE DE EJECUCIÓN ACUMULADA],(TRIM(tblPlanIndicativo_2[Responsable])=TRIM(EjecucionDependencias[[#This Row],[Dependencias Responsables]]))))</f>
        <v>0.35163461538461543</v>
      </c>
      <c r="AO3" s="154" t="s">
        <v>6276</v>
      </c>
    </row>
    <row r="4" spans="1:41" ht="44.4" customHeight="1" x14ac:dyDescent="0.25">
      <c r="A4" s="128">
        <f ca="1">1-A3</f>
        <v>0.62896844711753874</v>
      </c>
      <c r="B4" s="128">
        <f>1-B3</f>
        <v>0.45219632617285677</v>
      </c>
      <c r="D4" s="118" t="s">
        <v>2069</v>
      </c>
      <c r="E4" s="119" cm="1">
        <f t="array" aca="1" ref="E4" ca="1">SUMPRODUCT(_xlfn._xlws.FILTER(PonderadosVigencia[Promedio de avance de ejecución de la vigencia],PonderadosVigencia[Linea Estrategica]=D4),_xlfn._xlws.FILTER(PonderadosVigencia[Sobre Numero Total de Metas Programadas],PonderadosVigencia[Linea Estrategica]=D4))</f>
        <v>2.8345276872964165E-2</v>
      </c>
      <c r="F4" s="120" cm="1">
        <f t="array" aca="1" ref="F4" ca="1">COUNTA(_xlfn._xlws.FILTER(tblPlanIndicativo_2[Codigo Meta],(INDIRECT(Ponderados!$B$101)&lt;&gt;0)*(tblPlanIndicativo_2[Línea Estratégica]=D4)))</f>
        <v>40</v>
      </c>
      <c r="G4" s="121">
        <f ca="1">F4/Ponderados!$B$2</f>
        <v>0.13029315960912052</v>
      </c>
      <c r="H4" s="122">
        <f t="shared" ref="H4:H7" ca="1" si="0">E4/G4</f>
        <v>0.21754999999999997</v>
      </c>
      <c r="J4" s="129" t="s">
        <v>526</v>
      </c>
      <c r="K4" s="119" cm="1">
        <f t="array" aca="1" ref="K4" ca="1">SUMPRODUCT(_xlfn._xlws.FILTER(PonderadosVigencia[Promedio de avance de ejecución de la vigencia],PonderadosVigencia[Sector PDD]=J4),_xlfn._xlws.FILTER(PonderadosVigencia[Sobre Numero Total de Metas Programadas],PonderadosVigencia[Sector PDD]=J4))</f>
        <v>5.6972729708224229E-2</v>
      </c>
      <c r="L4" s="120" cm="1">
        <f t="array" aca="1" ref="L4" ca="1">COUNTA(_xlfn._xlws.FILTER(tblPlanIndicativo_2[Codigo Meta],(INDIRECT(Ponderados!$B$101)&lt;&gt;0)*(tblPlanIndicativo_2[Sector PDD]=J4)))</f>
        <v>37</v>
      </c>
      <c r="M4" s="121">
        <f ca="1">L4/Ponderados!$B$2</f>
        <v>0.12052117263843648</v>
      </c>
      <c r="N4" s="122">
        <f t="shared" ref="N4:N26" ca="1" si="1">K4/M4</f>
        <v>0.47271967622769834</v>
      </c>
      <c r="P4" s="129" t="s">
        <v>526</v>
      </c>
      <c r="Q4" s="119" cm="1">
        <f t="array" ref="Q4">SUMPRODUCT(_xlfn._xlws.FILTER(PonderadosCuatrienio[Promedio de avance de ejecución acumulada],PonderadosCuatrienio[Sector PDD]=P4),_xlfn._xlws.FILTER(PonderadosCuatrienio[Sobre Numero Total de Metas],PonderadosCuatrienio[Sector PDD]=P4))</f>
        <v>6.9941243397919156E-2</v>
      </c>
      <c r="R4" s="120" cm="1">
        <f t="array" ref="R4">COUNTA(_xlfn._xlws.FILTER(tblPlanIndicativo_2[Codigo Meta],tblPlanIndicativo_2[Sector PDD]=J4))</f>
        <v>49</v>
      </c>
      <c r="S4" s="121">
        <f>R4/Ponderados!$B$1</f>
        <v>0.11161731207289294</v>
      </c>
      <c r="T4" s="122">
        <f t="shared" ref="T4:T26" si="2">Q4/S4</f>
        <v>0.62661644595278587</v>
      </c>
      <c r="V4" s="118" t="s">
        <v>102</v>
      </c>
      <c r="W4" s="130" t="s">
        <v>110</v>
      </c>
      <c r="X4" s="118" t="s">
        <v>156</v>
      </c>
      <c r="Y4" s="120" cm="1">
        <f t="array" aca="1" ref="Y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 s="131">
        <f ca="1">IFERROR(AVERAGEIFS(INDIRECT(Ponderados!$B$102),tblPlanIndicativo_2[Programa PDD],AvanceVigenciaProgramas[[#This Row],[Programa PDD]],INDIRECT(Ponderados!$B$101),"&lt;&gt;0"),0)</f>
        <v>0.41935483870967738</v>
      </c>
      <c r="AB4" s="118" t="s">
        <v>102</v>
      </c>
      <c r="AC4" s="130" t="s">
        <v>110</v>
      </c>
      <c r="AD4" s="118" t="s">
        <v>156</v>
      </c>
      <c r="AE4" s="120">
        <f>COUNTIF(tblPlanIndicativo_2[Programa PDD],AD4)</f>
        <v>5</v>
      </c>
      <c r="AF4" s="131">
        <f>IFERROR(AVERAGEIF(tblPlanIndicativo_2[Programa PDD],AvanceCuatrienioProgramas[[#This Row],[Programa PDD]],tblPlanIndicativo_2[PORCENTAJE DE EJECUCIÓN ACUMULADA]),0)</f>
        <v>0.70539259259259257</v>
      </c>
      <c r="AH4" s="120" t="s">
        <v>4769</v>
      </c>
      <c r="AI4" s="148" t="s">
        <v>4422</v>
      </c>
      <c r="AJ4" s="130" cm="1">
        <f t="array" aca="1" ref="AJ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4" s="130" cm="1">
        <f t="array" aca="1" ref="AK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4" s="131" cm="1">
        <f t="array" aca="1" ref="AL4" ca="1">IF(EjecucionDependencias[[#This Row],[Numero de Indicadores Programados]]=0,0,AVERAGE(_xlfn._xlws.FILTER(INDIRECT(Ponderados!$B$102),(TRIM(tblPlanIndicativo_2[Responsable])=TRIM(EjecucionDependencias[[#This Row],[Dependencias Responsables]]))*(INDIRECT(Ponderados!$B$101)&lt;&gt;0))))</f>
        <v>0</v>
      </c>
      <c r="AM4" s="131" cm="1">
        <f t="array" ref="AM4">AVERAGE(_xlfn._xlws.FILTER(tblPlanIndicativo_2[PORCENTAJE DE EJECUCIÓN ACUMULADA],(TRIM(tblPlanIndicativo_2[Responsable])=TRIM(EjecucionDependencias[[#This Row],[Dependencias Responsables]]))))</f>
        <v>0.23780487804878048</v>
      </c>
      <c r="AO4" s="154" t="s">
        <v>6276</v>
      </c>
    </row>
    <row r="5" spans="1:41" ht="44.4" customHeight="1" x14ac:dyDescent="0.25">
      <c r="A5" s="132"/>
      <c r="B5" s="140"/>
      <c r="D5" s="118" t="s">
        <v>2659</v>
      </c>
      <c r="E5" s="119" cm="1">
        <f t="array" aca="1" ref="E5" ca="1">SUMPRODUCT(_xlfn._xlws.FILTER(PonderadosVigencia[Promedio de avance de ejecución de la vigencia],PonderadosVigencia[Linea Estrategica]=D5),_xlfn._xlws.FILTER(PonderadosVigencia[Sobre Numero Total de Metas Programadas],PonderadosVigencia[Linea Estrategica]=D5))</f>
        <v>6.6116072155257138E-2</v>
      </c>
      <c r="F5" s="120" cm="1">
        <f t="array" aca="1" ref="F5" ca="1">COUNTA(_xlfn._xlws.FILTER(tblPlanIndicativo_2[Codigo Meta],(INDIRECT(Ponderados!$B$101)&lt;&gt;0)*(tblPlanIndicativo_2[Línea Estratégica]=D5)))</f>
        <v>64</v>
      </c>
      <c r="G5" s="121">
        <f ca="1">F5/Ponderados!$B$2</f>
        <v>0.20846905537459284</v>
      </c>
      <c r="H5" s="122">
        <f t="shared" ca="1" si="0"/>
        <v>0.3171505336197491</v>
      </c>
      <c r="J5" s="129" t="s">
        <v>1086</v>
      </c>
      <c r="K5" s="119" cm="1">
        <f t="array" aca="1" ref="K5" ca="1">SUMPRODUCT(_xlfn._xlws.FILTER(PonderadosVigencia[Promedio de avance de ejecución de la vigencia],PonderadosVigencia[Sector PDD]=J5),_xlfn._xlws.FILTER(PonderadosVigencia[Sobre Numero Total de Metas Programadas],PonderadosVigencia[Sector PDD]=J5))</f>
        <v>1.5117347364904369E-2</v>
      </c>
      <c r="L5" s="120" cm="1">
        <f t="array" aca="1" ref="L5" ca="1">COUNTA(_xlfn._xlws.FILTER(tblPlanIndicativo_2[Codigo Meta],(INDIRECT(Ponderados!$B$101)&lt;&gt;0)*(tblPlanIndicativo_2[Sector PDD]=J5)))</f>
        <v>15</v>
      </c>
      <c r="M5" s="121">
        <f ca="1">L5/Ponderados!$B$2</f>
        <v>4.8859934853420196E-2</v>
      </c>
      <c r="N5" s="122">
        <f t="shared" ca="1" si="1"/>
        <v>0.30940170940170941</v>
      </c>
      <c r="P5" s="129" t="s">
        <v>1086</v>
      </c>
      <c r="Q5" s="119" cm="1">
        <f t="array" ref="Q5">SUMPRODUCT(_xlfn._xlws.FILTER(PonderadosCuatrienio[Promedio de avance de ejecución acumulada],PonderadosCuatrienio[Sector PDD]=P5),_xlfn._xlws.FILTER(PonderadosCuatrienio[Sobre Numero Total de Metas],PonderadosCuatrienio[Sector PDD]=P5))</f>
        <v>4.2620833020434387E-2</v>
      </c>
      <c r="R5" s="120" cm="1">
        <f t="array" ref="R5">COUNTA(_xlfn._xlws.FILTER(tblPlanIndicativo_2[Codigo Meta],tblPlanIndicativo_2[Sector PDD]=J5))</f>
        <v>32</v>
      </c>
      <c r="S5" s="121">
        <f>R5/Ponderados!$B$1</f>
        <v>7.289293849658314E-2</v>
      </c>
      <c r="T5" s="122">
        <f t="shared" si="2"/>
        <v>0.5847045529990843</v>
      </c>
      <c r="V5" s="118" t="s">
        <v>102</v>
      </c>
      <c r="W5" s="130" t="s">
        <v>110</v>
      </c>
      <c r="X5" s="118" t="s">
        <v>195</v>
      </c>
      <c r="Y5" s="120" cm="1">
        <f t="array" aca="1" ref="Y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 s="131">
        <f ca="1">IFERROR(AVERAGEIFS(INDIRECT(Ponderados!$B$102),tblPlanIndicativo_2[Programa PDD],AvanceVigenciaProgramas[[#This Row],[Programa PDD]],INDIRECT(Ponderados!$B$101),"&lt;&gt;0"),0)</f>
        <v>0.62171669793621009</v>
      </c>
      <c r="AB5" s="118" t="s">
        <v>102</v>
      </c>
      <c r="AC5" s="130" t="s">
        <v>110</v>
      </c>
      <c r="AD5" s="118" t="s">
        <v>195</v>
      </c>
      <c r="AE5" s="120">
        <f>COUNTIF(tblPlanIndicativo_2[Programa PDD],AD5)</f>
        <v>4</v>
      </c>
      <c r="AF5" s="131">
        <f>IFERROR(AVERAGEIF(tblPlanIndicativo_2[Programa PDD],AvanceCuatrienioProgramas[[#This Row],[Programa PDD]],tblPlanIndicativo_2[PORCENTAJE DE EJECUCIÓN ACUMULADA]),0)</f>
        <v>0.75</v>
      </c>
      <c r="AH5" s="120" t="s">
        <v>4768</v>
      </c>
      <c r="AI5" s="148" t="s">
        <v>2035</v>
      </c>
      <c r="AJ5" s="130" cm="1">
        <f t="array" aca="1" ref="AJ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v>
      </c>
      <c r="AK5" s="125" cm="1">
        <f t="array" aca="1" ref="AK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5" s="131" cm="1">
        <f t="array" aca="1" ref="AL5" ca="1">IF(EjecucionDependencias[[#This Row],[Numero de Indicadores Programados]]=0,0,AVERAGE(_xlfn._xlws.FILTER(INDIRECT(Ponderados!$B$102),(TRIM(tblPlanIndicativo_2[Responsable])=TRIM(EjecucionDependencias[[#This Row],[Dependencias Responsables]]))*(INDIRECT(Ponderados!$B$101)&lt;&gt;0))))</f>
        <v>0.33333333333333331</v>
      </c>
      <c r="AM5" s="131" cm="1">
        <f t="array" ref="AM5">AVERAGE(_xlfn._xlws.FILTER(tblPlanIndicativo_2[PORCENTAJE DE EJECUCIÓN ACUMULADA],(TRIM(tblPlanIndicativo_2[Responsable])=TRIM(EjecucionDependencias[[#This Row],[Dependencias Responsables]]))))</f>
        <v>0.91611111111111099</v>
      </c>
      <c r="AO5" s="154" t="s">
        <v>6277</v>
      </c>
    </row>
    <row r="6" spans="1:41" ht="44.4" customHeight="1" x14ac:dyDescent="0.25">
      <c r="B6" s="132"/>
      <c r="D6" s="118" t="s">
        <v>3742</v>
      </c>
      <c r="E6" s="119" cm="1">
        <f t="array" aca="1" ref="E6" ca="1">SUMPRODUCT(_xlfn._xlws.FILTER(PonderadosVigencia[Promedio de avance de ejecución de la vigencia],PonderadosVigencia[Linea Estrategica]=D6),_xlfn._xlws.FILTER(PonderadosVigencia[Sobre Numero Total de Metas Programadas],PonderadosVigencia[Linea Estrategica]=D6))</f>
        <v>5.5179153094462544E-2</v>
      </c>
      <c r="F6" s="120" cm="1">
        <f t="array" aca="1" ref="F6" ca="1">COUNTA(_xlfn._xlws.FILTER(tblPlanIndicativo_2[Codigo Meta],(INDIRECT(Ponderados!$B$101)&lt;&gt;0)*(tblPlanIndicativo_2[Línea Estratégica]=D6)))</f>
        <v>46</v>
      </c>
      <c r="G6" s="121">
        <f ca="1">F6/Ponderados!$B$2</f>
        <v>0.14983713355048861</v>
      </c>
      <c r="H6" s="122">
        <f t="shared" ca="1" si="0"/>
        <v>0.36826086956521736</v>
      </c>
      <c r="J6" s="129" t="s">
        <v>1469</v>
      </c>
      <c r="K6" s="119" cm="1">
        <f t="array" aca="1" ref="K6" ca="1">SUMPRODUCT(_xlfn._xlws.FILTER(PonderadosVigencia[Promedio de avance de ejecución de la vigencia],PonderadosVigencia[Sector PDD]=J6),_xlfn._xlws.FILTER(PonderadosVigencia[Sobre Numero Total de Metas Programadas],PonderadosVigencia[Sector PDD]=J6))</f>
        <v>3.3503955328059568E-2</v>
      </c>
      <c r="L6" s="120" cm="1">
        <f t="array" aca="1" ref="L6" ca="1">COUNTA(_xlfn._xlws.FILTER(tblPlanIndicativo_2[Codigo Meta],(INDIRECT(Ponderados!$B$101)&lt;&gt;0)*(tblPlanIndicativo_2[Sector PDD]=J6)))</f>
        <v>13</v>
      </c>
      <c r="M6" s="121">
        <f ca="1">L6/Ponderados!$B$2</f>
        <v>4.2345276872964167E-2</v>
      </c>
      <c r="N6" s="122">
        <f t="shared" ca="1" si="1"/>
        <v>0.7912087912087914</v>
      </c>
      <c r="P6" s="129" t="s">
        <v>1469</v>
      </c>
      <c r="Q6" s="119" cm="1">
        <f t="array" ref="Q6">SUMPRODUCT(_xlfn._xlws.FILTER(PonderadosCuatrienio[Promedio de avance de ejecución acumulada],PonderadosCuatrienio[Sector PDD]=P6),_xlfn._xlws.FILTER(PonderadosCuatrienio[Sobre Numero Total de Metas],PonderadosCuatrienio[Sector PDD]=P6))</f>
        <v>3.7558303503633803E-2</v>
      </c>
      <c r="R6" s="120" cm="1">
        <f t="array" ref="R6">COUNTA(_xlfn._xlws.FILTER(tblPlanIndicativo_2[Codigo Meta],tblPlanIndicativo_2[Sector PDD]=J6))</f>
        <v>21</v>
      </c>
      <c r="S6" s="121">
        <f>R6/Ponderados!$B$1</f>
        <v>4.7835990888382689E-2</v>
      </c>
      <c r="T6" s="122">
        <f t="shared" si="2"/>
        <v>0.78514739229024944</v>
      </c>
      <c r="V6" s="118" t="s">
        <v>102</v>
      </c>
      <c r="W6" s="130" t="s">
        <v>110</v>
      </c>
      <c r="X6" s="118" t="s">
        <v>291</v>
      </c>
      <c r="Y6" s="120" cm="1">
        <f t="array" aca="1" ref="Y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 s="131">
        <f ca="1">IFERROR(AVERAGEIFS(INDIRECT(Ponderados!$B$102),tblPlanIndicativo_2[Programa PDD],AvanceVigenciaProgramas[[#This Row],[Programa PDD]],INDIRECT(Ponderados!$B$101),"&lt;&gt;0"),0)</f>
        <v>0.66666666666666663</v>
      </c>
      <c r="AB6" s="118" t="s">
        <v>102</v>
      </c>
      <c r="AC6" s="130" t="s">
        <v>110</v>
      </c>
      <c r="AD6" s="118" t="s">
        <v>291</v>
      </c>
      <c r="AE6" s="120">
        <f>COUNTIF(tblPlanIndicativo_2[Programa PDD],AD6)</f>
        <v>3</v>
      </c>
      <c r="AF6" s="131">
        <f>IFERROR(AVERAGEIF(tblPlanIndicativo_2[Programa PDD],AvanceCuatrienioProgramas[[#This Row],[Programa PDD]],tblPlanIndicativo_2[PORCENTAJE DE EJECUCIÓN ACUMULADA]),0)</f>
        <v>0.62430555555555556</v>
      </c>
      <c r="AH6" s="120" t="s">
        <v>4768</v>
      </c>
      <c r="AI6" s="148" t="s">
        <v>1703</v>
      </c>
      <c r="AJ6" s="130" cm="1">
        <f t="array" aca="1" ref="AJ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29</v>
      </c>
      <c r="AK6" s="125" cm="1">
        <f t="array" aca="1" ref="AK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8</v>
      </c>
      <c r="AL6" s="131" cm="1">
        <f t="array" aca="1" ref="AL6" ca="1">IF(EjecucionDependencias[[#This Row],[Numero de Indicadores Programados]]=0,0,AVERAGE(_xlfn._xlws.FILTER(INDIRECT(Ponderados!$B$102),(TRIM(tblPlanIndicativo_2[Responsable])=TRIM(EjecucionDependencias[[#This Row],[Dependencias Responsables]]))*(INDIRECT(Ponderados!$B$101)&lt;&gt;0))))</f>
        <v>0.27586206896551724</v>
      </c>
      <c r="AM6" s="131" cm="1">
        <f t="array" ref="AM6">AVERAGE(_xlfn._xlws.FILTER(tblPlanIndicativo_2[PORCENTAJE DE EJECUCIÓN ACUMULADA],(TRIM(tblPlanIndicativo_2[Responsable])=TRIM(EjecucionDependencias[[#This Row],[Dependencias Responsables]]))))</f>
        <v>0.36092314850885171</v>
      </c>
      <c r="AO6" s="154" t="s">
        <v>6278</v>
      </c>
    </row>
    <row r="7" spans="1:41" ht="44.4" customHeight="1" x14ac:dyDescent="0.25">
      <c r="D7" s="133" t="s">
        <v>4353</v>
      </c>
      <c r="E7" s="134" cm="1">
        <f t="array" aca="1" ref="E7" ca="1">SUMPRODUCT(_xlfn._xlws.FILTER(PonderadosVigencia[Promedio de avance de ejecución de la vigencia],PonderadosVigencia[Linea Estrategica]=D7),_xlfn._xlws.FILTER(PonderadosVigencia[Sobre Numero Total de Metas Programadas],PonderadosVigencia[Linea Estrategica]=D7))</f>
        <v>3.620195439739414E-2</v>
      </c>
      <c r="F7" s="135" cm="1">
        <f t="array" aca="1" ref="F7" ca="1">COUNTA(_xlfn._xlws.FILTER(tblPlanIndicativo_2[Codigo Meta],(INDIRECT(Ponderados!$B$101)&lt;&gt;0)*(tblPlanIndicativo_2[Línea Estratégica]=D7)))</f>
        <v>32</v>
      </c>
      <c r="G7" s="136">
        <f ca="1">F7/Ponderados!$B$2</f>
        <v>0.10423452768729642</v>
      </c>
      <c r="H7" s="137">
        <f t="shared" ca="1" si="0"/>
        <v>0.34731250000000002</v>
      </c>
      <c r="J7" s="129" t="s">
        <v>1696</v>
      </c>
      <c r="K7" s="119" cm="1">
        <f t="array" aca="1" ref="K7" ca="1">SUMPRODUCT(_xlfn._xlws.FILTER(PonderadosVigencia[Promedio de avance de ejecución de la vigencia],PonderadosVigencia[Sector PDD]=J7),_xlfn._xlws.FILTER(PonderadosVigencia[Sobre Numero Total de Metas Programadas],PonderadosVigencia[Sector PDD]=J7))</f>
        <v>2.6058631921824102E-2</v>
      </c>
      <c r="L7" s="120" cm="1">
        <f t="array" aca="1" ref="L7" ca="1">COUNTA(_xlfn._xlws.FILTER(tblPlanIndicativo_2[Codigo Meta],(INDIRECT(Ponderados!$B$101)&lt;&gt;0)*(tblPlanIndicativo_2[Sector PDD]=J7)))</f>
        <v>29</v>
      </c>
      <c r="M7" s="121">
        <f ca="1">L7/Ponderados!$B$2</f>
        <v>9.4462540716612378E-2</v>
      </c>
      <c r="N7" s="122">
        <f t="shared" ca="1" si="1"/>
        <v>0.27586206896551724</v>
      </c>
      <c r="P7" s="129" t="s">
        <v>1696</v>
      </c>
      <c r="Q7" s="119" cm="1">
        <f t="array" ref="Q7">SUMPRODUCT(_xlfn._xlws.FILTER(PonderadosCuatrienio[Promedio de avance de ejecución acumulada],PonderadosCuatrienio[Sector PDD]=P7),_xlfn._xlws.FILTER(PonderadosCuatrienio[Sobre Numero Total de Metas],PonderadosCuatrienio[Sector PDD]=P7))</f>
        <v>2.7953045670389424E-2</v>
      </c>
      <c r="R7" s="120" cm="1">
        <f t="array" ref="R7">COUNTA(_xlfn._xlws.FILTER(tblPlanIndicativo_2[Codigo Meta],tblPlanIndicativo_2[Sector PDD]=J7))</f>
        <v>34</v>
      </c>
      <c r="S7" s="121">
        <f>R7/Ponderados!$B$1</f>
        <v>7.7448747152619596E-2</v>
      </c>
      <c r="T7" s="122">
        <f t="shared" si="2"/>
        <v>0.36092314850885165</v>
      </c>
      <c r="V7" s="118" t="s">
        <v>102</v>
      </c>
      <c r="W7" s="130" t="s">
        <v>110</v>
      </c>
      <c r="X7" s="118" t="s">
        <v>328</v>
      </c>
      <c r="Y7" s="120" cm="1">
        <f t="array" aca="1" ref="Y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 s="131">
        <f ca="1">IFERROR(AVERAGEIFS(INDIRECT(Ponderados!$B$102),tblPlanIndicativo_2[Programa PDD],AvanceVigenciaProgramas[[#This Row],[Programa PDD]],INDIRECT(Ponderados!$B$101),"&lt;&gt;0"),0)</f>
        <v>0.84062499999999996</v>
      </c>
      <c r="AB7" s="118" t="s">
        <v>102</v>
      </c>
      <c r="AC7" s="130" t="s">
        <v>110</v>
      </c>
      <c r="AD7" s="118" t="s">
        <v>328</v>
      </c>
      <c r="AE7" s="120">
        <f>COUNTIF(tblPlanIndicativo_2[Programa PDD],AD7)</f>
        <v>3</v>
      </c>
      <c r="AF7" s="131">
        <f>IFERROR(AVERAGEIF(tblPlanIndicativo_2[Programa PDD],AvanceCuatrienioProgramas[[#This Row],[Programa PDD]],tblPlanIndicativo_2[PORCENTAJE DE EJECUCIÓN ACUMULADA]),0)</f>
        <v>1</v>
      </c>
      <c r="AH7" s="120" t="s">
        <v>4768</v>
      </c>
      <c r="AI7" s="148" t="s">
        <v>1466</v>
      </c>
      <c r="AJ7" s="130" cm="1">
        <f t="array" aca="1" ref="AJ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7" s="125" cm="1">
        <f t="array" aca="1" ref="AK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10</v>
      </c>
      <c r="AL7" s="131" cm="1">
        <f t="array" aca="1" ref="AL7" ca="1">IF(EjecucionDependencias[[#This Row],[Numero de Indicadores Programados]]=0,0,AVERAGE(_xlfn._xlws.FILTER(INDIRECT(Ponderados!$B$102),(TRIM(tblPlanIndicativo_2[Responsable])=TRIM(EjecucionDependencias[[#This Row],[Dependencias Responsables]]))*(INDIRECT(Ponderados!$B$101)&lt;&gt;0))))</f>
        <v>0.79120879120879128</v>
      </c>
      <c r="AM7" s="131" cm="1">
        <f t="array" ref="AM7">AVERAGE(_xlfn._xlws.FILTER(tblPlanIndicativo_2[PORCENTAJE DE EJECUCIÓN ACUMULADA],(TRIM(tblPlanIndicativo_2[Responsable])=TRIM(EjecucionDependencias[[#This Row],[Dependencias Responsables]]))))</f>
        <v>0.78514739229024944</v>
      </c>
      <c r="AO7" s="154" t="s">
        <v>6279</v>
      </c>
    </row>
    <row r="8" spans="1:41" ht="44.4" customHeight="1" x14ac:dyDescent="0.25">
      <c r="A8" s="132"/>
      <c r="B8" s="132"/>
      <c r="D8" s="138" t="s">
        <v>4770</v>
      </c>
      <c r="E8" s="139">
        <f ca="1">SUM(E3:E7)</f>
        <v>0.37103155288246126</v>
      </c>
      <c r="F8" s="132"/>
      <c r="G8" s="132"/>
      <c r="H8" s="140"/>
      <c r="J8" s="129" t="s">
        <v>2033</v>
      </c>
      <c r="K8" s="119" cm="1">
        <f t="array" aca="1" ref="K8" ca="1">SUMPRODUCT(_xlfn._xlws.FILTER(PonderadosVigencia[Promedio de avance de ejecución de la vigencia],PonderadosVigencia[Sector PDD]=J8),_xlfn._xlws.FILTER(PonderadosVigencia[Sobre Numero Total de Metas Programadas],PonderadosVigencia[Sector PDD]=J8))</f>
        <v>3.2573289902280127E-3</v>
      </c>
      <c r="L8" s="120" cm="1">
        <f t="array" aca="1" ref="L8" ca="1">COUNTA(_xlfn._xlws.FILTER(tblPlanIndicativo_2[Codigo Meta],(INDIRECT(Ponderados!$B$101)&lt;&gt;0)*(tblPlanIndicativo_2[Sector PDD]=J8)))</f>
        <v>3</v>
      </c>
      <c r="M8" s="121">
        <f ca="1">L8/Ponderados!$B$2</f>
        <v>9.7719869706840382E-3</v>
      </c>
      <c r="N8" s="122">
        <f t="shared" ca="1" si="1"/>
        <v>0.33333333333333331</v>
      </c>
      <c r="P8" s="129" t="s">
        <v>2033</v>
      </c>
      <c r="Q8" s="119" cm="1">
        <f t="array" ref="Q8">SUMPRODUCT(_xlfn._xlws.FILTER(PonderadosCuatrienio[Promedio de avance de ejecución acumulada],PonderadosCuatrienio[Sector PDD]=P8),_xlfn._xlws.FILTER(PonderadosCuatrienio[Sobre Numero Total de Metas],PonderadosCuatrienio[Sector PDD]=P8))</f>
        <v>6.2604403948367492E-3</v>
      </c>
      <c r="R8" s="120" cm="1">
        <f t="array" ref="R8">COUNTA(_xlfn._xlws.FILTER(tblPlanIndicativo_2[Codigo Meta],tblPlanIndicativo_2[Sector PDD]=J8))</f>
        <v>3</v>
      </c>
      <c r="S8" s="121">
        <f>R8/Ponderados!$B$1</f>
        <v>6.8337129840546698E-3</v>
      </c>
      <c r="T8" s="122">
        <f t="shared" si="2"/>
        <v>0.91611111111111099</v>
      </c>
      <c r="V8" s="118" t="s">
        <v>102</v>
      </c>
      <c r="W8" s="130" t="s">
        <v>110</v>
      </c>
      <c r="X8" s="118" t="s">
        <v>358</v>
      </c>
      <c r="Y8" s="120" cm="1">
        <f t="array" aca="1" ref="Y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8" s="131">
        <f ca="1">IFERROR(AVERAGEIFS(INDIRECT(Ponderados!$B$102),tblPlanIndicativo_2[Programa PDD],AvanceVigenciaProgramas[[#This Row],[Programa PDD]],INDIRECT(Ponderados!$B$101),"&lt;&gt;0"),0)</f>
        <v>0.4634215167548501</v>
      </c>
      <c r="AB8" s="118" t="s">
        <v>102</v>
      </c>
      <c r="AC8" s="130" t="s">
        <v>110</v>
      </c>
      <c r="AD8" s="118" t="s">
        <v>358</v>
      </c>
      <c r="AE8" s="120">
        <f>COUNTIF(tblPlanIndicativo_2[Programa PDD],AD8)</f>
        <v>9</v>
      </c>
      <c r="AF8" s="131">
        <f>IFERROR(AVERAGEIF(tblPlanIndicativo_2[Programa PDD],AvanceCuatrienioProgramas[[#This Row],[Programa PDD]],tblPlanIndicativo_2[PORCENTAJE DE EJECUCIÓN ACUMULADA]),0)</f>
        <v>0.65913478383862911</v>
      </c>
      <c r="AH8" s="120" t="s">
        <v>4768</v>
      </c>
      <c r="AI8" s="148" t="s">
        <v>3152</v>
      </c>
      <c r="AJ8" s="130" cm="1">
        <f t="array" aca="1" ref="AJ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8" s="125" cm="1">
        <f t="array" aca="1" ref="AK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4</v>
      </c>
      <c r="AL8" s="131" cm="1">
        <f t="array" aca="1" ref="AL8" ca="1">IF(EjecucionDependencias[[#This Row],[Numero de Indicadores Programados]]=0,0,AVERAGE(_xlfn._xlws.FILTER(INDIRECT(Ponderados!$B$102),(TRIM(tblPlanIndicativo_2[Responsable])=TRIM(EjecucionDependencias[[#This Row],[Dependencias Responsables]]))*(INDIRECT(Ponderados!$B$101)&lt;&gt;0))))</f>
        <v>0.5714285714285714</v>
      </c>
      <c r="AM8" s="131" cm="1">
        <f t="array" ref="AM8">AVERAGE(_xlfn._xlws.FILTER(tblPlanIndicativo_2[PORCENTAJE DE EJECUCIÓN ACUMULADA],(TRIM(tblPlanIndicativo_2[Responsable])=TRIM(EjecucionDependencias[[#This Row],[Dependencias Responsables]]))))</f>
        <v>0.77451327823947247</v>
      </c>
      <c r="AO8" s="154" t="s">
        <v>6280</v>
      </c>
    </row>
    <row r="9" spans="1:41" ht="44.4" customHeight="1" x14ac:dyDescent="0.25">
      <c r="A9" s="132"/>
      <c r="B9" s="132"/>
      <c r="D9" s="132"/>
      <c r="E9" s="132"/>
      <c r="F9" s="132"/>
      <c r="G9" s="132"/>
      <c r="H9" s="132"/>
      <c r="J9" s="129" t="s">
        <v>2074</v>
      </c>
      <c r="K9" s="119" cm="1">
        <f t="array" aca="1" ref="K9" ca="1">SUMPRODUCT(_xlfn._xlws.FILTER(PonderadosVigencia[Promedio de avance de ejecución de la vigencia],PonderadosVigencia[Sector PDD]=J9),_xlfn._xlws.FILTER(PonderadosVigencia[Sobre Numero Total de Metas Programadas],PonderadosVigencia[Sector PDD]=J9))</f>
        <v>0</v>
      </c>
      <c r="L9" s="120" cm="1">
        <f t="array" aca="1" ref="L9" ca="1">COUNTA(_xlfn._xlws.FILTER(tblPlanIndicativo_2[Codigo Meta],(INDIRECT(Ponderados!$B$101)&lt;&gt;0)*(tblPlanIndicativo_2[Sector PDD]=J9)))</f>
        <v>4</v>
      </c>
      <c r="M9" s="121">
        <f ca="1">L9/Ponderados!$B$2</f>
        <v>1.3029315960912053E-2</v>
      </c>
      <c r="N9" s="122">
        <f t="shared" ca="1" si="1"/>
        <v>0</v>
      </c>
      <c r="P9" s="129" t="s">
        <v>2074</v>
      </c>
      <c r="Q9" s="119" cm="1">
        <f t="array" ref="Q9">SUMPRODUCT(_xlfn._xlws.FILTER(PonderadosCuatrienio[Promedio de avance de ejecución acumulada],PonderadosCuatrienio[Sector PDD]=P9),_xlfn._xlws.FILTER(PonderadosCuatrienio[Sobre Numero Total de Metas],PonderadosCuatrienio[Sector PDD]=P9))</f>
        <v>1.2374715261958998E-2</v>
      </c>
      <c r="R9" s="120" cm="1">
        <f t="array" ref="R9">COUNTA(_xlfn._xlws.FILTER(tblPlanIndicativo_2[Codigo Meta],tblPlanIndicativo_2[Sector PDD]=J9))</f>
        <v>9</v>
      </c>
      <c r="S9" s="121">
        <f>R9/Ponderados!$B$1</f>
        <v>2.0501138952164009E-2</v>
      </c>
      <c r="T9" s="122">
        <f t="shared" si="2"/>
        <v>0.6036111111111111</v>
      </c>
      <c r="V9" s="118" t="s">
        <v>102</v>
      </c>
      <c r="W9" s="130" t="s">
        <v>110</v>
      </c>
      <c r="X9" s="118" t="s">
        <v>456</v>
      </c>
      <c r="Y9" s="120" cm="1">
        <f t="array" aca="1" ref="Y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9" s="131">
        <f ca="1">IFERROR(AVERAGEIFS(INDIRECT(Ponderados!$B$102),tblPlanIndicativo_2[Programa PDD],AvanceVigenciaProgramas[[#This Row],[Programa PDD]],INDIRECT(Ponderados!$B$101),"&lt;&gt;0"),0)</f>
        <v>0.5</v>
      </c>
      <c r="AB9" s="118" t="s">
        <v>102</v>
      </c>
      <c r="AC9" s="130" t="s">
        <v>110</v>
      </c>
      <c r="AD9" s="118" t="s">
        <v>456</v>
      </c>
      <c r="AE9" s="120">
        <f>COUNTIF(tblPlanIndicativo_2[Programa PDD],AD9)</f>
        <v>4</v>
      </c>
      <c r="AF9" s="131">
        <f>IFERROR(AVERAGEIF(tblPlanIndicativo_2[Programa PDD],AvanceCuatrienioProgramas[[#This Row],[Programa PDD]],tblPlanIndicativo_2[PORCENTAJE DE EJECUCIÓN ACUMULADA]),0)</f>
        <v>0.77222222222222214</v>
      </c>
      <c r="AH9" s="120" t="s">
        <v>4768</v>
      </c>
      <c r="AI9" s="148" t="s">
        <v>3599</v>
      </c>
      <c r="AJ9" s="130" cm="1">
        <f t="array" aca="1" ref="AJ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11</v>
      </c>
      <c r="AK9" s="125" cm="1">
        <f t="array" aca="1" ref="AK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5</v>
      </c>
      <c r="AL9" s="131" cm="1">
        <f t="array" aca="1" ref="AL9" ca="1">IF(EjecucionDependencias[[#This Row],[Numero de Indicadores Programados]]=0,0,AVERAGE(_xlfn._xlws.FILTER(INDIRECT(Ponderados!$B$102),(TRIM(tblPlanIndicativo_2[Responsable])=TRIM(EjecucionDependencias[[#This Row],[Dependencias Responsables]]))*(INDIRECT(Ponderados!$B$101)&lt;&gt;0))))</f>
        <v>0.45454545454545453</v>
      </c>
      <c r="AM9" s="131" cm="1">
        <f t="array" ref="AM9">AVERAGE(_xlfn._xlws.FILTER(tblPlanIndicativo_2[PORCENTAJE DE EJECUCIÓN ACUMULADA],(TRIM(tblPlanIndicativo_2[Responsable])=TRIM(EjecucionDependencias[[#This Row],[Dependencias Responsables]]))))</f>
        <v>0.65403364207221348</v>
      </c>
      <c r="AO9" s="154" t="s">
        <v>6281</v>
      </c>
    </row>
    <row r="10" spans="1:41" ht="44.4" customHeight="1" x14ac:dyDescent="0.25">
      <c r="A10" s="141"/>
      <c r="B10" s="132"/>
      <c r="D10" s="196" t="str">
        <f>"AVANCE CUATRIENIO "&amp;B1&amp;" LINEA ESTRATEGICA"</f>
        <v>AVANCE CUATRIENIO 2026 LINEA ESTRATEGICA</v>
      </c>
      <c r="E10" s="196"/>
      <c r="F10" s="196"/>
      <c r="G10" s="196"/>
      <c r="H10" s="196"/>
      <c r="J10" s="129" t="s">
        <v>2170</v>
      </c>
      <c r="K10" s="119" cm="1">
        <f t="array" aca="1" ref="K10" ca="1">SUMPRODUCT(_xlfn._xlws.FILTER(PonderadosVigencia[Promedio de avance de ejecución de la vigencia],PonderadosVigencia[Sector PDD]=J10),_xlfn._xlws.FILTER(PonderadosVigencia[Sobre Numero Total de Metas Programadas],PonderadosVigencia[Sector PDD]=J10))</f>
        <v>1.3843648208469055E-2</v>
      </c>
      <c r="L10" s="120" cm="1">
        <f t="array" aca="1" ref="L10" ca="1">COUNTA(_xlfn._xlws.FILTER(tblPlanIndicativo_2[Codigo Meta],(INDIRECT(Ponderados!$B$101)&lt;&gt;0)*(tblPlanIndicativo_2[Sector PDD]=J10)))</f>
        <v>9</v>
      </c>
      <c r="M10" s="121">
        <f ca="1">L10/Ponderados!$B$2</f>
        <v>2.9315960912052116E-2</v>
      </c>
      <c r="N10" s="122">
        <f t="shared" ca="1" si="1"/>
        <v>0.47222222222222221</v>
      </c>
      <c r="P10" s="129" t="s">
        <v>2170</v>
      </c>
      <c r="Q10" s="119" cm="1">
        <f t="array" ref="Q10">SUMPRODUCT(_xlfn._xlws.FILTER(PonderadosCuatrienio[Promedio de avance de ejecución acumulada],PonderadosCuatrienio[Sector PDD]=P10),_xlfn._xlws.FILTER(PonderadosCuatrienio[Sobre Numero Total de Metas],PonderadosCuatrienio[Sector PDD]=P10))</f>
        <v>1.2148823082763858E-2</v>
      </c>
      <c r="R10" s="120" cm="1">
        <f t="array" ref="R10">COUNTA(_xlfn._xlws.FILTER(tblPlanIndicativo_2[Codigo Meta],tblPlanIndicativo_2[Sector PDD]=J10))</f>
        <v>10</v>
      </c>
      <c r="S10" s="121">
        <f>R10/Ponderados!$B$1</f>
        <v>2.2779043280182234E-2</v>
      </c>
      <c r="T10" s="122">
        <f t="shared" si="2"/>
        <v>0.53333333333333333</v>
      </c>
      <c r="V10" s="118" t="s">
        <v>102</v>
      </c>
      <c r="W10" s="130" t="s">
        <v>110</v>
      </c>
      <c r="X10" s="118" t="s">
        <v>494</v>
      </c>
      <c r="Y10" s="120" cm="1">
        <f t="array" aca="1" ref="Y1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10" s="131">
        <f ca="1">IFERROR(AVERAGEIFS(INDIRECT(Ponderados!$B$102),tblPlanIndicativo_2[Programa PDD],AvanceVigenciaProgramas[[#This Row],[Programa PDD]],INDIRECT(Ponderados!$B$101),"&lt;&gt;0"),0)</f>
        <v>0</v>
      </c>
      <c r="AB10" s="118" t="s">
        <v>102</v>
      </c>
      <c r="AC10" s="130" t="s">
        <v>110</v>
      </c>
      <c r="AD10" s="118" t="s">
        <v>494</v>
      </c>
      <c r="AE10" s="120">
        <f>COUNTIF(tblPlanIndicativo_2[Programa PDD],AD10)</f>
        <v>3</v>
      </c>
      <c r="AF10" s="131">
        <f>IFERROR(AVERAGEIF(tblPlanIndicativo_2[Programa PDD],AvanceCuatrienioProgramas[[#This Row],[Programa PDD]],tblPlanIndicativo_2[PORCENTAJE DE EJECUCIÓN ACUMULADA]),0)</f>
        <v>0.33333333333333331</v>
      </c>
      <c r="AH10" s="120" t="s">
        <v>4768</v>
      </c>
      <c r="AI10" s="148" t="s">
        <v>3959</v>
      </c>
      <c r="AJ10" s="130" cm="1">
        <f t="array" aca="1" ref="AJ1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10" s="125" cm="1">
        <f t="array" aca="1" ref="AK1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0" s="131" cm="1">
        <f t="array" aca="1" ref="AL10" ca="1">IF(EjecucionDependencias[[#This Row],[Numero de Indicadores Programados]]=0,0,AVERAGE(_xlfn._xlws.FILTER(INDIRECT(Ponderados!$B$102),(TRIM(tblPlanIndicativo_2[Responsable])=TRIM(EjecucionDependencias[[#This Row],[Dependencias Responsables]]))*(INDIRECT(Ponderados!$B$101)&lt;&gt;0))))</f>
        <v>0</v>
      </c>
      <c r="AM10" s="131" cm="1">
        <f t="array" ref="AM10">AVERAGE(_xlfn._xlws.FILTER(tblPlanIndicativo_2[PORCENTAJE DE EJECUCIÓN ACUMULADA],(TRIM(tblPlanIndicativo_2[Responsable])=TRIM(EjecucionDependencias[[#This Row],[Dependencias Responsables]]))))</f>
        <v>0.375</v>
      </c>
      <c r="AO10" s="154" t="s">
        <v>6276</v>
      </c>
    </row>
    <row r="11" spans="1:41" ht="44.4" customHeight="1" x14ac:dyDescent="0.25">
      <c r="D11" s="113" t="s">
        <v>4730</v>
      </c>
      <c r="E11" s="114" t="s">
        <v>4756</v>
      </c>
      <c r="F11" s="114" t="s">
        <v>4761</v>
      </c>
      <c r="G11" s="114" t="s">
        <v>4758</v>
      </c>
      <c r="H11" s="115" t="s">
        <v>4759</v>
      </c>
      <c r="J11" s="129" t="s">
        <v>2258</v>
      </c>
      <c r="K11" s="119" cm="1">
        <f t="array" aca="1" ref="K11" ca="1">SUMPRODUCT(_xlfn._xlws.FILTER(PonderadosVigencia[Promedio de avance de ejecución de la vigencia],PonderadosVigencia[Sector PDD]=J11),_xlfn._xlws.FILTER(PonderadosVigencia[Sobre Numero Total de Metas Programadas],PonderadosVigencia[Sector PDD]=J11))</f>
        <v>4.3322475570032578E-3</v>
      </c>
      <c r="L11" s="120" cm="1">
        <f t="array" aca="1" ref="L11" ca="1">COUNTA(_xlfn._xlws.FILTER(tblPlanIndicativo_2[Codigo Meta],(INDIRECT(Ponderados!$B$101)&lt;&gt;0)*(tblPlanIndicativo_2[Sector PDD]=J11)))</f>
        <v>4</v>
      </c>
      <c r="M11" s="121">
        <f ca="1">L11/Ponderados!$B$2</f>
        <v>1.3029315960912053E-2</v>
      </c>
      <c r="N11" s="122">
        <f t="shared" ca="1" si="1"/>
        <v>0.33250000000000002</v>
      </c>
      <c r="P11" s="129" t="s">
        <v>2258</v>
      </c>
      <c r="Q11" s="119" cm="1">
        <f t="array" ref="Q11">SUMPRODUCT(_xlfn._xlws.FILTER(PonderadosCuatrienio[Promedio de avance de ejecución acumulada],PonderadosCuatrienio[Sector PDD]=P11),_xlfn._xlws.FILTER(PonderadosCuatrienio[Sobre Numero Total de Metas],PonderadosCuatrienio[Sector PDD]=P11))</f>
        <v>7.3523158694001533E-3</v>
      </c>
      <c r="R11" s="120" cm="1">
        <f t="array" ref="R11">COUNTA(_xlfn._xlws.FILTER(tblPlanIndicativo_2[Codigo Meta],tblPlanIndicativo_2[Sector PDD]=J11))</f>
        <v>5</v>
      </c>
      <c r="S11" s="121">
        <f>R11/Ponderados!$B$1</f>
        <v>1.1389521640091117E-2</v>
      </c>
      <c r="T11" s="122">
        <f t="shared" si="2"/>
        <v>0.6455333333333334</v>
      </c>
      <c r="V11" s="118" t="s">
        <v>102</v>
      </c>
      <c r="W11" s="130" t="s">
        <v>526</v>
      </c>
      <c r="X11" s="118" t="s">
        <v>527</v>
      </c>
      <c r="Y11" s="120" cm="1">
        <f t="array" aca="1" ref="Y1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32</v>
      </c>
      <c r="Z11" s="131">
        <f ca="1">IFERROR(AVERAGEIFS(INDIRECT(Ponderados!$B$102),tblPlanIndicativo_2[Programa PDD],AvanceVigenciaProgramas[[#This Row],[Programa PDD]],INDIRECT(Ponderados!$B$101),"&lt;&gt;0"),0)</f>
        <v>0.47074879230494282</v>
      </c>
      <c r="AB11" s="118" t="s">
        <v>102</v>
      </c>
      <c r="AC11" s="130" t="s">
        <v>526</v>
      </c>
      <c r="AD11" s="118" t="s">
        <v>527</v>
      </c>
      <c r="AE11" s="120">
        <f>COUNTIF(tblPlanIndicativo_2[Programa PDD],AD11)</f>
        <v>40</v>
      </c>
      <c r="AF11" s="131">
        <f>IFERROR(AVERAGEIF(tblPlanIndicativo_2[Programa PDD],AvanceCuatrienioProgramas[[#This Row],[Programa PDD]],tblPlanIndicativo_2[PORCENTAJE DE EJECUCIÓN ACUMULADA]),0)</f>
        <v>0.7015734002604167</v>
      </c>
      <c r="AH11" s="120" t="s">
        <v>4768</v>
      </c>
      <c r="AI11" s="148" t="s">
        <v>2083</v>
      </c>
      <c r="AJ11" s="130" cm="1">
        <f t="array" aca="1" ref="AJ1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49</v>
      </c>
      <c r="AK11" s="125" cm="1">
        <f t="array" aca="1" ref="AK1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15</v>
      </c>
      <c r="AL11" s="131" cm="1">
        <f t="array" aca="1" ref="AL11" ca="1">IF(EjecucionDependencias[[#This Row],[Numero de Indicadores Programados]]=0,0,AVERAGE(_xlfn._xlws.FILTER(INDIRECT(Ponderados!$B$102),(TRIM(tblPlanIndicativo_2[Responsable])=TRIM(EjecucionDependencias[[#This Row],[Dependencias Responsables]]))*(INDIRECT(Ponderados!$B$101)&lt;&gt;0))))</f>
        <v>0.3408571428571428</v>
      </c>
      <c r="AM11" s="131" cm="1">
        <f t="array" ref="AM11">AVERAGE(_xlfn._xlws.FILTER(tblPlanIndicativo_2[PORCENTAJE DE EJECUCIÓN ACUMULADA],(TRIM(tblPlanIndicativo_2[Responsable])=TRIM(EjecucionDependencias[[#This Row],[Dependencias Responsables]]))))</f>
        <v>0.48111415095638782</v>
      </c>
      <c r="AO11" s="154" t="s">
        <v>6282</v>
      </c>
    </row>
    <row r="12" spans="1:41" ht="44.4" customHeight="1" x14ac:dyDescent="0.25">
      <c r="D12" s="118" t="s">
        <v>102</v>
      </c>
      <c r="E12" s="119" cm="1">
        <f t="array" ref="E12">SUMPRODUCT(_xlfn._xlws.FILTER(PonderadosCuatrienio[Promedio de avance de ejecución acumulada],PonderadosCuatrienio[Linea Estrategica]=D12),_xlfn._xlws.FILTER(PonderadosCuatrienio[Sobre Numero Total de Metas],PonderadosCuatrienio[Linea Estrategica]=D12))</f>
        <v>0.23996252560695422</v>
      </c>
      <c r="F12" s="120" cm="1">
        <f t="array" ref="F12">COUNTA(_xlfn._xlws.FILTER(tblPlanIndicativo_2[Codigo Meta],tblPlanIndicativo_2[Línea Estratégica]=D12))</f>
        <v>173</v>
      </c>
      <c r="G12" s="121">
        <f>F12/Ponderados!$B$1</f>
        <v>0.39407744874715261</v>
      </c>
      <c r="H12" s="122">
        <f>E12/G12</f>
        <v>0.60892224706042142</v>
      </c>
      <c r="J12" s="129" t="s">
        <v>2307</v>
      </c>
      <c r="K12" s="119" cm="1">
        <f t="array" aca="1" ref="K12" ca="1">SUMPRODUCT(_xlfn._xlws.FILTER(PonderadosVigencia[Promedio de avance de ejecución de la vigencia],PonderadosVigencia[Sector PDD]=J12),_xlfn._xlws.FILTER(PonderadosVigencia[Sobre Numero Total de Metas Programadas],PonderadosVigencia[Sector PDD]=J12))</f>
        <v>0</v>
      </c>
      <c r="L12" s="120" cm="1">
        <f t="array" aca="1" ref="L12" ca="1">COUNTA(_xlfn._xlws.FILTER(tblPlanIndicativo_2[Codigo Meta],(INDIRECT(Ponderados!$B$101)&lt;&gt;0)*(tblPlanIndicativo_2[Sector PDD]=J12)))</f>
        <v>7</v>
      </c>
      <c r="M12" s="121">
        <f ca="1">L12/Ponderados!$B$2</f>
        <v>2.2801302931596091E-2</v>
      </c>
      <c r="N12" s="122">
        <f t="shared" ca="1" si="1"/>
        <v>0</v>
      </c>
      <c r="P12" s="129" t="s">
        <v>2307</v>
      </c>
      <c r="Q12" s="119" cm="1">
        <f t="array" ref="Q12">SUMPRODUCT(_xlfn._xlws.FILTER(PonderadosCuatrienio[Promedio de avance de ejecución acumulada],PonderadosCuatrienio[Sector PDD]=P12),_xlfn._xlws.FILTER(PonderadosCuatrienio[Sobre Numero Total de Metas],PonderadosCuatrienio[Sector PDD]=P12))</f>
        <v>1.6801822323462418E-2</v>
      </c>
      <c r="R12" s="120" cm="1">
        <f t="array" ref="R12">COUNTA(_xlfn._xlws.FILTER(tblPlanIndicativo_2[Codigo Meta],tblPlanIndicativo_2[Sector PDD]=J12))</f>
        <v>15</v>
      </c>
      <c r="S12" s="121">
        <f>R12/Ponderados!$B$1</f>
        <v>3.4168564920273349E-2</v>
      </c>
      <c r="T12" s="122">
        <f t="shared" si="2"/>
        <v>0.49173333333333341</v>
      </c>
      <c r="V12" s="118" t="s">
        <v>102</v>
      </c>
      <c r="W12" s="130" t="s">
        <v>526</v>
      </c>
      <c r="X12" s="118" t="s">
        <v>1002</v>
      </c>
      <c r="Y12" s="120" cm="1">
        <f t="array" aca="1" ref="Y1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12" s="131">
        <f ca="1">IFERROR(AVERAGEIFS(INDIRECT(Ponderados!$B$102),tblPlanIndicativo_2[Programa PDD],AvanceVigenciaProgramas[[#This Row],[Programa PDD]],INDIRECT(Ponderados!$B$101),"&lt;&gt;0"),0)</f>
        <v>0.48533333333333334</v>
      </c>
      <c r="AB12" s="118" t="s">
        <v>102</v>
      </c>
      <c r="AC12" s="130" t="s">
        <v>526</v>
      </c>
      <c r="AD12" s="118" t="s">
        <v>1002</v>
      </c>
      <c r="AE12" s="120">
        <f>COUNTIF(tblPlanIndicativo_2[Programa PDD],AD12)</f>
        <v>9</v>
      </c>
      <c r="AF12" s="131">
        <f>IFERROR(AVERAGEIF(tblPlanIndicativo_2[Programa PDD],AvanceCuatrienioProgramas[[#This Row],[Programa PDD]],tblPlanIndicativo_2[PORCENTAJE DE EJECUCIÓN ACUMULADA]),0)</f>
        <v>0.29347442680776009</v>
      </c>
      <c r="AH12" s="120" t="s">
        <v>4769</v>
      </c>
      <c r="AI12" s="148" t="s">
        <v>4432</v>
      </c>
      <c r="AJ12" s="130" cm="1">
        <f t="array" aca="1" ref="AJ1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12" s="130" cm="1">
        <f t="array" aca="1" ref="AK1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2" s="131" cm="1">
        <f t="array" aca="1" ref="AL12" ca="1">IF(EjecucionDependencias[[#This Row],[Numero de Indicadores Programados]]=0,0,AVERAGE(_xlfn._xlws.FILTER(INDIRECT(Ponderados!$B$102),(TRIM(tblPlanIndicativo_2[Responsable])=TRIM(EjecucionDependencias[[#This Row],[Dependencias Responsables]]))*(INDIRECT(Ponderados!$B$101)&lt;&gt;0))))</f>
        <v>0</v>
      </c>
      <c r="AM12" s="131" cm="1">
        <f t="array" ref="AM12">AVERAGE(_xlfn._xlws.FILTER(tblPlanIndicativo_2[PORCENTAJE DE EJECUCIÓN ACUMULADA],(TRIM(tblPlanIndicativo_2[Responsable])=TRIM(EjecucionDependencias[[#This Row],[Dependencias Responsables]]))))</f>
        <v>0.84466666666666657</v>
      </c>
      <c r="AO12" s="154" t="s">
        <v>6276</v>
      </c>
    </row>
    <row r="13" spans="1:41" ht="44.4" customHeight="1" x14ac:dyDescent="0.25">
      <c r="D13" s="118" t="s">
        <v>2069</v>
      </c>
      <c r="E13" s="119" cm="1">
        <f t="array" ref="E13">SUMPRODUCT(_xlfn._xlws.FILTER(PonderadosCuatrienio[Promedio de avance de ejecución acumulada],PonderadosCuatrienio[Linea Estrategica]=D13),_xlfn._xlws.FILTER(PonderadosCuatrienio[Sobre Numero Total de Metas],PonderadosCuatrienio[Linea Estrategica]=D13))</f>
        <v>6.5984423986962373E-2</v>
      </c>
      <c r="F13" s="120" cm="1">
        <f t="array" ref="F13">COUNTA(_xlfn._xlws.FILTER(tblPlanIndicativo_2[Codigo Meta],tblPlanIndicativo_2[Línea Estratégica]=D13))</f>
        <v>58</v>
      </c>
      <c r="G13" s="121">
        <f>F13/Ponderados!$B$1</f>
        <v>0.13211845102505695</v>
      </c>
      <c r="H13" s="122">
        <f t="shared" ref="H13:H16" si="3">E13/G13</f>
        <v>0.49943382983235313</v>
      </c>
      <c r="J13" s="129" t="s">
        <v>2463</v>
      </c>
      <c r="K13" s="119" cm="1">
        <f t="array" aca="1" ref="K13" ca="1">SUMPRODUCT(_xlfn._xlws.FILTER(PonderadosVigencia[Promedio de avance de ejecución de la vigencia],PonderadosVigencia[Sector PDD]=J13),_xlfn._xlws.FILTER(PonderadosVigencia[Sobre Numero Total de Metas Programadas],PonderadosVigencia[Sector PDD]=J13))</f>
        <v>1.0169381107491856E-2</v>
      </c>
      <c r="L13" s="120" cm="1">
        <f t="array" aca="1" ref="L13" ca="1">COUNTA(_xlfn._xlws.FILTER(tblPlanIndicativo_2[Codigo Meta],(INDIRECT(Ponderados!$B$101)&lt;&gt;0)*(tblPlanIndicativo_2[Sector PDD]=J13)))</f>
        <v>16</v>
      </c>
      <c r="M13" s="121">
        <f ca="1">L13/Ponderados!$B$2</f>
        <v>5.2117263843648211E-2</v>
      </c>
      <c r="N13" s="122">
        <f t="shared" ca="1" si="1"/>
        <v>0.19512499999999997</v>
      </c>
      <c r="P13" s="129" t="s">
        <v>2463</v>
      </c>
      <c r="Q13" s="119" cm="1">
        <f t="array" ref="Q13">SUMPRODUCT(_xlfn._xlws.FILTER(PonderadosCuatrienio[Promedio de avance de ejecución acumulada],PonderadosCuatrienio[Sector PDD]=P13),_xlfn._xlws.FILTER(PonderadosCuatrienio[Sobre Numero Total de Metas],PonderadosCuatrienio[Sector PDD]=P13))</f>
        <v>1.730674744937695E-2</v>
      </c>
      <c r="R13" s="120" cm="1">
        <f t="array" ref="R13">COUNTA(_xlfn._xlws.FILTER(tblPlanIndicativo_2[Codigo Meta],tblPlanIndicativo_2[Sector PDD]=J13))</f>
        <v>19</v>
      </c>
      <c r="S13" s="121">
        <f>R13/Ponderados!$B$1</f>
        <v>4.328018223234624E-2</v>
      </c>
      <c r="T13" s="122">
        <f t="shared" si="2"/>
        <v>0.39987695422507796</v>
      </c>
      <c r="V13" s="118" t="s">
        <v>102</v>
      </c>
      <c r="W13" s="130" t="s">
        <v>1086</v>
      </c>
      <c r="X13" s="118" t="s">
        <v>1087</v>
      </c>
      <c r="Y13" s="120" cm="1">
        <f t="array" aca="1" ref="Y1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13" s="131">
        <f ca="1">IFERROR(AVERAGEIFS(INDIRECT(Ponderados!$B$102),tblPlanIndicativo_2[Programa PDD],AvanceVigenciaProgramas[[#This Row],[Programa PDD]],INDIRECT(Ponderados!$B$101),"&lt;&gt;0"),0)</f>
        <v>1</v>
      </c>
      <c r="AB13" s="118" t="s">
        <v>102</v>
      </c>
      <c r="AC13" s="130" t="s">
        <v>1086</v>
      </c>
      <c r="AD13" s="118" t="s">
        <v>1087</v>
      </c>
      <c r="AE13" s="120">
        <f>COUNTIF(tblPlanIndicativo_2[Programa PDD],AD13)</f>
        <v>2</v>
      </c>
      <c r="AF13" s="131">
        <f>IFERROR(AVERAGEIF(tblPlanIndicativo_2[Programa PDD],AvanceCuatrienioProgramas[[#This Row],[Programa PDD]],tblPlanIndicativo_2[PORCENTAJE DE EJECUCIÓN ACUMULADA]),0)</f>
        <v>0.88535000000000008</v>
      </c>
      <c r="AH13" s="120" t="s">
        <v>4768</v>
      </c>
      <c r="AI13" s="148" t="s">
        <v>536</v>
      </c>
      <c r="AJ13" s="130" cm="1">
        <f t="array" aca="1" ref="AJ1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36</v>
      </c>
      <c r="AK13" s="125" cm="1">
        <f t="array" aca="1" ref="AK1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16</v>
      </c>
      <c r="AL13" s="131" cm="1">
        <f t="array" aca="1" ref="AL13" ca="1">IF(EjecucionDependencias[[#This Row],[Numero de Indicadores Programados]]=0,0,AVERAGE(_xlfn._xlws.FILTER(INDIRECT(Ponderados!$B$102),(TRIM(tblPlanIndicativo_2[Responsable])=TRIM(EjecucionDependencias[[#This Row],[Dependencias Responsables]]))*(INDIRECT(Ponderados!$B$101)&lt;&gt;0))))</f>
        <v>0.47399892649328251</v>
      </c>
      <c r="AM13" s="131" cm="1">
        <f t="array" ref="AM13">AVERAGE(_xlfn._xlws.FILTER(tblPlanIndicativo_2[PORCENTAJE DE EJECUCIÓN ACUMULADA],(TRIM(tblPlanIndicativo_2[Responsable])=TRIM(EjecucionDependencias[[#This Row],[Dependencias Responsables]]))))</f>
        <v>0.63325561132812502</v>
      </c>
      <c r="AO13" s="154" t="s">
        <v>6283</v>
      </c>
    </row>
    <row r="14" spans="1:41" ht="44.4" customHeight="1" x14ac:dyDescent="0.25">
      <c r="D14" s="118" t="s">
        <v>2659</v>
      </c>
      <c r="E14" s="119" cm="1">
        <f t="array" ref="E14">SUMPRODUCT(_xlfn._xlws.FILTER(PonderadosCuatrienio[Promedio de avance de ejecución acumulada],PonderadosCuatrienio[Linea Estrategica]=D14),_xlfn._xlws.FILTER(PonderadosCuatrienio[Sobre Numero Total de Metas],PonderadosCuatrienio[Linea Estrategica]=D14))</f>
        <v>0.11314650215663946</v>
      </c>
      <c r="F14" s="120" cm="1">
        <f t="array" ref="F14">COUNTA(_xlfn._xlws.FILTER(tblPlanIndicativo_2[Codigo Meta],tblPlanIndicativo_2[Línea Estratégica]=D14))</f>
        <v>101</v>
      </c>
      <c r="G14" s="121">
        <f>F14/Ponderados!$B$1</f>
        <v>0.23006833712984054</v>
      </c>
      <c r="H14" s="122">
        <f t="shared" si="3"/>
        <v>0.49179519254222498</v>
      </c>
      <c r="J14" s="129" t="s">
        <v>2665</v>
      </c>
      <c r="K14" s="119" cm="1">
        <f t="array" aca="1" ref="K14" ca="1">SUMPRODUCT(_xlfn._xlws.FILTER(PonderadosVigencia[Promedio de avance de ejecución de la vigencia],PonderadosVigencia[Sector PDD]=J14),_xlfn._xlws.FILTER(PonderadosVigencia[Sobre Numero Total de Metas Programadas],PonderadosVigencia[Sector PDD]=J14))</f>
        <v>3.2573289902280127E-3</v>
      </c>
      <c r="L14" s="120" cm="1">
        <f t="array" aca="1" ref="L14" ca="1">COUNTA(_xlfn._xlws.FILTER(tblPlanIndicativo_2[Codigo Meta],(INDIRECT(Ponderados!$B$101)&lt;&gt;0)*(tblPlanIndicativo_2[Sector PDD]=J14)))</f>
        <v>16</v>
      </c>
      <c r="M14" s="121">
        <f ca="1">L14/Ponderados!$B$2</f>
        <v>5.2117263843648211E-2</v>
      </c>
      <c r="N14" s="122">
        <f t="shared" ca="1" si="1"/>
        <v>6.2499999999999993E-2</v>
      </c>
      <c r="P14" s="129" t="s">
        <v>2665</v>
      </c>
      <c r="Q14" s="119" cm="1">
        <f t="array" ref="Q14">SUMPRODUCT(_xlfn._xlws.FILTER(PonderadosCuatrienio[Promedio de avance de ejecución acumulada],PonderadosCuatrienio[Sector PDD]=P14),_xlfn._xlws.FILTER(PonderadosCuatrienio[Sobre Numero Total de Metas],PonderadosCuatrienio[Sector PDD]=P14))</f>
        <v>1.7571491151217804E-2</v>
      </c>
      <c r="R14" s="120" cm="1">
        <f t="array" ref="R14">COUNTA(_xlfn._xlws.FILTER(tblPlanIndicativo_2[Codigo Meta],tblPlanIndicativo_2[Sector PDD]=J14))</f>
        <v>21</v>
      </c>
      <c r="S14" s="121">
        <f>R14/Ponderados!$B$1</f>
        <v>4.7835990888382689E-2</v>
      </c>
      <c r="T14" s="122">
        <f t="shared" si="2"/>
        <v>0.36732783882783887</v>
      </c>
      <c r="V14" s="118" t="s">
        <v>102</v>
      </c>
      <c r="W14" s="130" t="s">
        <v>1086</v>
      </c>
      <c r="X14" s="118" t="s">
        <v>1119</v>
      </c>
      <c r="Y14" s="120" cm="1">
        <f t="array" aca="1" ref="Y1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14" s="131">
        <f ca="1">IFERROR(AVERAGEIFS(INDIRECT(Ponderados!$B$102),tblPlanIndicativo_2[Programa PDD],AvanceVigenciaProgramas[[#This Row],[Programa PDD]],INDIRECT(Ponderados!$B$101),"&lt;&gt;0"),0)</f>
        <v>0.23443223443223443</v>
      </c>
      <c r="AB14" s="118" t="s">
        <v>102</v>
      </c>
      <c r="AC14" s="130" t="s">
        <v>1086</v>
      </c>
      <c r="AD14" s="118" t="s">
        <v>1119</v>
      </c>
      <c r="AE14" s="120">
        <f>COUNTIF(tblPlanIndicativo_2[Programa PDD],AD14)</f>
        <v>16</v>
      </c>
      <c r="AF14" s="131">
        <f>IFERROR(AVERAGEIF(tblPlanIndicativo_2[Programa PDD],AvanceCuatrienioProgramas[[#This Row],[Programa PDD]],tblPlanIndicativo_2[PORCENTAJE DE EJECUCIÓN ACUMULADA]),0)</f>
        <v>0.63165702266483514</v>
      </c>
      <c r="AH14" s="120" t="s">
        <v>4769</v>
      </c>
      <c r="AI14" s="148" t="s">
        <v>1046</v>
      </c>
      <c r="AJ14" s="130" cm="1">
        <f t="array" aca="1" ref="AJ1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4" s="130" cm="1">
        <f t="array" aca="1" ref="AK1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4" s="131" cm="1">
        <f t="array" aca="1" ref="AL14" ca="1">IF(EjecucionDependencias[[#This Row],[Numero de Indicadores Programados]]=0,0,AVERAGE(_xlfn._xlws.FILTER(INDIRECT(Ponderados!$B$102),(TRIM(tblPlanIndicativo_2[Responsable])=TRIM(EjecucionDependencias[[#This Row],[Dependencias Responsables]]))*(INDIRECT(Ponderados!$B$101)&lt;&gt;0))))</f>
        <v>0.42666666666666669</v>
      </c>
      <c r="AM14" s="131" cm="1">
        <f t="array" ref="AM14">AVERAGE(_xlfn._xlws.FILTER(tblPlanIndicativo_2[PORCENTAJE DE EJECUCIÓN ACUMULADA],(TRIM(tblPlanIndicativo_2[Responsable])=TRIM(EjecucionDependencias[[#This Row],[Dependencias Responsables]]))))</f>
        <v>0.30793650793650795</v>
      </c>
      <c r="AO14" s="154" t="s">
        <v>6276</v>
      </c>
    </row>
    <row r="15" spans="1:41" ht="44.4" customHeight="1" x14ac:dyDescent="0.25">
      <c r="D15" s="118" t="s">
        <v>3742</v>
      </c>
      <c r="E15" s="119" cm="1">
        <f t="array" ref="E15">SUMPRODUCT(_xlfn._xlws.FILTER(PonderadosCuatrienio[Promedio de avance de ejecución acumulada],PonderadosCuatrienio[Linea Estrategica]=D15),_xlfn._xlws.FILTER(PonderadosCuatrienio[Sobre Numero Total de Metas],PonderadosCuatrienio[Linea Estrategica]=D15))</f>
        <v>8.1165904968060795E-2</v>
      </c>
      <c r="F15" s="120" cm="1">
        <f t="array" ref="F15">COUNTA(_xlfn._xlws.FILTER(tblPlanIndicativo_2[Codigo Meta],tblPlanIndicativo_2[Línea Estratégica]=D15))</f>
        <v>65</v>
      </c>
      <c r="G15" s="121">
        <f>F15/Ponderados!$B$1</f>
        <v>0.1480637813211845</v>
      </c>
      <c r="H15" s="122">
        <f t="shared" si="3"/>
        <v>0.54818203509197982</v>
      </c>
      <c r="J15" s="129" t="s">
        <v>2890</v>
      </c>
      <c r="K15" s="119" cm="1">
        <f t="array" aca="1" ref="K15" ca="1">SUMPRODUCT(_xlfn._xlws.FILTER(PonderadosVigencia[Promedio de avance de ejecución de la vigencia],PonderadosVigencia[Sector PDD]=J15),_xlfn._xlws.FILTER(PonderadosVigencia[Sobre Numero Total de Metas Programadas],PonderadosVigencia[Sector PDD]=J15))</f>
        <v>2.6058631921824109E-2</v>
      </c>
      <c r="L15" s="120" cm="1">
        <f t="array" aca="1" ref="L15" ca="1">COUNTA(_xlfn._xlws.FILTER(tblPlanIndicativo_2[Codigo Meta],(INDIRECT(Ponderados!$B$101)&lt;&gt;0)*(tblPlanIndicativo_2[Sector PDD]=J15)))</f>
        <v>16</v>
      </c>
      <c r="M15" s="121">
        <f ca="1">L15/Ponderados!$B$2</f>
        <v>5.2117263843648211E-2</v>
      </c>
      <c r="N15" s="122">
        <f t="shared" ca="1" si="1"/>
        <v>0.50000000000000011</v>
      </c>
      <c r="P15" s="129" t="s">
        <v>2890</v>
      </c>
      <c r="Q15" s="119" cm="1">
        <f t="array" ref="Q15">SUMPRODUCT(_xlfn._xlws.FILTER(PonderadosCuatrienio[Promedio de avance de ejecución acumulada],PonderadosCuatrienio[Sector PDD]=P15),_xlfn._xlws.FILTER(PonderadosCuatrienio[Sobre Numero Total de Metas],PonderadosCuatrienio[Sector PDD]=P15))</f>
        <v>2.6436706801171495E-2</v>
      </c>
      <c r="R15" s="120" cm="1">
        <f t="array" ref="R15">COUNTA(_xlfn._xlws.FILTER(tblPlanIndicativo_2[Codigo Meta],tblPlanIndicativo_2[Sector PDD]=J15))</f>
        <v>26</v>
      </c>
      <c r="S15" s="121">
        <f>R15/Ponderados!$B$1</f>
        <v>5.9225512528473807E-2</v>
      </c>
      <c r="T15" s="122">
        <f t="shared" si="2"/>
        <v>0.44637362637362638</v>
      </c>
      <c r="V15" s="118" t="s">
        <v>102</v>
      </c>
      <c r="W15" s="130" t="s">
        <v>1086</v>
      </c>
      <c r="X15" s="118" t="s">
        <v>1319</v>
      </c>
      <c r="Y15" s="120" cm="1">
        <f t="array" aca="1" ref="Y1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15" s="131">
        <f ca="1">IFERROR(AVERAGEIFS(INDIRECT(Ponderados!$B$102),tblPlanIndicativo_2[Programa PDD],AvanceVigenciaProgramas[[#This Row],[Programa PDD]],INDIRECT(Ponderados!$B$101),"&lt;&gt;0"),0)</f>
        <v>0.16666666666666666</v>
      </c>
      <c r="AB15" s="118" t="s">
        <v>102</v>
      </c>
      <c r="AC15" s="130" t="s">
        <v>1086</v>
      </c>
      <c r="AD15" s="118" t="s">
        <v>1319</v>
      </c>
      <c r="AE15" s="120">
        <f>COUNTIF(tblPlanIndicativo_2[Programa PDD],AD15)</f>
        <v>14</v>
      </c>
      <c r="AF15" s="131">
        <f>IFERROR(AVERAGEIF(tblPlanIndicativo_2[Programa PDD],AvanceCuatrienioProgramas[[#This Row],[Programa PDD]],tblPlanIndicativo_2[PORCENTAJE DE EJECUCIÓN ACUMULADA]),0)</f>
        <v>0.48809523809523808</v>
      </c>
      <c r="AH15" s="120" t="s">
        <v>4769</v>
      </c>
      <c r="AI15" s="148" t="s">
        <v>4376</v>
      </c>
      <c r="AJ15" s="130" cm="1">
        <f t="array" aca="1" ref="AJ1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5" s="130" cm="1">
        <f t="array" aca="1" ref="AK1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5" s="131" cm="1">
        <f t="array" aca="1" ref="AL15" ca="1">IF(EjecucionDependencias[[#This Row],[Numero de Indicadores Programados]]=0,0,AVERAGE(_xlfn._xlws.FILTER(INDIRECT(Ponderados!$B$102),(TRIM(tblPlanIndicativo_2[Responsable])=TRIM(EjecucionDependencias[[#This Row],[Dependencias Responsables]]))*(INDIRECT(Ponderados!$B$101)&lt;&gt;0))))</f>
        <v>0.114</v>
      </c>
      <c r="AM15" s="131" cm="1">
        <f t="array" ref="AM15">AVERAGE(_xlfn._xlws.FILTER(tblPlanIndicativo_2[PORCENTAJE DE EJECUCIÓN ACUMULADA],(TRIM(tblPlanIndicativo_2[Responsable])=TRIM(EjecucionDependencias[[#This Row],[Dependencias Responsables]]))))</f>
        <v>0.98280000000000001</v>
      </c>
      <c r="AO15" s="154" t="s">
        <v>6276</v>
      </c>
    </row>
    <row r="16" spans="1:41" ht="44.4" customHeight="1" x14ac:dyDescent="0.25">
      <c r="D16" s="133" t="s">
        <v>4353</v>
      </c>
      <c r="E16" s="134" cm="1">
        <f t="array" ref="E16">SUMPRODUCT(_xlfn._xlws.FILTER(PonderadosCuatrienio[Promedio de avance de ejecución acumulada],PonderadosCuatrienio[Linea Estrategica]=D16),_xlfn._xlws.FILTER(PonderadosCuatrienio[Sobre Numero Total de Metas],PonderadosCuatrienio[Linea Estrategica]=D16))</f>
        <v>4.7544317108526232E-2</v>
      </c>
      <c r="F16" s="135" cm="1">
        <f t="array" ref="F16">COUNTA(_xlfn._xlws.FILTER(tblPlanIndicativo_2[Codigo Meta],tblPlanIndicativo_2[Línea Estratégica]=D16))</f>
        <v>42</v>
      </c>
      <c r="G16" s="136">
        <f>F16/Ponderados!$B$1</f>
        <v>9.5671981776765377E-2</v>
      </c>
      <c r="H16" s="137">
        <f t="shared" si="3"/>
        <v>0.49695131453911939</v>
      </c>
      <c r="J16" s="129" t="s">
        <v>3150</v>
      </c>
      <c r="K16" s="119" cm="1">
        <f t="array" aca="1" ref="K16" ca="1">SUMPRODUCT(_xlfn._xlws.FILTER(PonderadosVigencia[Promedio de avance de ejecución de la vigencia],PonderadosVigencia[Sector PDD]=J16),_xlfn._xlws.FILTER(PonderadosVigencia[Sobre Numero Total de Metas Programadas],PonderadosVigencia[Sector PDD]=J16))</f>
        <v>1.3029315960912053E-2</v>
      </c>
      <c r="L16" s="120" cm="1">
        <f t="array" aca="1" ref="L16" ca="1">COUNTA(_xlfn._xlws.FILTER(tblPlanIndicativo_2[Codigo Meta],(INDIRECT(Ponderados!$B$101)&lt;&gt;0)*(tblPlanIndicativo_2[Sector PDD]=J16)))</f>
        <v>7</v>
      </c>
      <c r="M16" s="121">
        <f ca="1">L16/Ponderados!$B$2</f>
        <v>2.2801302931596091E-2</v>
      </c>
      <c r="N16" s="122">
        <f t="shared" ca="1" si="1"/>
        <v>0.57142857142857151</v>
      </c>
      <c r="P16" s="129" t="s">
        <v>3150</v>
      </c>
      <c r="Q16" s="119" cm="1">
        <f t="array" ref="Q16">SUMPRODUCT(_xlfn._xlws.FILTER(PonderadosCuatrienio[Promedio de avance de ejecución acumulada],PonderadosCuatrienio[Sector PDD]=P16),_xlfn._xlws.FILTER(PonderadosCuatrienio[Sobre Numero Total de Metas],PonderadosCuatrienio[Sector PDD]=P16))</f>
        <v>2.4699740080529876E-2</v>
      </c>
      <c r="R16" s="120" cm="1">
        <f t="array" ref="R16">COUNTA(_xlfn._xlws.FILTER(tblPlanIndicativo_2[Codigo Meta],tblPlanIndicativo_2[Sector PDD]=J16))</f>
        <v>14</v>
      </c>
      <c r="S16" s="121">
        <f>R16/Ponderados!$B$1</f>
        <v>3.1890660592255128E-2</v>
      </c>
      <c r="T16" s="122">
        <f t="shared" si="2"/>
        <v>0.77451327823947247</v>
      </c>
      <c r="V16" s="118" t="s">
        <v>102</v>
      </c>
      <c r="W16" s="130" t="s">
        <v>1469</v>
      </c>
      <c r="X16" s="118" t="s">
        <v>1470</v>
      </c>
      <c r="Y16" s="120" cm="1">
        <f t="array" aca="1" ref="Y1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16" s="131">
        <f ca="1">IFERROR(AVERAGEIFS(INDIRECT(Ponderados!$B$102),tblPlanIndicativo_2[Programa PDD],AvanceVigenciaProgramas[[#This Row],[Programa PDD]],INDIRECT(Ponderados!$B$101),"&lt;&gt;0"),0)</f>
        <v>0.75</v>
      </c>
      <c r="AB16" s="118" t="s">
        <v>102</v>
      </c>
      <c r="AC16" s="130" t="s">
        <v>1469</v>
      </c>
      <c r="AD16" s="118" t="s">
        <v>1470</v>
      </c>
      <c r="AE16" s="120">
        <f>COUNTIF(tblPlanIndicativo_2[Programa PDD],AD16)</f>
        <v>11</v>
      </c>
      <c r="AF16" s="131">
        <f>IFERROR(AVERAGEIF(tblPlanIndicativo_2[Programa PDD],AvanceCuatrienioProgramas[[#This Row],[Programa PDD]],tblPlanIndicativo_2[PORCENTAJE DE EJECUCIÓN ACUMULADA]),0)</f>
        <v>0.81060606060606055</v>
      </c>
      <c r="AH16" s="120" t="s">
        <v>4768</v>
      </c>
      <c r="AI16" s="148" t="s">
        <v>3925</v>
      </c>
      <c r="AJ16" s="130" cm="1">
        <f t="array" aca="1" ref="AJ1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16" s="125" cm="1">
        <f t="array" aca="1" ref="AK1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6" s="131" cm="1">
        <f t="array" aca="1" ref="AL16" ca="1">IF(EjecucionDependencias[[#This Row],[Numero de Indicadores Programados]]=0,0,AVERAGE(_xlfn._xlws.FILTER(INDIRECT(Ponderados!$B$102),(TRIM(tblPlanIndicativo_2[Responsable])=TRIM(EjecucionDependencias[[#This Row],[Dependencias Responsables]]))*(INDIRECT(Ponderados!$B$101)&lt;&gt;0))))</f>
        <v>0.17249999999999999</v>
      </c>
      <c r="AM16" s="131" cm="1">
        <f t="array" ref="AM16">AVERAGE(_xlfn._xlws.FILTER(tblPlanIndicativo_2[PORCENTAJE DE EJECUCIÓN ACUMULADA],(TRIM(tblPlanIndicativo_2[Responsable])=TRIM(EjecucionDependencias[[#This Row],[Dependencias Responsables]]))))</f>
        <v>0.44122023809523814</v>
      </c>
      <c r="AO16" s="154" t="s">
        <v>6284</v>
      </c>
    </row>
    <row r="17" spans="4:41" ht="44.4" customHeight="1" x14ac:dyDescent="0.25">
      <c r="D17" s="142" t="s">
        <v>4771</v>
      </c>
      <c r="E17" s="139">
        <f>SUM(E12:E16)</f>
        <v>0.54780367382714312</v>
      </c>
      <c r="F17" s="132"/>
      <c r="G17" s="132"/>
      <c r="H17" s="140"/>
      <c r="J17" s="129" t="s">
        <v>3305</v>
      </c>
      <c r="K17" s="119" cm="1">
        <f t="array" aca="1" ref="K17" ca="1">SUMPRODUCT(_xlfn._xlws.FILTER(PonderadosVigencia[Promedio de avance de ejecución de la vigencia],PonderadosVigencia[Sector PDD]=J17),_xlfn._xlws.FILTER(PonderadosVigencia[Sobre Numero Total de Metas Programadas],PonderadosVigencia[Sector PDD]=J17))</f>
        <v>7.4841503311528952E-3</v>
      </c>
      <c r="L17" s="120" cm="1">
        <f t="array" aca="1" ref="L17" ca="1">COUNTA(_xlfn._xlws.FILTER(tblPlanIndicativo_2[Codigo Meta],(INDIRECT(Ponderados!$B$101)&lt;&gt;0)*(tblPlanIndicativo_2[Sector PDD]=J17)))</f>
        <v>14</v>
      </c>
      <c r="M17" s="121">
        <f ca="1">L17/Ponderados!$B$2</f>
        <v>4.5602605863192182E-2</v>
      </c>
      <c r="N17" s="122">
        <f t="shared" ca="1" si="1"/>
        <v>0.16411672511885278</v>
      </c>
      <c r="P17" s="129" t="s">
        <v>3305</v>
      </c>
      <c r="Q17" s="119" cm="1">
        <f t="array" ref="Q17">SUMPRODUCT(_xlfn._xlws.FILTER(PonderadosCuatrienio[Promedio de avance de ejecución acumulada],PonderadosCuatrienio[Sector PDD]=P17),_xlfn._xlws.FILTER(PonderadosCuatrienio[Sobre Numero Total de Metas],PonderadosCuatrienio[Sector PDD]=P17))</f>
        <v>2.5858903556497091E-2</v>
      </c>
      <c r="R17" s="120" cm="1">
        <f t="array" ref="R17">COUNTA(_xlfn._xlws.FILTER(tblPlanIndicativo_2[Codigo Meta],tblPlanIndicativo_2[Sector PDD]=J17))</f>
        <v>27</v>
      </c>
      <c r="S17" s="121">
        <f>R17/Ponderados!$B$1</f>
        <v>6.1503416856492028E-2</v>
      </c>
      <c r="T17" s="122">
        <f t="shared" si="2"/>
        <v>0.42044661708526748</v>
      </c>
      <c r="V17" s="118" t="s">
        <v>102</v>
      </c>
      <c r="W17" s="130" t="s">
        <v>1469</v>
      </c>
      <c r="X17" s="118" t="s">
        <v>1587</v>
      </c>
      <c r="Y17" s="120" cm="1">
        <f t="array" aca="1" ref="Y1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7" s="131">
        <f ca="1">IFERROR(AVERAGEIFS(INDIRECT(Ponderados!$B$102),tblPlanIndicativo_2[Programa PDD],AvanceVigenciaProgramas[[#This Row],[Programa PDD]],INDIRECT(Ponderados!$B$101),"&lt;&gt;0"),0)</f>
        <v>0.8214285714285714</v>
      </c>
      <c r="AB17" s="118" t="s">
        <v>102</v>
      </c>
      <c r="AC17" s="130" t="s">
        <v>1469</v>
      </c>
      <c r="AD17" s="118" t="s">
        <v>1587</v>
      </c>
      <c r="AE17" s="120">
        <f>COUNTIF(tblPlanIndicativo_2[Programa PDD],AD17)</f>
        <v>7</v>
      </c>
      <c r="AF17" s="131">
        <f>IFERROR(AVERAGEIF(tblPlanIndicativo_2[Programa PDD],AvanceCuatrienioProgramas[[#This Row],[Programa PDD]],tblPlanIndicativo_2[PORCENTAJE DE EJECUCIÓN ACUMULADA]),0)</f>
        <v>0.79591836734693877</v>
      </c>
      <c r="AH17" s="120" t="s">
        <v>4768</v>
      </c>
      <c r="AI17" s="148" t="s">
        <v>126</v>
      </c>
      <c r="AJ17" s="130" cm="1">
        <f t="array" aca="1" ref="AJ1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28</v>
      </c>
      <c r="AK17" s="125" cm="1">
        <f t="array" aca="1" ref="AK1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12</v>
      </c>
      <c r="AL17" s="131" cm="1">
        <f t="array" aca="1" ref="AL17" ca="1">IF(EjecucionDependencias[[#This Row],[Numero de Indicadores Programados]]=0,0,AVERAGE(_xlfn._xlws.FILTER(INDIRECT(Ponderados!$B$102),(TRIM(tblPlanIndicativo_2[Responsable])=TRIM(EjecucionDependencias[[#This Row],[Dependencias Responsables]]))*(INDIRECT(Ponderados!$B$101)&lt;&gt;0))))</f>
        <v>0.55127445128881702</v>
      </c>
      <c r="AM17" s="131" cm="1">
        <f t="array" ref="AM17">AVERAGE(_xlfn._xlws.FILTER(tblPlanIndicativo_2[PORCENTAJE DE EJECUCIÓN ACUMULADA],(TRIM(tblPlanIndicativo_2[Responsable])=TRIM(EjecucionDependencias[[#This Row],[Dependencias Responsables]]))))</f>
        <v>0.7182641639137114</v>
      </c>
      <c r="AO17" s="154" t="s">
        <v>6285</v>
      </c>
    </row>
    <row r="18" spans="4:41" ht="44.4" customHeight="1" x14ac:dyDescent="0.25">
      <c r="J18" s="129" t="s">
        <v>3587</v>
      </c>
      <c r="K18" s="119" cm="1">
        <f t="array" aca="1" ref="K18" ca="1">SUMPRODUCT(_xlfn._xlws.FILTER(PonderadosVigencia[Promedio de avance de ejecución de la vigencia],PonderadosVigencia[Sector PDD]=J18),_xlfn._xlws.FILTER(PonderadosVigencia[Sobre Numero Total de Metas Programadas],PonderadosVigencia[Sector PDD]=J18))</f>
        <v>1.6286644951140065E-2</v>
      </c>
      <c r="L18" s="120" cm="1">
        <f t="array" aca="1" ref="L18" ca="1">COUNTA(_xlfn._xlws.FILTER(tblPlanIndicativo_2[Codigo Meta],(INDIRECT(Ponderados!$B$101)&lt;&gt;0)*(tblPlanIndicativo_2[Sector PDD]=J18)))</f>
        <v>11</v>
      </c>
      <c r="M18" s="121">
        <f ca="1">L18/Ponderados!$B$2</f>
        <v>3.5830618892508145E-2</v>
      </c>
      <c r="N18" s="122">
        <f t="shared" ca="1" si="1"/>
        <v>0.45454545454545453</v>
      </c>
      <c r="P18" s="129" t="s">
        <v>3587</v>
      </c>
      <c r="Q18" s="119" cm="1">
        <f t="array" ref="Q18">SUMPRODUCT(_xlfn._xlws.FILTER(PonderadosCuatrienio[Promedio de avance de ejecución acumulada],PonderadosCuatrienio[Sector PDD]=P18),_xlfn._xlws.FILTER(PonderadosCuatrienio[Sobre Numero Total de Metas],PonderadosCuatrienio[Sector PDD]=P18))</f>
        <v>1.8579660567223211E-2</v>
      </c>
      <c r="R18" s="120" cm="1">
        <f t="array" ref="R18">COUNTA(_xlfn._xlws.FILTER(tblPlanIndicativo_2[Codigo Meta],tblPlanIndicativo_2[Sector PDD]=J18))</f>
        <v>13</v>
      </c>
      <c r="S18" s="121">
        <f>R18/Ponderados!$B$1</f>
        <v>2.9612756264236904E-2</v>
      </c>
      <c r="T18" s="122">
        <f t="shared" si="2"/>
        <v>0.62742084530853759</v>
      </c>
      <c r="V18" s="118" t="s">
        <v>102</v>
      </c>
      <c r="W18" s="130" t="s">
        <v>1469</v>
      </c>
      <c r="X18" s="118" t="s">
        <v>1667</v>
      </c>
      <c r="Y18" s="120" cm="1">
        <f t="array" aca="1" ref="Y1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18" s="131">
        <f ca="1">IFERROR(AVERAGEIFS(INDIRECT(Ponderados!$B$102),tblPlanIndicativo_2[Programa PDD],AvanceVigenciaProgramas[[#This Row],[Programa PDD]],INDIRECT(Ponderados!$B$101),"&lt;&gt;0"),0)</f>
        <v>1</v>
      </c>
      <c r="AB18" s="118" t="s">
        <v>102</v>
      </c>
      <c r="AC18" s="130" t="s">
        <v>1469</v>
      </c>
      <c r="AD18" s="118" t="s">
        <v>1667</v>
      </c>
      <c r="AE18" s="120">
        <f>COUNTIF(tblPlanIndicativo_2[Programa PDD],AD18)</f>
        <v>3</v>
      </c>
      <c r="AF18" s="131">
        <f>IFERROR(AVERAGEIF(tblPlanIndicativo_2[Programa PDD],AvanceCuatrienioProgramas[[#This Row],[Programa PDD]],tblPlanIndicativo_2[PORCENTAJE DE EJECUCIÓN ACUMULADA]),0)</f>
        <v>0.66666666666666663</v>
      </c>
      <c r="AH18" s="120" t="s">
        <v>4769</v>
      </c>
      <c r="AI18" s="148" t="s">
        <v>4442</v>
      </c>
      <c r="AJ18" s="130" cm="1">
        <f t="array" aca="1" ref="AJ1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8" s="130" cm="1">
        <f t="array" aca="1" ref="AK1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8" s="131" cm="1">
        <f t="array" aca="1" ref="AL18" ca="1">IF(EjecucionDependencias[[#This Row],[Numero de Indicadores Programados]]=0,0,AVERAGE(_xlfn._xlws.FILTER(INDIRECT(Ponderados!$B$102),(TRIM(tblPlanIndicativo_2[Responsable])=TRIM(EjecucionDependencias[[#This Row],[Dependencias Responsables]]))*(INDIRECT(Ponderados!$B$101)&lt;&gt;0))))</f>
        <v>0</v>
      </c>
      <c r="AM18" s="131" cm="1">
        <f t="array" ref="AM18">AVERAGE(_xlfn._xlws.FILTER(tblPlanIndicativo_2[PORCENTAJE DE EJECUCIÓN ACUMULADA],(TRIM(tblPlanIndicativo_2[Responsable])=TRIM(EjecucionDependencias[[#This Row],[Dependencias Responsables]]))))</f>
        <v>0.3125</v>
      </c>
      <c r="AO18" s="154" t="s">
        <v>6276</v>
      </c>
    </row>
    <row r="19" spans="4:41" ht="44.4" customHeight="1" x14ac:dyDescent="0.25">
      <c r="J19" s="129" t="s">
        <v>3746</v>
      </c>
      <c r="K19" s="119" cm="1">
        <f t="array" aca="1" ref="K19" ca="1">SUMPRODUCT(_xlfn._xlws.FILTER(PonderadosVigencia[Promedio de avance de ejecución de la vigencia],PonderadosVigencia[Sector PDD]=J19),_xlfn._xlws.FILTER(PonderadosVigencia[Sobre Numero Total de Metas Programadas],PonderadosVigencia[Sector PDD]=J19))</f>
        <v>1.5276872964169382E-2</v>
      </c>
      <c r="L19" s="120" cm="1">
        <f t="array" aca="1" ref="L19" ca="1">COUNTA(_xlfn._xlws.FILTER(tblPlanIndicativo_2[Codigo Meta],(INDIRECT(Ponderados!$B$101)&lt;&gt;0)*(tblPlanIndicativo_2[Sector PDD]=J19)))</f>
        <v>19</v>
      </c>
      <c r="M19" s="121">
        <f ca="1">L19/Ponderados!$B$2</f>
        <v>6.1889250814332247E-2</v>
      </c>
      <c r="N19" s="122">
        <f t="shared" ca="1" si="1"/>
        <v>0.24684210526315792</v>
      </c>
      <c r="P19" s="129" t="s">
        <v>3746</v>
      </c>
      <c r="Q19" s="119" cm="1">
        <f t="array" ref="Q19">SUMPRODUCT(_xlfn._xlws.FILTER(PonderadosCuatrienio[Promedio de avance de ejecución acumulada],PonderadosCuatrienio[Sector PDD]=P19),_xlfn._xlws.FILTER(PonderadosCuatrienio[Sobre Numero Total de Metas],PonderadosCuatrienio[Sector PDD]=P19))</f>
        <v>3.0675070821190205E-2</v>
      </c>
      <c r="R19" s="120" cm="1">
        <f t="array" ref="R19">COUNTA(_xlfn._xlws.FILTER(tblPlanIndicativo_2[Codigo Meta],tblPlanIndicativo_2[Sector PDD]=J19))</f>
        <v>26</v>
      </c>
      <c r="S19" s="121">
        <f>R19/Ponderados!$B$1</f>
        <v>5.9225512528473807E-2</v>
      </c>
      <c r="T19" s="122">
        <f t="shared" si="2"/>
        <v>0.51793677271163463</v>
      </c>
      <c r="V19" s="118" t="s">
        <v>102</v>
      </c>
      <c r="W19" s="130" t="s">
        <v>1696</v>
      </c>
      <c r="X19" s="118" t="s">
        <v>1697</v>
      </c>
      <c r="Y19" s="120" cm="1">
        <f t="array" aca="1" ref="Y1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19" s="131">
        <f ca="1">IFERROR(AVERAGEIFS(INDIRECT(Ponderados!$B$102),tblPlanIndicativo_2[Programa PDD],AvanceVigenciaProgramas[[#This Row],[Programa PDD]],INDIRECT(Ponderados!$B$101),"&lt;&gt;0"),0)</f>
        <v>0.5</v>
      </c>
      <c r="AB19" s="118" t="s">
        <v>102</v>
      </c>
      <c r="AC19" s="130" t="s">
        <v>1696</v>
      </c>
      <c r="AD19" s="118" t="s">
        <v>1697</v>
      </c>
      <c r="AE19" s="120">
        <f>COUNTIF(tblPlanIndicativo_2[Programa PDD],AD19)</f>
        <v>16</v>
      </c>
      <c r="AF19" s="131">
        <f>IFERROR(AVERAGEIF(tblPlanIndicativo_2[Programa PDD],AvanceCuatrienioProgramas[[#This Row],[Programa PDD]],tblPlanIndicativo_2[PORCENTAJE DE EJECUCIÓN ACUMULADA]),0)</f>
        <v>0.56418391280353208</v>
      </c>
      <c r="AH19" s="120" t="s">
        <v>4768</v>
      </c>
      <c r="AI19" s="148" t="s">
        <v>2675</v>
      </c>
      <c r="AJ19" s="130" cm="1">
        <f t="array" aca="1" ref="AJ1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19" s="125" cm="1">
        <f t="array" aca="1" ref="AK1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19" s="131" cm="1">
        <f t="array" aca="1" ref="AL19" ca="1">IF(EjecucionDependencias[[#This Row],[Numero de Indicadores Programados]]=0,0,AVERAGE(_xlfn._xlws.FILTER(INDIRECT(Ponderados!$B$102),(TRIM(tblPlanIndicativo_2[Responsable])=TRIM(EjecucionDependencias[[#This Row],[Dependencias Responsables]]))*(INDIRECT(Ponderados!$B$101)&lt;&gt;0))))</f>
        <v>0.17674108858953375</v>
      </c>
      <c r="AM19" s="131" cm="1">
        <f t="array" ref="AM19">AVERAGE(_xlfn._xlws.FILTER(tblPlanIndicativo_2[PORCENTAJE DE EJECUCIÓN ACUMULADA],(TRIM(tblPlanIndicativo_2[Responsable])=TRIM(EjecucionDependencias[[#This Row],[Dependencias Responsables]]))))</f>
        <v>0.38972234645208886</v>
      </c>
      <c r="AO19" s="154" t="s">
        <v>6286</v>
      </c>
    </row>
    <row r="20" spans="4:41" ht="44.4" customHeight="1" x14ac:dyDescent="0.25">
      <c r="J20" s="129" t="s">
        <v>3974</v>
      </c>
      <c r="K20" s="119" cm="1">
        <f t="array" aca="1" ref="K20" ca="1">SUMPRODUCT(_xlfn._xlws.FILTER(PonderadosVigencia[Promedio de avance de ejecución de la vigencia],PonderadosVigencia[Sector PDD]=J20),_xlfn._xlws.FILTER(PonderadosVigencia[Sobre Numero Total de Metas Programadas],PonderadosVigencia[Sector PDD]=J20))</f>
        <v>1.8729641693811076E-2</v>
      </c>
      <c r="L20" s="120" cm="1">
        <f t="array" aca="1" ref="L20" ca="1">COUNTA(_xlfn._xlws.FILTER(tblPlanIndicativo_2[Codigo Meta],(INDIRECT(Ponderados!$B$101)&lt;&gt;0)*(tblPlanIndicativo_2[Sector PDD]=J20)))</f>
        <v>11</v>
      </c>
      <c r="M20" s="121">
        <f ca="1">L20/Ponderados!$B$2</f>
        <v>3.5830618892508145E-2</v>
      </c>
      <c r="N20" s="122">
        <f t="shared" ca="1" si="1"/>
        <v>0.52272727272727271</v>
      </c>
      <c r="P20" s="129" t="s">
        <v>3974</v>
      </c>
      <c r="Q20" s="119" cm="1">
        <f t="array" ref="Q20">SUMPRODUCT(_xlfn._xlws.FILTER(PonderadosCuatrienio[Promedio de avance de ejecución acumulada],PonderadosCuatrienio[Sector PDD]=P20),_xlfn._xlws.FILTER(PonderadosCuatrienio[Sobre Numero Total de Metas],PonderadosCuatrienio[Sector PDD]=P20))</f>
        <v>2.0273348519362189E-2</v>
      </c>
      <c r="R20" s="120" cm="1">
        <f t="array" ref="R20">COUNTA(_xlfn._xlws.FILTER(tblPlanIndicativo_2[Codigo Meta],tblPlanIndicativo_2[Sector PDD]=J20))</f>
        <v>15</v>
      </c>
      <c r="S20" s="121">
        <f>R20/Ponderados!$B$1</f>
        <v>3.4168564920273349E-2</v>
      </c>
      <c r="T20" s="122">
        <f t="shared" si="2"/>
        <v>0.59333333333333338</v>
      </c>
      <c r="V20" s="118" t="s">
        <v>102</v>
      </c>
      <c r="W20" s="130" t="s">
        <v>1696</v>
      </c>
      <c r="X20" s="118" t="s">
        <v>1865</v>
      </c>
      <c r="Y20" s="120" cm="1">
        <f t="array" aca="1" ref="Y2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20" s="131">
        <f ca="1">IFERROR(AVERAGEIFS(INDIRECT(Ponderados!$B$102),tblPlanIndicativo_2[Programa PDD],AvanceVigenciaProgramas[[#This Row],[Programa PDD]],INDIRECT(Ponderados!$B$101),"&lt;&gt;0"),0)</f>
        <v>0.25</v>
      </c>
      <c r="AB20" s="118" t="s">
        <v>102</v>
      </c>
      <c r="AC20" s="130" t="s">
        <v>1696</v>
      </c>
      <c r="AD20" s="118" t="s">
        <v>1865</v>
      </c>
      <c r="AE20" s="120">
        <f>COUNTIF(tblPlanIndicativo_2[Programa PDD],AD20)</f>
        <v>9</v>
      </c>
      <c r="AF20" s="131">
        <f>IFERROR(AVERAGEIF(tblPlanIndicativo_2[Programa PDD],AvanceCuatrienioProgramas[[#This Row],[Programa PDD]],tblPlanIndicativo_2[PORCENTAJE DE EJECUCIÓN ACUMULADA]),0)</f>
        <v>0.36049382716049383</v>
      </c>
      <c r="AH20" s="120" t="s">
        <v>4769</v>
      </c>
      <c r="AI20" s="148" t="s">
        <v>4383</v>
      </c>
      <c r="AJ20" s="130" cm="1">
        <f t="array" aca="1" ref="AJ2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0" s="130" cm="1">
        <f t="array" aca="1" ref="AK2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0" s="131" cm="1">
        <f t="array" aca="1" ref="AL20" ca="1">IF(EjecucionDependencias[[#This Row],[Numero de Indicadores Programados]]=0,0,AVERAGE(_xlfn._xlws.FILTER(INDIRECT(Ponderados!$B$102),(TRIM(tblPlanIndicativo_2[Responsable])=TRIM(EjecucionDependencias[[#This Row],[Dependencias Responsables]]))*(INDIRECT(Ponderados!$B$101)&lt;&gt;0))))</f>
        <v>0</v>
      </c>
      <c r="AM20" s="131" cm="1">
        <f t="array" ref="AM20">AVERAGE(_xlfn._xlws.FILTER(tblPlanIndicativo_2[PORCENTAJE DE EJECUCIÓN ACUMULADA],(TRIM(tblPlanIndicativo_2[Responsable])=TRIM(EjecucionDependencias[[#This Row],[Dependencias Responsables]]))))</f>
        <v>0</v>
      </c>
      <c r="AO20" s="154" t="s">
        <v>6276</v>
      </c>
    </row>
    <row r="21" spans="4:41" ht="44.4" customHeight="1" x14ac:dyDescent="0.25">
      <c r="J21" s="129" t="s">
        <v>4155</v>
      </c>
      <c r="K21" s="119" cm="1">
        <f t="array" aca="1" ref="K21" ca="1">SUMPRODUCT(_xlfn._xlws.FILTER(PonderadosVigencia[Promedio de avance de ejecución de la vigencia],PonderadosVigencia[Sector PDD]=J21),_xlfn._xlws.FILTER(PonderadosVigencia[Sobre Numero Total de Metas Programadas],PonderadosVigencia[Sector PDD]=J21))</f>
        <v>1.7915309446254073E-2</v>
      </c>
      <c r="L21" s="120" cm="1">
        <f t="array" aca="1" ref="L21" ca="1">COUNTA(_xlfn._xlws.FILTER(tblPlanIndicativo_2[Codigo Meta],(INDIRECT(Ponderados!$B$101)&lt;&gt;0)*(tblPlanIndicativo_2[Sector PDD]=J21)))</f>
        <v>11</v>
      </c>
      <c r="M21" s="121">
        <f ca="1">L21/Ponderados!$B$2</f>
        <v>3.5830618892508145E-2</v>
      </c>
      <c r="N21" s="122">
        <f t="shared" ca="1" si="1"/>
        <v>0.5</v>
      </c>
      <c r="P21" s="129" t="s">
        <v>4155</v>
      </c>
      <c r="Q21" s="119" cm="1">
        <f t="array" ref="Q21">SUMPRODUCT(_xlfn._xlws.FILTER(PonderadosCuatrienio[Promedio de avance de ejecución acumulada],PonderadosCuatrienio[Sector PDD]=P21),_xlfn._xlws.FILTER(PonderadosCuatrienio[Sobre Numero Total de Metas],PonderadosCuatrienio[Sector PDD]=P21))</f>
        <v>1.4556893372383124E-2</v>
      </c>
      <c r="R21" s="120" cm="1">
        <f t="array" ref="R21">COUNTA(_xlfn._xlws.FILTER(tblPlanIndicativo_2[Codigo Meta],tblPlanIndicativo_2[Sector PDD]=J21))</f>
        <v>16</v>
      </c>
      <c r="S21" s="121">
        <f>R21/Ponderados!$B$1</f>
        <v>3.644646924829157E-2</v>
      </c>
      <c r="T21" s="122">
        <f t="shared" si="2"/>
        <v>0.39940476190476198</v>
      </c>
      <c r="V21" s="118" t="s">
        <v>102</v>
      </c>
      <c r="W21" s="130" t="s">
        <v>1696</v>
      </c>
      <c r="X21" s="118" t="s">
        <v>1957</v>
      </c>
      <c r="Y21" s="120" cm="1">
        <f t="array" aca="1" ref="Y2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1" s="131">
        <f ca="1">IFERROR(AVERAGEIFS(INDIRECT(Ponderados!$B$102),tblPlanIndicativo_2[Programa PDD],AvanceVigenciaProgramas[[#This Row],[Programa PDD]],INDIRECT(Ponderados!$B$101),"&lt;&gt;0"),0)</f>
        <v>0</v>
      </c>
      <c r="AB21" s="118" t="s">
        <v>102</v>
      </c>
      <c r="AC21" s="130" t="s">
        <v>1696</v>
      </c>
      <c r="AD21" s="118" t="s">
        <v>1957</v>
      </c>
      <c r="AE21" s="120">
        <f>COUNTIF(tblPlanIndicativo_2[Programa PDD],AD21)</f>
        <v>4</v>
      </c>
      <c r="AF21" s="131">
        <f>IFERROR(AVERAGEIF(tblPlanIndicativo_2[Programa PDD],AvanceCuatrienioProgramas[[#This Row],[Programa PDD]],tblPlanIndicativo_2[PORCENTAJE DE EJECUCIÓN ACUMULADA]),0)</f>
        <v>0</v>
      </c>
      <c r="AH21" s="120" t="s">
        <v>4768</v>
      </c>
      <c r="AI21" s="148" t="s">
        <v>3981</v>
      </c>
      <c r="AJ21" s="130" cm="1">
        <f t="array" aca="1" ref="AJ2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45</v>
      </c>
      <c r="AK21" s="125" cm="1">
        <f t="array" aca="1" ref="AK2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20</v>
      </c>
      <c r="AL21" s="131" cm="1">
        <f t="array" aca="1" ref="AL21" ca="1">IF(EjecucionDependencias[[#This Row],[Numero de Indicadores Programados]]=0,0,AVERAGE(_xlfn._xlws.FILTER(INDIRECT(Ponderados!$B$102),(TRIM(tblPlanIndicativo_2[Responsable])=TRIM(EjecucionDependencias[[#This Row],[Dependencias Responsables]]))*(INDIRECT(Ponderados!$B$101)&lt;&gt;0))))</f>
        <v>0.47222222222222221</v>
      </c>
      <c r="AM21" s="131" cm="1">
        <f t="array" ref="AM21">AVERAGE(_xlfn._xlws.FILTER(tblPlanIndicativo_2[PORCENTAJE DE EJECUCIÓN ACUMULADA],(TRIM(tblPlanIndicativo_2[Responsable])=TRIM(EjecucionDependencias[[#This Row],[Dependencias Responsables]]))))</f>
        <v>0.52758967223252939</v>
      </c>
      <c r="AO21" s="154" t="s">
        <v>6287</v>
      </c>
    </row>
    <row r="22" spans="4:41" ht="44.4" customHeight="1" x14ac:dyDescent="0.25">
      <c r="J22" s="129" t="s">
        <v>4269</v>
      </c>
      <c r="K22" s="119" cm="1">
        <f t="array" aca="1" ref="K22" ca="1">SUMPRODUCT(_xlfn._xlws.FILTER(PonderadosVigencia[Promedio de avance de ejecución de la vigencia],PonderadosVigencia[Sector PDD]=J22),_xlfn._xlws.FILTER(PonderadosVigencia[Sobre Numero Total de Metas Programadas],PonderadosVigencia[Sector PDD]=J22))</f>
        <v>3.2573289902280132E-3</v>
      </c>
      <c r="L22" s="120" cm="1">
        <f t="array" aca="1" ref="L22" ca="1">COUNTA(_xlfn._xlws.FILTER(tblPlanIndicativo_2[Codigo Meta],(INDIRECT(Ponderados!$B$101)&lt;&gt;0)*(tblPlanIndicativo_2[Sector PDD]=J22)))</f>
        <v>5</v>
      </c>
      <c r="M22" s="121">
        <f ca="1">L22/Ponderados!$B$2</f>
        <v>1.6286644951140065E-2</v>
      </c>
      <c r="N22" s="122">
        <f t="shared" ca="1" si="1"/>
        <v>0.2</v>
      </c>
      <c r="P22" s="129" t="s">
        <v>4269</v>
      </c>
      <c r="Q22" s="119" cm="1">
        <f t="array" ref="Q22">SUMPRODUCT(_xlfn._xlws.FILTER(PonderadosCuatrienio[Promedio de avance de ejecución acumulada],PonderadosCuatrienio[Sector PDD]=P22),_xlfn._xlws.FILTER(PonderadosCuatrienio[Sobre Numero Total de Metas],PonderadosCuatrienio[Sector PDD]=P22))</f>
        <v>1.5660592255125283E-2</v>
      </c>
      <c r="R22" s="120" cm="1">
        <f t="array" ref="R22">COUNTA(_xlfn._xlws.FILTER(tblPlanIndicativo_2[Codigo Meta],tblPlanIndicativo_2[Sector PDD]=J22))</f>
        <v>8</v>
      </c>
      <c r="S22" s="121">
        <f>R22/Ponderados!$B$1</f>
        <v>1.8223234624145785E-2</v>
      </c>
      <c r="T22" s="122">
        <f t="shared" si="2"/>
        <v>0.85937499999999989</v>
      </c>
      <c r="V22" s="118" t="s">
        <v>102</v>
      </c>
      <c r="W22" s="130" t="s">
        <v>1696</v>
      </c>
      <c r="X22" s="118" t="s">
        <v>1996</v>
      </c>
      <c r="Y22" s="120" cm="1">
        <f t="array" aca="1" ref="Y2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22" s="131">
        <f ca="1">IFERROR(AVERAGEIFS(INDIRECT(Ponderados!$B$102),tblPlanIndicativo_2[Programa PDD],AvanceVigenciaProgramas[[#This Row],[Programa PDD]],INDIRECT(Ponderados!$B$101),"&lt;&gt;0"),0)</f>
        <v>0</v>
      </c>
      <c r="AB22" s="118" t="s">
        <v>102</v>
      </c>
      <c r="AC22" s="130" t="s">
        <v>1696</v>
      </c>
      <c r="AD22" s="118" t="s">
        <v>1996</v>
      </c>
      <c r="AE22" s="120">
        <f>COUNTIF(tblPlanIndicativo_2[Programa PDD],AD22)</f>
        <v>2</v>
      </c>
      <c r="AF22" s="131">
        <f>IFERROR(AVERAGEIF(tblPlanIndicativo_2[Programa PDD],AvanceCuatrienioProgramas[[#This Row],[Programa PDD]],tblPlanIndicativo_2[PORCENTAJE DE EJECUCIÓN ACUMULADA]),0)</f>
        <v>0</v>
      </c>
      <c r="AH22" s="120" t="s">
        <v>4768</v>
      </c>
      <c r="AI22" s="148" t="s">
        <v>2739</v>
      </c>
      <c r="AJ22" s="130" cm="1">
        <f t="array" aca="1" ref="AJ2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8</v>
      </c>
      <c r="AK22" s="125" cm="1">
        <f t="array" aca="1" ref="AK2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2" s="131" cm="1">
        <f t="array" aca="1" ref="AL22" ca="1">IF(EjecucionDependencias[[#This Row],[Numero de Indicadores Programados]]=0,0,AVERAGE(_xlfn._xlws.FILTER(INDIRECT(Ponderados!$B$102),(TRIM(tblPlanIndicativo_2[Responsable])=TRIM(EjecucionDependencias[[#This Row],[Dependencias Responsables]]))*(INDIRECT(Ponderados!$B$101)&lt;&gt;0))))</f>
        <v>0.125</v>
      </c>
      <c r="AM22" s="131" cm="1">
        <f t="array" ref="AM22">AVERAGE(_xlfn._xlws.FILTER(tblPlanIndicativo_2[PORCENTAJE DE EJECUCIÓN ACUMULADA],(TRIM(tblPlanIndicativo_2[Responsable])=TRIM(EjecucionDependencias[[#This Row],[Dependencias Responsables]]))))</f>
        <v>0.42316666666666664</v>
      </c>
      <c r="AO22" s="154" t="s">
        <v>6288</v>
      </c>
    </row>
    <row r="23" spans="4:41" ht="44.4" customHeight="1" x14ac:dyDescent="0.25">
      <c r="J23" s="129" t="s">
        <v>4357</v>
      </c>
      <c r="K23" s="119" cm="1">
        <f t="array" aca="1" ref="K23" ca="1">SUMPRODUCT(_xlfn._xlws.FILTER(PonderadosVigencia[Promedio de avance de ejecución de la vigencia],PonderadosVigencia[Sector PDD]=J23),_xlfn._xlws.FILTER(PonderadosVigencia[Sobre Numero Total de Metas Programadas],PonderadosVigencia[Sector PDD]=J23))</f>
        <v>3.6286644951140068E-3</v>
      </c>
      <c r="L23" s="120" cm="1">
        <f t="array" aca="1" ref="L23" ca="1">COUNTA(_xlfn._xlws.FILTER(tblPlanIndicativo_2[Codigo Meta],(INDIRECT(Ponderados!$B$101)&lt;&gt;0)*(tblPlanIndicativo_2[Sector PDD]=J23)))</f>
        <v>9</v>
      </c>
      <c r="M23" s="121">
        <f ca="1">L23/Ponderados!$B$2</f>
        <v>2.9315960912052116E-2</v>
      </c>
      <c r="N23" s="122">
        <f t="shared" ca="1" si="1"/>
        <v>0.12377777777777779</v>
      </c>
      <c r="P23" s="129" t="s">
        <v>4357</v>
      </c>
      <c r="Q23" s="119" cm="1">
        <f t="array" ref="Q23">SUMPRODUCT(_xlfn._xlws.FILTER(PonderadosCuatrienio[Promedio de avance de ejecución acumulada],PonderadosCuatrienio[Sector PDD]=P23),_xlfn._xlws.FILTER(PonderadosCuatrienio[Sobre Numero Total de Metas],PonderadosCuatrienio[Sector PDD]=P23))</f>
        <v>1.2795921995666428E-2</v>
      </c>
      <c r="R23" s="120" cm="1">
        <f t="array" ref="R23">COUNTA(_xlfn._xlws.FILTER(tblPlanIndicativo_2[Codigo Meta],tblPlanIndicativo_2[Sector PDD]=J23))</f>
        <v>13</v>
      </c>
      <c r="S23" s="121">
        <f>R23/Ponderados!$B$1</f>
        <v>2.9612756264236904E-2</v>
      </c>
      <c r="T23" s="122">
        <f t="shared" si="2"/>
        <v>0.43210844277673549</v>
      </c>
      <c r="V23" s="118" t="s">
        <v>102</v>
      </c>
      <c r="W23" s="130" t="s">
        <v>1696</v>
      </c>
      <c r="X23" s="118" t="s">
        <v>2010</v>
      </c>
      <c r="Y23" s="120" cm="1">
        <f t="array" aca="1" ref="Y2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3" s="131">
        <f ca="1">IFERROR(AVERAGEIFS(INDIRECT(Ponderados!$B$102),tblPlanIndicativo_2[Programa PDD],AvanceVigenciaProgramas[[#This Row],[Programa PDD]],INDIRECT(Ponderados!$B$101),"&lt;&gt;0"),0)</f>
        <v>0</v>
      </c>
      <c r="AB23" s="118" t="s">
        <v>102</v>
      </c>
      <c r="AC23" s="130" t="s">
        <v>1696</v>
      </c>
      <c r="AD23" s="118" t="s">
        <v>2010</v>
      </c>
      <c r="AE23" s="120">
        <f>COUNTIF(tblPlanIndicativo_2[Programa PDD],AD23)</f>
        <v>3</v>
      </c>
      <c r="AF23" s="131">
        <f>IFERROR(AVERAGEIF(tblPlanIndicativo_2[Programa PDD],AvanceCuatrienioProgramas[[#This Row],[Programa PDD]],tblPlanIndicativo_2[PORCENTAJE DE EJECUCIÓN ACUMULADA]),0)</f>
        <v>0</v>
      </c>
      <c r="AH23" s="120" t="s">
        <v>4769</v>
      </c>
      <c r="AI23" s="148" t="s">
        <v>3842</v>
      </c>
      <c r="AJ23" s="130" cm="1">
        <f t="array" aca="1" ref="AJ2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3" s="130" cm="1">
        <f t="array" aca="1" ref="AK2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3" s="131" cm="1">
        <f t="array" aca="1" ref="AL23" ca="1">IF(EjecucionDependencias[[#This Row],[Numero de Indicadores Programados]]=0,0,AVERAGE(_xlfn._xlws.FILTER(INDIRECT(Ponderados!$B$102),(TRIM(tblPlanIndicativo_2[Responsable])=TRIM(EjecucionDependencias[[#This Row],[Dependencias Responsables]]))*(INDIRECT(Ponderados!$B$101)&lt;&gt;0))))</f>
        <v>1</v>
      </c>
      <c r="AM23" s="131" cm="1">
        <f t="array" ref="AM23">AVERAGE(_xlfn._xlws.FILTER(tblPlanIndicativo_2[PORCENTAJE DE EJECUCIÓN ACUMULADA],(TRIM(tblPlanIndicativo_2[Responsable])=TRIM(EjecucionDependencias[[#This Row],[Dependencias Responsables]]))))</f>
        <v>1</v>
      </c>
      <c r="AO23" s="154" t="s">
        <v>6276</v>
      </c>
    </row>
    <row r="24" spans="4:41" ht="44.4" customHeight="1" x14ac:dyDescent="0.25">
      <c r="J24" s="129" t="s">
        <v>4454</v>
      </c>
      <c r="K24" s="119" cm="1">
        <f t="array" aca="1" ref="K24" ca="1">SUMPRODUCT(_xlfn._xlws.FILTER(PonderadosVigencia[Promedio de avance de ejecución de la vigencia],PonderadosVigencia[Sector PDD]=J24),_xlfn._xlws.FILTER(PonderadosVigencia[Sobre Numero Total de Metas Programadas],PonderadosVigencia[Sector PDD]=J24))</f>
        <v>2.2801302931596091E-2</v>
      </c>
      <c r="L24" s="120" cm="1">
        <f t="array" aca="1" ref="L24" ca="1">COUNTA(_xlfn._xlws.FILTER(tblPlanIndicativo_2[Codigo Meta],(INDIRECT(Ponderados!$B$101)&lt;&gt;0)*(tblPlanIndicativo_2[Sector PDD]=J24)))</f>
        <v>15</v>
      </c>
      <c r="M24" s="121">
        <f ca="1">L24/Ponderados!$B$2</f>
        <v>4.8859934853420196E-2</v>
      </c>
      <c r="N24" s="122">
        <f t="shared" ca="1" si="1"/>
        <v>0.46666666666666667</v>
      </c>
      <c r="P24" s="129" t="s">
        <v>4454</v>
      </c>
      <c r="Q24" s="119" cm="1">
        <f t="array" ref="Q24">SUMPRODUCT(_xlfn._xlws.FILTER(PonderadosCuatrienio[Promedio de avance de ejecución acumulada],PonderadosCuatrienio[Sector PDD]=P24),_xlfn._xlws.FILTER(PonderadosCuatrienio[Sobre Numero Total de Metas],PonderadosCuatrienio[Sector PDD]=P24))</f>
        <v>2.4497825636777801E-2</v>
      </c>
      <c r="R24" s="120" cm="1">
        <f t="array" ref="R24">COUNTA(_xlfn._xlws.FILTER(tblPlanIndicativo_2[Codigo Meta],tblPlanIndicativo_2[Sector PDD]=J24))</f>
        <v>19</v>
      </c>
      <c r="S24" s="121">
        <f>R24/Ponderados!$B$1</f>
        <v>4.328018223234624E-2</v>
      </c>
      <c r="T24" s="122">
        <f t="shared" si="2"/>
        <v>0.56602870813397133</v>
      </c>
      <c r="V24" s="118" t="s">
        <v>102</v>
      </c>
      <c r="W24" s="130" t="s">
        <v>2033</v>
      </c>
      <c r="X24" s="118" t="s">
        <v>2034</v>
      </c>
      <c r="Y24" s="120" cm="1">
        <f t="array" aca="1" ref="Y2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4" s="131">
        <f ca="1">IFERROR(AVERAGEIFS(INDIRECT(Ponderados!$B$102),tblPlanIndicativo_2[Programa PDD],AvanceVigenciaProgramas[[#This Row],[Programa PDD]],INDIRECT(Ponderados!$B$101),"&lt;&gt;0"),0)</f>
        <v>0.33333333333333331</v>
      </c>
      <c r="AB24" s="118" t="s">
        <v>102</v>
      </c>
      <c r="AC24" s="130" t="s">
        <v>2033</v>
      </c>
      <c r="AD24" s="118" t="s">
        <v>2034</v>
      </c>
      <c r="AE24" s="120">
        <f>COUNTIF(tblPlanIndicativo_2[Programa PDD],AD24)</f>
        <v>3</v>
      </c>
      <c r="AF24" s="131">
        <f>IFERROR(AVERAGEIF(tblPlanIndicativo_2[Programa PDD],AvanceCuatrienioProgramas[[#This Row],[Programa PDD]],tblPlanIndicativo_2[PORCENTAJE DE EJECUCIÓN ACUMULADA]),0)</f>
        <v>0.91611111111111099</v>
      </c>
      <c r="AH24" s="120" t="s">
        <v>4768</v>
      </c>
      <c r="AI24" s="148" t="s">
        <v>1096</v>
      </c>
      <c r="AJ24" s="130" cm="1">
        <f t="array" aca="1" ref="AJ2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14</v>
      </c>
      <c r="AK24" s="125" cm="1">
        <f t="array" aca="1" ref="AK2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3</v>
      </c>
      <c r="AL24" s="131" cm="1">
        <f t="array" aca="1" ref="AL24" ca="1">IF(EjecucionDependencias[[#This Row],[Numero de Indicadores Programados]]=0,0,AVERAGE(_xlfn._xlws.FILTER(INDIRECT(Ponderados!$B$102),(TRIM(tblPlanIndicativo_2[Responsable])=TRIM(EjecucionDependencias[[#This Row],[Dependencias Responsables]]))*(INDIRECT(Ponderados!$B$101)&lt;&gt;0))))</f>
        <v>0.26007326007326009</v>
      </c>
      <c r="AM24" s="131" cm="1">
        <f t="array" ref="AM24">AVERAGE(_xlfn._xlws.FILTER(tblPlanIndicativo_2[PORCENTAJE DE EJECUCIÓN ACUMULADA],(TRIM(tblPlanIndicativo_2[Responsable])=TRIM(EjecucionDependencias[[#This Row],[Dependencias Responsables]]))))</f>
        <v>0.57130792567647415</v>
      </c>
      <c r="AO24" s="154" t="s">
        <v>6289</v>
      </c>
    </row>
    <row r="25" spans="4:41" ht="44.4" customHeight="1" x14ac:dyDescent="0.25">
      <c r="J25" s="129" t="s">
        <v>4635</v>
      </c>
      <c r="K25" s="119" cm="1">
        <f t="array" aca="1" ref="K25" ca="1">SUMPRODUCT(_xlfn._xlws.FILTER(PonderadosVigencia[Promedio de avance de ejecución de la vigencia],PonderadosVigencia[Sector PDD]=J25),_xlfn._xlws.FILTER(PonderadosVigencia[Sobre Numero Total de Metas Programadas],PonderadosVigencia[Sector PDD]=J25))</f>
        <v>6.5146579804560263E-3</v>
      </c>
      <c r="L25" s="120" cm="1">
        <f t="array" aca="1" ref="L25" ca="1">COUNTA(_xlfn._xlws.FILTER(tblPlanIndicativo_2[Codigo Meta],(INDIRECT(Ponderados!$B$101)&lt;&gt;0)*(tblPlanIndicativo_2[Sector PDD]=J25)))</f>
        <v>5</v>
      </c>
      <c r="M25" s="121">
        <f ca="1">L25/Ponderados!$B$2</f>
        <v>1.6286644951140065E-2</v>
      </c>
      <c r="N25" s="122">
        <f t="shared" ca="1" si="1"/>
        <v>0.4</v>
      </c>
      <c r="P25" s="129" t="s">
        <v>4635</v>
      </c>
      <c r="Q25" s="119" cm="1">
        <f t="array" ref="Q25">SUMPRODUCT(_xlfn._xlws.FILTER(PonderadosCuatrienio[Promedio de avance de ejecución acumulada],PonderadosCuatrienio[Sector PDD]=P25),_xlfn._xlws.FILTER(PonderadosCuatrienio[Sobre Numero Total de Metas],PonderadosCuatrienio[Sector PDD]=P25))</f>
        <v>5.6947608200455576E-3</v>
      </c>
      <c r="R25" s="120" cm="1">
        <f t="array" ref="R25">COUNTA(_xlfn._xlws.FILTER(tblPlanIndicativo_2[Codigo Meta],tblPlanIndicativo_2[Sector PDD]=J25))</f>
        <v>6</v>
      </c>
      <c r="S25" s="121">
        <f>R25/Ponderados!$B$1</f>
        <v>1.366742596810934E-2</v>
      </c>
      <c r="T25" s="122">
        <f t="shared" si="2"/>
        <v>0.41666666666666663</v>
      </c>
      <c r="V25" s="118" t="s">
        <v>2069</v>
      </c>
      <c r="W25" s="130" t="s">
        <v>2074</v>
      </c>
      <c r="X25" s="118" t="s">
        <v>2075</v>
      </c>
      <c r="Y25" s="120" cm="1">
        <f t="array" aca="1" ref="Y2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5" s="131">
        <f ca="1">IFERROR(AVERAGEIFS(INDIRECT(Ponderados!$B$102),tblPlanIndicativo_2[Programa PDD],AvanceVigenciaProgramas[[#This Row],[Programa PDD]],INDIRECT(Ponderados!$B$101),"&lt;&gt;0"),0)</f>
        <v>0</v>
      </c>
      <c r="AB25" s="118" t="s">
        <v>2069</v>
      </c>
      <c r="AC25" s="130" t="s">
        <v>2074</v>
      </c>
      <c r="AD25" s="118" t="s">
        <v>2075</v>
      </c>
      <c r="AE25" s="120">
        <f>COUNTIF(tblPlanIndicativo_2[Programa PDD],AD25)</f>
        <v>9</v>
      </c>
      <c r="AF25" s="131">
        <f>IFERROR(AVERAGEIF(tblPlanIndicativo_2[Programa PDD],AvanceCuatrienioProgramas[[#This Row],[Programa PDD]],tblPlanIndicativo_2[PORCENTAJE DE EJECUCIÓN ACUMULADA]),0)</f>
        <v>0.6036111111111111</v>
      </c>
      <c r="AH25" s="120" t="s">
        <v>4769</v>
      </c>
      <c r="AI25" s="148" t="s">
        <v>4401</v>
      </c>
      <c r="AJ25" s="130" cm="1">
        <f t="array" aca="1" ref="AJ2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5" s="130" cm="1">
        <f t="array" aca="1" ref="AK2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5" s="131" cm="1">
        <f t="array" aca="1" ref="AL25" ca="1">IF(EjecucionDependencias[[#This Row],[Numero de Indicadores Programados]]=0,0,AVERAGE(_xlfn._xlws.FILTER(INDIRECT(Ponderados!$B$102),(TRIM(tblPlanIndicativo_2[Responsable])=TRIM(EjecucionDependencias[[#This Row],[Dependencias Responsables]]))*(INDIRECT(Ponderados!$B$101)&lt;&gt;0))))</f>
        <v>0</v>
      </c>
      <c r="AM25" s="131" cm="1">
        <f t="array" ref="AM25">AVERAGE(_xlfn._xlws.FILTER(tblPlanIndicativo_2[PORCENTAJE DE EJECUCIÓN ACUMULADA],(TRIM(tblPlanIndicativo_2[Responsable])=TRIM(EjecucionDependencias[[#This Row],[Dependencias Responsables]]))))</f>
        <v>0</v>
      </c>
      <c r="AO25" s="154" t="s">
        <v>6276</v>
      </c>
    </row>
    <row r="26" spans="4:41" ht="44.4" customHeight="1" x14ac:dyDescent="0.25">
      <c r="J26" s="129" t="s">
        <v>4703</v>
      </c>
      <c r="K26" s="119" cm="1">
        <f t="array" aca="1" ref="K26" ca="1">SUMPRODUCT(_xlfn._xlws.FILTER(PonderadosVigencia[Promedio de avance de ejecución de la vigencia],PonderadosVigencia[Sector PDD]=J26),_xlfn._xlws.FILTER(PonderadosVigencia[Sobre Numero Total de Metas Programadas],PonderadosVigencia[Sector PDD]=J26))</f>
        <v>3.2573289902280127E-3</v>
      </c>
      <c r="L26" s="120" cm="1">
        <f t="array" aca="1" ref="L26" ca="1">COUNTA(_xlfn._xlws.FILTER(tblPlanIndicativo_2[Codigo Meta],(INDIRECT(Ponderados!$B$101)&lt;&gt;0)*(tblPlanIndicativo_2[Sector PDD]=J26)))</f>
        <v>3</v>
      </c>
      <c r="M26" s="121">
        <f ca="1">L26/Ponderados!$B$2</f>
        <v>9.7719869706840382E-3</v>
      </c>
      <c r="N26" s="122">
        <f t="shared" ca="1" si="1"/>
        <v>0.33333333333333331</v>
      </c>
      <c r="P26" s="129" t="s">
        <v>4703</v>
      </c>
      <c r="Q26" s="119" cm="1">
        <f t="array" ref="Q26">SUMPRODUCT(_xlfn._xlws.FILTER(PonderadosCuatrienio[Promedio de avance de ejecución acumulada],PonderadosCuatrienio[Sector PDD]=P26),_xlfn._xlws.FILTER(PonderadosCuatrienio[Sobre Numero Total de Metas],PonderadosCuatrienio[Sector PDD]=P26))</f>
        <v>4.5558086560364463E-3</v>
      </c>
      <c r="R26" s="120" cm="1">
        <f t="array" ref="R26">COUNTA(_xlfn._xlws.FILTER(tblPlanIndicativo_2[Codigo Meta],tblPlanIndicativo_2[Sector PDD]=J26))</f>
        <v>4</v>
      </c>
      <c r="S26" s="121">
        <f>R26/Ponderados!$B$1</f>
        <v>9.1116173120728925E-3</v>
      </c>
      <c r="T26" s="122">
        <f t="shared" si="2"/>
        <v>0.5</v>
      </c>
      <c r="V26" s="118" t="s">
        <v>2069</v>
      </c>
      <c r="W26" s="130" t="s">
        <v>2170</v>
      </c>
      <c r="X26" s="118" t="s">
        <v>2171</v>
      </c>
      <c r="Y26" s="120" cm="1">
        <f t="array" aca="1" ref="Y2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26" s="131">
        <f ca="1">IFERROR(AVERAGEIFS(INDIRECT(Ponderados!$B$102),tblPlanIndicativo_2[Programa PDD],AvanceVigenciaProgramas[[#This Row],[Programa PDD]],INDIRECT(Ponderados!$B$101),"&lt;&gt;0"),0)</f>
        <v>0.47222222222222221</v>
      </c>
      <c r="AB26" s="118" t="s">
        <v>2069</v>
      </c>
      <c r="AC26" s="130" t="s">
        <v>2170</v>
      </c>
      <c r="AD26" s="118" t="s">
        <v>2171</v>
      </c>
      <c r="AE26" s="120">
        <f>COUNTIF(tblPlanIndicativo_2[Programa PDD],AD26)</f>
        <v>10</v>
      </c>
      <c r="AF26" s="131">
        <f>IFERROR(AVERAGEIF(tblPlanIndicativo_2[Programa PDD],AvanceCuatrienioProgramas[[#This Row],[Programa PDD]],tblPlanIndicativo_2[PORCENTAJE DE EJECUCIÓN ACUMULADA]),0)</f>
        <v>0.53333333333333333</v>
      </c>
      <c r="AH26" s="120" t="s">
        <v>4768</v>
      </c>
      <c r="AI26" s="148" t="s">
        <v>3511</v>
      </c>
      <c r="AJ26" s="130" cm="1">
        <f t="array" aca="1" ref="AJ2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6" s="125" cm="1">
        <f t="array" aca="1" ref="AK2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6" s="131" cm="1">
        <f t="array" aca="1" ref="AL26" ca="1">IF(EjecucionDependencias[[#This Row],[Numero de Indicadores Programados]]=0,0,AVERAGE(_xlfn._xlws.FILTER(INDIRECT(Ponderados!$B$102),(TRIM(tblPlanIndicativo_2[Responsable])=TRIM(EjecucionDependencias[[#This Row],[Dependencias Responsables]]))*(INDIRECT(Ponderados!$B$101)&lt;&gt;0))))</f>
        <v>0.2</v>
      </c>
      <c r="AM26" s="131" cm="1">
        <f t="array" ref="AM26">AVERAGE(_xlfn._xlws.FILTER(tblPlanIndicativo_2[PORCENTAJE DE EJECUCIÓN ACUMULADA],(TRIM(tblPlanIndicativo_2[Responsable])=TRIM(EjecucionDependencias[[#This Row],[Dependencias Responsables]]))))</f>
        <v>0.48888888888888893</v>
      </c>
      <c r="AO26" s="154" t="s">
        <v>6290</v>
      </c>
    </row>
    <row r="27" spans="4:41" ht="44.4" customHeight="1" x14ac:dyDescent="0.25">
      <c r="J27" s="142" t="s">
        <v>4771</v>
      </c>
      <c r="K27" s="139">
        <f ca="1">SUM(K3:K26)</f>
        <v>0.37103155288246131</v>
      </c>
      <c r="P27" s="142" t="s">
        <v>4771</v>
      </c>
      <c r="Q27" s="139">
        <f>SUM(Q3:Q26)</f>
        <v>0.54780367382714323</v>
      </c>
      <c r="V27" s="118" t="s">
        <v>2069</v>
      </c>
      <c r="W27" s="130" t="s">
        <v>2258</v>
      </c>
      <c r="X27" s="118" t="s">
        <v>2259</v>
      </c>
      <c r="Y27" s="120" cm="1">
        <f t="array" aca="1" ref="Y2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7" s="131">
        <f ca="1">IFERROR(AVERAGEIFS(INDIRECT(Ponderados!$B$102),tblPlanIndicativo_2[Programa PDD],AvanceVigenciaProgramas[[#This Row],[Programa PDD]],INDIRECT(Ponderados!$B$101),"&lt;&gt;0"),0)</f>
        <v>0.33250000000000002</v>
      </c>
      <c r="AB27" s="118" t="s">
        <v>2069</v>
      </c>
      <c r="AC27" s="130" t="s">
        <v>2258</v>
      </c>
      <c r="AD27" s="118" t="s">
        <v>2259</v>
      </c>
      <c r="AE27" s="120">
        <f>COUNTIF(tblPlanIndicativo_2[Programa PDD],AD27)</f>
        <v>5</v>
      </c>
      <c r="AF27" s="131">
        <f>IFERROR(AVERAGEIF(tblPlanIndicativo_2[Programa PDD],AvanceCuatrienioProgramas[[#This Row],[Programa PDD]],tblPlanIndicativo_2[PORCENTAJE DE EJECUCIÓN ACUMULADA]),0)</f>
        <v>0.6455333333333334</v>
      </c>
      <c r="AH27" s="120" t="s">
        <v>4769</v>
      </c>
      <c r="AI27" s="148" t="s">
        <v>3753</v>
      </c>
      <c r="AJ27" s="130" cm="1">
        <f t="array" aca="1" ref="AJ2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7" s="130" cm="1">
        <f t="array" aca="1" ref="AK2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27" s="131" cm="1">
        <f t="array" aca="1" ref="AL27" ca="1">IF(EjecucionDependencias[[#This Row],[Numero de Indicadores Programados]]=0,0,AVERAGE(_xlfn._xlws.FILTER(INDIRECT(Ponderados!$B$102),(TRIM(tblPlanIndicativo_2[Responsable])=TRIM(EjecucionDependencias[[#This Row],[Dependencias Responsables]]))*(INDIRECT(Ponderados!$B$101)&lt;&gt;0))))</f>
        <v>0.4</v>
      </c>
      <c r="AM27" s="131" cm="1">
        <f t="array" ref="AM27">AVERAGE(_xlfn._xlws.FILTER(tblPlanIndicativo_2[PORCENTAJE DE EJECUCIÓN ACUMULADA],(TRIM(tblPlanIndicativo_2[Responsable])=TRIM(EjecucionDependencias[[#This Row],[Dependencias Responsables]]))))</f>
        <v>0.47540121020784004</v>
      </c>
      <c r="AO27" s="154" t="s">
        <v>6276</v>
      </c>
    </row>
    <row r="28" spans="4:41" ht="44.4" customHeight="1" x14ac:dyDescent="0.25">
      <c r="V28" s="118" t="s">
        <v>2069</v>
      </c>
      <c r="W28" s="130" t="s">
        <v>2307</v>
      </c>
      <c r="X28" s="118" t="s">
        <v>2308</v>
      </c>
      <c r="Y28" s="120" cm="1">
        <f t="array" aca="1" ref="Y2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28" s="131">
        <f ca="1">IFERROR(AVERAGEIFS(INDIRECT(Ponderados!$B$102),tblPlanIndicativo_2[Programa PDD],AvanceVigenciaProgramas[[#This Row],[Programa PDD]],INDIRECT(Ponderados!$B$101),"&lt;&gt;0"),0)</f>
        <v>0</v>
      </c>
      <c r="AB28" s="118" t="s">
        <v>2069</v>
      </c>
      <c r="AC28" s="130" t="s">
        <v>2307</v>
      </c>
      <c r="AD28" s="118" t="s">
        <v>2308</v>
      </c>
      <c r="AE28" s="120">
        <f>COUNTIF(tblPlanIndicativo_2[Programa PDD],AD28)</f>
        <v>2</v>
      </c>
      <c r="AF28" s="131">
        <f>IFERROR(AVERAGEIF(tblPlanIndicativo_2[Programa PDD],AvanceCuatrienioProgramas[[#This Row],[Programa PDD]],tblPlanIndicativo_2[PORCENTAJE DE EJECUCIÓN ACUMULADA]),0)</f>
        <v>0.5</v>
      </c>
      <c r="AH28" s="120" t="s">
        <v>4769</v>
      </c>
      <c r="AI28" s="148" t="s">
        <v>3792</v>
      </c>
      <c r="AJ28" s="130" cm="1">
        <f t="array" aca="1" ref="AJ2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8" s="130" cm="1">
        <f t="array" aca="1" ref="AK2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8" s="131" cm="1">
        <f t="array" aca="1" ref="AL28" ca="1">IF(EjecucionDependencias[[#This Row],[Numero de Indicadores Programados]]=0,0,AVERAGE(_xlfn._xlws.FILTER(INDIRECT(Ponderados!$B$102),(TRIM(tblPlanIndicativo_2[Responsable])=TRIM(EjecucionDependencias[[#This Row],[Dependencias Responsables]]))*(INDIRECT(Ponderados!$B$101)&lt;&gt;0))))</f>
        <v>0</v>
      </c>
      <c r="AM28" s="131" cm="1">
        <f t="array" ref="AM28">AVERAGE(_xlfn._xlws.FILTER(tblPlanIndicativo_2[PORCENTAJE DE EJECUCIÓN ACUMULADA],(TRIM(tblPlanIndicativo_2[Responsable])=TRIM(EjecucionDependencias[[#This Row],[Dependencias Responsables]]))))</f>
        <v>1</v>
      </c>
      <c r="AO28" s="154" t="s">
        <v>6276</v>
      </c>
    </row>
    <row r="29" spans="4:41" ht="44.4" customHeight="1" x14ac:dyDescent="0.25">
      <c r="V29" s="118" t="s">
        <v>2069</v>
      </c>
      <c r="W29" s="130" t="s">
        <v>2307</v>
      </c>
      <c r="X29" s="118" t="s">
        <v>2332</v>
      </c>
      <c r="Y29" s="120" cm="1">
        <f t="array" aca="1" ref="Y2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29" s="131">
        <f ca="1">IFERROR(AVERAGEIFS(INDIRECT(Ponderados!$B$102),tblPlanIndicativo_2[Programa PDD],AvanceVigenciaProgramas[[#This Row],[Programa PDD]],INDIRECT(Ponderados!$B$101),"&lt;&gt;0"),0)</f>
        <v>0</v>
      </c>
      <c r="AB29" s="118" t="s">
        <v>2069</v>
      </c>
      <c r="AC29" s="130" t="s">
        <v>2307</v>
      </c>
      <c r="AD29" s="118" t="s">
        <v>2332</v>
      </c>
      <c r="AE29" s="120">
        <f>COUNTIF(tblPlanIndicativo_2[Programa PDD],AD29)</f>
        <v>13</v>
      </c>
      <c r="AF29" s="131">
        <f>IFERROR(AVERAGEIF(tblPlanIndicativo_2[Programa PDD],AvanceCuatrienioProgramas[[#This Row],[Programa PDD]],tblPlanIndicativo_2[PORCENTAJE DE EJECUCIÓN ACUMULADA]),0)</f>
        <v>0.49046153846153856</v>
      </c>
      <c r="AH29" s="120" t="s">
        <v>4769</v>
      </c>
      <c r="AI29" s="148" t="s">
        <v>3769</v>
      </c>
      <c r="AJ29" s="130" cm="1">
        <f t="array" aca="1" ref="AJ2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9" s="130" cm="1">
        <f t="array" aca="1" ref="AK2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9" s="131" cm="1">
        <f t="array" aca="1" ref="AL29" ca="1">IF(EjecucionDependencias[[#This Row],[Numero de Indicadores Programados]]=0,0,AVERAGE(_xlfn._xlws.FILTER(INDIRECT(Ponderados!$B$102),(TRIM(tblPlanIndicativo_2[Responsable])=TRIM(EjecucionDependencias[[#This Row],[Dependencias Responsables]]))*(INDIRECT(Ponderados!$B$101)&lt;&gt;0))))</f>
        <v>0</v>
      </c>
      <c r="AM29" s="131" cm="1">
        <f t="array" ref="AM29">AVERAGE(_xlfn._xlws.FILTER(tblPlanIndicativo_2[PORCENTAJE DE EJECUCIÓN ACUMULADA],(TRIM(tblPlanIndicativo_2[Responsable])=TRIM(EjecucionDependencias[[#This Row],[Dependencias Responsables]]))))</f>
        <v>0.39200000000000002</v>
      </c>
      <c r="AO29" s="154" t="s">
        <v>6276</v>
      </c>
    </row>
    <row r="30" spans="4:41" ht="44.4" customHeight="1" x14ac:dyDescent="0.25">
      <c r="V30" s="118" t="s">
        <v>2069</v>
      </c>
      <c r="W30" s="130" t="s">
        <v>2463</v>
      </c>
      <c r="X30" s="118" t="s">
        <v>2464</v>
      </c>
      <c r="Y30" s="120" cm="1">
        <f t="array" aca="1" ref="Y3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30" s="131">
        <f ca="1">IFERROR(AVERAGEIFS(INDIRECT(Ponderados!$B$102),tblPlanIndicativo_2[Programa PDD],AvanceVigenciaProgramas[[#This Row],[Programa PDD]],INDIRECT(Ponderados!$B$101),"&lt;&gt;0"),0)</f>
        <v>0.18699999999999997</v>
      </c>
      <c r="AB30" s="118" t="s">
        <v>2069</v>
      </c>
      <c r="AC30" s="130" t="s">
        <v>2463</v>
      </c>
      <c r="AD30" s="118" t="s">
        <v>2464</v>
      </c>
      <c r="AE30" s="120">
        <f>COUNTIF(tblPlanIndicativo_2[Programa PDD],AD30)</f>
        <v>7</v>
      </c>
      <c r="AF30" s="131">
        <f>IFERROR(AVERAGEIF(tblPlanIndicativo_2[Programa PDD],AvanceCuatrienioProgramas[[#This Row],[Programa PDD]],tblPlanIndicativo_2[PORCENTAJE DE EJECUCIÓN ACUMULADA]),0)</f>
        <v>0.54743415047905764</v>
      </c>
      <c r="AH30" s="120" t="s">
        <v>4769</v>
      </c>
      <c r="AI30" s="148" t="s">
        <v>4364</v>
      </c>
      <c r="AJ30" s="130" cm="1">
        <f t="array" aca="1" ref="AJ3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30" s="130" cm="1">
        <f t="array" aca="1" ref="AK3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0" s="131" cm="1">
        <f t="array" aca="1" ref="AL30" ca="1">IF(EjecucionDependencias[[#This Row],[Numero de Indicadores Programados]]=0,0,AVERAGE(_xlfn._xlws.FILTER(INDIRECT(Ponderados!$B$102),(TRIM(tblPlanIndicativo_2[Responsable])=TRIM(EjecucionDependencias[[#This Row],[Dependencias Responsables]]))*(INDIRECT(Ponderados!$B$101)&lt;&gt;0))))</f>
        <v>0</v>
      </c>
      <c r="AM30" s="131" cm="1">
        <f t="array" ref="AM30">AVERAGE(_xlfn._xlws.FILTER(tblPlanIndicativo_2[PORCENTAJE DE EJECUCIÓN ACUMULADA],(TRIM(tblPlanIndicativo_2[Responsable])=TRIM(EjecucionDependencias[[#This Row],[Dependencias Responsables]]))))</f>
        <v>0</v>
      </c>
      <c r="AO30" s="154" t="s">
        <v>6276</v>
      </c>
    </row>
    <row r="31" spans="4:41" ht="44.4" customHeight="1" x14ac:dyDescent="0.25">
      <c r="V31" s="118" t="s">
        <v>2069</v>
      </c>
      <c r="W31" s="130" t="s">
        <v>2463</v>
      </c>
      <c r="X31" s="118" t="s">
        <v>2539</v>
      </c>
      <c r="Y31" s="120" cm="1">
        <f t="array" aca="1" ref="Y3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1" s="131">
        <f ca="1">IFERROR(AVERAGEIFS(INDIRECT(Ponderados!$B$102),tblPlanIndicativo_2[Programa PDD],AvanceVigenciaProgramas[[#This Row],[Programa PDD]],INDIRECT(Ponderados!$B$101),"&lt;&gt;0"),0)</f>
        <v>0</v>
      </c>
      <c r="AB31" s="118" t="s">
        <v>2069</v>
      </c>
      <c r="AC31" s="130" t="s">
        <v>2463</v>
      </c>
      <c r="AD31" s="118" t="s">
        <v>2539</v>
      </c>
      <c r="AE31" s="120">
        <f>COUNTIF(tblPlanIndicativo_2[Programa PDD],AD31)</f>
        <v>1</v>
      </c>
      <c r="AF31" s="131">
        <f>IFERROR(AVERAGEIF(tblPlanIndicativo_2[Programa PDD],AvanceCuatrienioProgramas[[#This Row],[Programa PDD]],tblPlanIndicativo_2[PORCENTAJE DE EJECUCIÓN ACUMULADA]),0)</f>
        <v>0</v>
      </c>
      <c r="AH31" s="120" t="s">
        <v>4768</v>
      </c>
      <c r="AI31" s="148" t="s">
        <v>4280</v>
      </c>
      <c r="AJ31" s="130" cm="1">
        <f t="array" aca="1" ref="AJ3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31" s="125" cm="1">
        <f t="array" aca="1" ref="AK3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1" s="131" cm="1">
        <f t="array" aca="1" ref="AL31" ca="1">IF(EjecucionDependencias[[#This Row],[Numero de Indicadores Programados]]=0,0,AVERAGE(_xlfn._xlws.FILTER(INDIRECT(Ponderados!$B$102),(TRIM(tblPlanIndicativo_2[Responsable])=TRIM(EjecucionDependencias[[#This Row],[Dependencias Responsables]]))*(INDIRECT(Ponderados!$B$101)&lt;&gt;0))))</f>
        <v>0.25</v>
      </c>
      <c r="AM31" s="131" cm="1">
        <f t="array" ref="AM31">AVERAGE(_xlfn._xlws.FILTER(tblPlanIndicativo_2[PORCENTAJE DE EJECUCIÓN ACUMULADA],(TRIM(tblPlanIndicativo_2[Responsable])=TRIM(EjecucionDependencias[[#This Row],[Dependencias Responsables]]))))</f>
        <v>0.9821428571428571</v>
      </c>
      <c r="AO31" s="154" t="s">
        <v>6291</v>
      </c>
    </row>
    <row r="32" spans="4:41" ht="44.4" customHeight="1" x14ac:dyDescent="0.25">
      <c r="V32" s="118" t="s">
        <v>2069</v>
      </c>
      <c r="W32" s="130" t="s">
        <v>2463</v>
      </c>
      <c r="X32" s="118" t="s">
        <v>2551</v>
      </c>
      <c r="Y32" s="120" cm="1">
        <f t="array" aca="1" ref="Y3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2" s="131">
        <f ca="1">IFERROR(AVERAGEIFS(INDIRECT(Ponderados!$B$102),tblPlanIndicativo_2[Programa PDD],AvanceVigenciaProgramas[[#This Row],[Programa PDD]],INDIRECT(Ponderados!$B$101),"&lt;&gt;0"),0)</f>
        <v>0</v>
      </c>
      <c r="AB32" s="118" t="s">
        <v>2069</v>
      </c>
      <c r="AC32" s="130" t="s">
        <v>2463</v>
      </c>
      <c r="AD32" s="118" t="s">
        <v>2551</v>
      </c>
      <c r="AE32" s="120">
        <f>COUNTIF(tblPlanIndicativo_2[Programa PDD],AD32)</f>
        <v>1</v>
      </c>
      <c r="AF32" s="131">
        <f>IFERROR(AVERAGEIF(tblPlanIndicativo_2[Programa PDD],AvanceCuatrienioProgramas[[#This Row],[Programa PDD]],tblPlanIndicativo_2[PORCENTAJE DE EJECUCIÓN ACUMULADA]),0)</f>
        <v>1</v>
      </c>
      <c r="AH32" s="120" t="s">
        <v>4769</v>
      </c>
      <c r="AI32" s="148" t="s">
        <v>1205</v>
      </c>
      <c r="AJ32" s="130" cm="1">
        <f t="array" aca="1" ref="AJ3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2" s="130" cm="1">
        <f t="array" aca="1" ref="AK3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2" s="131" cm="1">
        <f t="array" aca="1" ref="AL32" ca="1">IF(EjecucionDependencias[[#This Row],[Numero de Indicadores Programados]]=0,0,AVERAGE(_xlfn._xlws.FILTER(INDIRECT(Ponderados!$B$102),(TRIM(tblPlanIndicativo_2[Responsable])=TRIM(EjecucionDependencias[[#This Row],[Dependencias Responsables]]))*(INDIRECT(Ponderados!$B$101)&lt;&gt;0))))</f>
        <v>1</v>
      </c>
      <c r="AM32" s="131" cm="1">
        <f t="array" ref="AM32">AVERAGE(_xlfn._xlws.FILTER(tblPlanIndicativo_2[PORCENTAJE DE EJECUCIÓN ACUMULADA],(TRIM(tblPlanIndicativo_2[Responsable])=TRIM(EjecucionDependencias[[#This Row],[Dependencias Responsables]]))))</f>
        <v>1</v>
      </c>
      <c r="AO32" s="154" t="s">
        <v>6276</v>
      </c>
    </row>
    <row r="33" spans="22:41" ht="44.4" customHeight="1" x14ac:dyDescent="0.25">
      <c r="V33" s="118" t="s">
        <v>2069</v>
      </c>
      <c r="W33" s="130" t="s">
        <v>2463</v>
      </c>
      <c r="X33" s="118" t="s">
        <v>2567</v>
      </c>
      <c r="Y33" s="120" cm="1">
        <f t="array" aca="1" ref="Y3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3" s="131">
        <f ca="1">IFERROR(AVERAGEIFS(INDIRECT(Ponderados!$B$102),tblPlanIndicativo_2[Programa PDD],AvanceVigenciaProgramas[[#This Row],[Programa PDD]],INDIRECT(Ponderados!$B$101),"&lt;&gt;0"),0)</f>
        <v>0</v>
      </c>
      <c r="AB33" s="118" t="s">
        <v>2069</v>
      </c>
      <c r="AC33" s="130" t="s">
        <v>2463</v>
      </c>
      <c r="AD33" s="118" t="s">
        <v>2567</v>
      </c>
      <c r="AE33" s="120">
        <f>COUNTIF(tblPlanIndicativo_2[Programa PDD],AD33)</f>
        <v>1</v>
      </c>
      <c r="AF33" s="131">
        <f>IFERROR(AVERAGEIF(tblPlanIndicativo_2[Programa PDD],AvanceCuatrienioProgramas[[#This Row],[Programa PDD]],tblPlanIndicativo_2[PORCENTAJE DE EJECUCIÓN ACUMULADA]),0)</f>
        <v>0.69869999999999999</v>
      </c>
      <c r="AH33" s="120" t="s">
        <v>4769</v>
      </c>
      <c r="AI33" s="148" t="s">
        <v>3823</v>
      </c>
      <c r="AJ33" s="130" cm="1">
        <f t="array" aca="1" ref="AJ3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3" s="130" cm="1">
        <f t="array" aca="1" ref="AK3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3" s="131" cm="1">
        <f t="array" aca="1" ref="AL33" ca="1">IF(EjecucionDependencias[[#This Row],[Numero de Indicadores Programados]]=0,0,AVERAGE(_xlfn._xlws.FILTER(INDIRECT(Ponderados!$B$102),(TRIM(tblPlanIndicativo_2[Responsable])=TRIM(EjecucionDependencias[[#This Row],[Dependencias Responsables]]))*(INDIRECT(Ponderados!$B$101)&lt;&gt;0))))</f>
        <v>0</v>
      </c>
      <c r="AM33" s="131" cm="1">
        <f t="array" ref="AM33">AVERAGE(_xlfn._xlws.FILTER(tblPlanIndicativo_2[PORCENTAJE DE EJECUCIÓN ACUMULADA],(TRIM(tblPlanIndicativo_2[Responsable])=TRIM(EjecucionDependencias[[#This Row],[Dependencias Responsables]]))))</f>
        <v>1</v>
      </c>
      <c r="AO33" s="154" t="s">
        <v>6276</v>
      </c>
    </row>
    <row r="34" spans="22:41" ht="44.4" customHeight="1" x14ac:dyDescent="0.25">
      <c r="V34" s="118" t="s">
        <v>2069</v>
      </c>
      <c r="W34" s="130" t="s">
        <v>2463</v>
      </c>
      <c r="X34" s="118" t="s">
        <v>2580</v>
      </c>
      <c r="Y34" s="120" cm="1">
        <f t="array" aca="1" ref="Y3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34" s="131">
        <f ca="1">IFERROR(AVERAGEIFS(INDIRECT(Ponderados!$B$102),tblPlanIndicativo_2[Programa PDD],AvanceVigenciaProgramas[[#This Row],[Programa PDD]],INDIRECT(Ponderados!$B$101),"&lt;&gt;0"),0)</f>
        <v>0.25</v>
      </c>
      <c r="AB34" s="118" t="s">
        <v>2069</v>
      </c>
      <c r="AC34" s="130" t="s">
        <v>2463</v>
      </c>
      <c r="AD34" s="118" t="s">
        <v>2580</v>
      </c>
      <c r="AE34" s="120">
        <f>COUNTIF(tblPlanIndicativo_2[Programa PDD],AD34)</f>
        <v>9</v>
      </c>
      <c r="AF34" s="131">
        <f>IFERROR(AVERAGEIF(tblPlanIndicativo_2[Programa PDD],AvanceCuatrienioProgramas[[#This Row],[Programa PDD]],tblPlanIndicativo_2[PORCENTAJE DE EJECUCIÓN ACUMULADA]),0)</f>
        <v>0.22965811965811966</v>
      </c>
      <c r="AH34" s="120" t="s">
        <v>4769</v>
      </c>
      <c r="AI34" s="148" t="s">
        <v>4253</v>
      </c>
      <c r="AJ34" s="130" cm="1">
        <f t="array" aca="1" ref="AJ3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4" s="130" cm="1">
        <f t="array" aca="1" ref="AK3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4" s="131" cm="1">
        <f t="array" aca="1" ref="AL34" ca="1">IF(EjecucionDependencias[[#This Row],[Numero de Indicadores Programados]]=0,0,AVERAGE(_xlfn._xlws.FILTER(INDIRECT(Ponderados!$B$102),(TRIM(tblPlanIndicativo_2[Responsable])=TRIM(EjecucionDependencias[[#This Row],[Dependencias Responsables]]))*(INDIRECT(Ponderados!$B$101)&lt;&gt;0))))</f>
        <v>0</v>
      </c>
      <c r="AM34" s="131" cm="1">
        <f t="array" ref="AM34">AVERAGE(_xlfn._xlws.FILTER(tblPlanIndicativo_2[PORCENTAJE DE EJECUCIÓN ACUMULADA],(TRIM(tblPlanIndicativo_2[Responsable])=TRIM(EjecucionDependencias[[#This Row],[Dependencias Responsables]]))))</f>
        <v>0</v>
      </c>
      <c r="AO34" s="154" t="s">
        <v>6276</v>
      </c>
    </row>
    <row r="35" spans="22:41" ht="44.4" customHeight="1" x14ac:dyDescent="0.25">
      <c r="V35" s="118" t="s">
        <v>2659</v>
      </c>
      <c r="W35" s="130" t="s">
        <v>2665</v>
      </c>
      <c r="X35" s="118" t="s">
        <v>2666</v>
      </c>
      <c r="Y35" s="120" cm="1">
        <f t="array" aca="1" ref="Y3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5" s="131">
        <f ca="1">IFERROR(AVERAGEIFS(INDIRECT(Ponderados!$B$102),tblPlanIndicativo_2[Programa PDD],AvanceVigenciaProgramas[[#This Row],[Programa PDD]],INDIRECT(Ponderados!$B$101),"&lt;&gt;0"),0)</f>
        <v>0.33333333333333331</v>
      </c>
      <c r="AB35" s="118" t="s">
        <v>2659</v>
      </c>
      <c r="AC35" s="130" t="s">
        <v>2665</v>
      </c>
      <c r="AD35" s="118" t="s">
        <v>2666</v>
      </c>
      <c r="AE35" s="120">
        <f>COUNTIF(tblPlanIndicativo_2[Programa PDD],AD35)</f>
        <v>6</v>
      </c>
      <c r="AF35" s="131">
        <f>IFERROR(AVERAGEIF(tblPlanIndicativo_2[Programa PDD],AvanceCuatrienioProgramas[[#This Row],[Programa PDD]],tblPlanIndicativo_2[PORCENTAJE DE EJECUCIÓN ACUMULADA]),0)</f>
        <v>0.46516666666666667</v>
      </c>
      <c r="AH35" s="120" t="s">
        <v>4769</v>
      </c>
      <c r="AI35" s="148" t="s">
        <v>4413</v>
      </c>
      <c r="AJ35" s="130" cm="1">
        <f t="array" aca="1" ref="AJ3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5" s="130" cm="1">
        <f t="array" aca="1" ref="AK3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5" s="131" cm="1">
        <f t="array" aca="1" ref="AL35" ca="1">IF(EjecucionDependencias[[#This Row],[Numero de Indicadores Programados]]=0,0,AVERAGE(_xlfn._xlws.FILTER(INDIRECT(Ponderados!$B$102),(TRIM(tblPlanIndicativo_2[Responsable])=TRIM(EjecucionDependencias[[#This Row],[Dependencias Responsables]]))*(INDIRECT(Ponderados!$B$101)&lt;&gt;0))))</f>
        <v>0</v>
      </c>
      <c r="AM35" s="131" cm="1">
        <f t="array" ref="AM35">AVERAGE(_xlfn._xlws.FILTER(tblPlanIndicativo_2[PORCENTAJE DE EJECUCIÓN ACUMULADA],(TRIM(tblPlanIndicativo_2[Responsable])=TRIM(EjecucionDependencias[[#This Row],[Dependencias Responsables]]))))</f>
        <v>0</v>
      </c>
      <c r="AO35" s="154" t="s">
        <v>6276</v>
      </c>
    </row>
    <row r="36" spans="22:41" ht="44.4" customHeight="1" x14ac:dyDescent="0.25">
      <c r="V36" s="118" t="s">
        <v>2659</v>
      </c>
      <c r="W36" s="130" t="s">
        <v>2665</v>
      </c>
      <c r="X36" s="118" t="s">
        <v>2733</v>
      </c>
      <c r="Y36" s="120" cm="1">
        <f t="array" aca="1" ref="Y3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6" s="131">
        <f ca="1">IFERROR(AVERAGEIFS(INDIRECT(Ponderados!$B$102),tblPlanIndicativo_2[Programa PDD],AvanceVigenciaProgramas[[#This Row],[Programa PDD]],INDIRECT(Ponderados!$B$101),"&lt;&gt;0"),0)</f>
        <v>0</v>
      </c>
      <c r="AB36" s="118" t="s">
        <v>2659</v>
      </c>
      <c r="AC36" s="130" t="s">
        <v>2665</v>
      </c>
      <c r="AD36" s="118" t="s">
        <v>2733</v>
      </c>
      <c r="AE36" s="120">
        <f>COUNTIF(tblPlanIndicativo_2[Programa PDD],AD36)</f>
        <v>1</v>
      </c>
      <c r="AF36" s="131">
        <f>IFERROR(AVERAGEIF(tblPlanIndicativo_2[Programa PDD],AvanceCuatrienioProgramas[[#This Row],[Programa PDD]],tblPlanIndicativo_2[PORCENTAJE DE EJECUCIÓN ACUMULADA]),0)</f>
        <v>0</v>
      </c>
      <c r="AH36" s="120" t="s">
        <v>4769</v>
      </c>
      <c r="AI36" s="148" t="s">
        <v>4388</v>
      </c>
      <c r="AJ36" s="130" cm="1">
        <f t="array" aca="1" ref="AJ3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6" s="130" cm="1">
        <f t="array" aca="1" ref="AK3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6" s="131" cm="1">
        <f t="array" aca="1" ref="AL36" ca="1">IF(EjecucionDependencias[[#This Row],[Numero de Indicadores Programados]]=0,0,AVERAGE(_xlfn._xlws.FILTER(INDIRECT(Ponderados!$B$102),(TRIM(tblPlanIndicativo_2[Responsable])=TRIM(EjecucionDependencias[[#This Row],[Dependencias Responsables]]))*(INDIRECT(Ponderados!$B$101)&lt;&gt;0))))</f>
        <v>1</v>
      </c>
      <c r="AM36" s="131" cm="1">
        <f t="array" ref="AM36">AVERAGE(_xlfn._xlws.FILTER(tblPlanIndicativo_2[PORCENTAJE DE EJECUCIÓN ACUMULADA],(TRIM(tblPlanIndicativo_2[Responsable])=TRIM(EjecucionDependencias[[#This Row],[Dependencias Responsables]]))))</f>
        <v>1</v>
      </c>
      <c r="AO36" s="154" t="s">
        <v>6276</v>
      </c>
    </row>
    <row r="37" spans="22:41" ht="44.4" customHeight="1" x14ac:dyDescent="0.25">
      <c r="V37" s="118" t="s">
        <v>2659</v>
      </c>
      <c r="W37" s="130" t="s">
        <v>2665</v>
      </c>
      <c r="X37" s="118" t="s">
        <v>2746</v>
      </c>
      <c r="Y37" s="120" cm="1">
        <f t="array" aca="1" ref="Y3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37" s="131">
        <f ca="1">IFERROR(AVERAGEIFS(INDIRECT(Ponderados!$B$102),tblPlanIndicativo_2[Programa PDD],AvanceVigenciaProgramas[[#This Row],[Programa PDD]],INDIRECT(Ponderados!$B$101),"&lt;&gt;0"),0)</f>
        <v>0</v>
      </c>
      <c r="AB37" s="118" t="s">
        <v>2659</v>
      </c>
      <c r="AC37" s="130" t="s">
        <v>2665</v>
      </c>
      <c r="AD37" s="118" t="s">
        <v>2746</v>
      </c>
      <c r="AE37" s="120">
        <f>COUNTIF(tblPlanIndicativo_2[Programa PDD],AD37)</f>
        <v>14</v>
      </c>
      <c r="AF37" s="131">
        <f>IFERROR(AVERAGEIF(tblPlanIndicativo_2[Programa PDD],AvanceCuatrienioProgramas[[#This Row],[Programa PDD]],tblPlanIndicativo_2[PORCENTAJE DE EJECUCIÓN ACUMULADA]),0)</f>
        <v>0.35163461538461543</v>
      </c>
      <c r="AH37" s="120" t="s">
        <v>4768</v>
      </c>
      <c r="AI37" s="148" t="s">
        <v>2317</v>
      </c>
      <c r="AJ37" s="130" cm="1">
        <f t="array" aca="1" ref="AJ3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7</v>
      </c>
      <c r="AK37" s="125" cm="1">
        <f t="array" aca="1" ref="AK3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7" s="131" cm="1">
        <f t="array" aca="1" ref="AL37" ca="1">IF(EjecucionDependencias[[#This Row],[Numero de Indicadores Programados]]=0,0,AVERAGE(_xlfn._xlws.FILTER(INDIRECT(Ponderados!$B$102),(TRIM(tblPlanIndicativo_2[Responsable])=TRIM(EjecucionDependencias[[#This Row],[Dependencias Responsables]]))*(INDIRECT(Ponderados!$B$101)&lt;&gt;0))))</f>
        <v>0</v>
      </c>
      <c r="AM37" s="131" cm="1">
        <f t="array" ref="AM37">AVERAGE(_xlfn._xlws.FILTER(tblPlanIndicativo_2[PORCENTAJE DE EJECUCIÓN ACUMULADA],(TRIM(tblPlanIndicativo_2[Responsable])=TRIM(EjecucionDependencias[[#This Row],[Dependencias Responsables]]))))</f>
        <v>0.49173333333333341</v>
      </c>
      <c r="AO37" s="154" t="s">
        <v>6276</v>
      </c>
    </row>
    <row r="38" spans="22:41" ht="44.4" customHeight="1" x14ac:dyDescent="0.25">
      <c r="V38" s="118" t="s">
        <v>2659</v>
      </c>
      <c r="W38" s="130" t="s">
        <v>2890</v>
      </c>
      <c r="X38" s="118" t="s">
        <v>2891</v>
      </c>
      <c r="Y38" s="120" cm="1">
        <f t="array" aca="1" ref="Y3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38" s="131">
        <f ca="1">IFERROR(AVERAGEIFS(INDIRECT(Ponderados!$B$102),tblPlanIndicativo_2[Programa PDD],AvanceVigenciaProgramas[[#This Row],[Programa PDD]],INDIRECT(Ponderados!$B$101),"&lt;&gt;0"),0)</f>
        <v>1</v>
      </c>
      <c r="AB38" s="118" t="s">
        <v>2659</v>
      </c>
      <c r="AC38" s="130" t="s">
        <v>2890</v>
      </c>
      <c r="AD38" s="118" t="s">
        <v>2891</v>
      </c>
      <c r="AE38" s="120">
        <f>COUNTIF(tblPlanIndicativo_2[Programa PDD],AD38)</f>
        <v>6</v>
      </c>
      <c r="AF38" s="131">
        <f>IFERROR(AVERAGEIF(tblPlanIndicativo_2[Programa PDD],AvanceCuatrienioProgramas[[#This Row],[Programa PDD]],tblPlanIndicativo_2[PORCENTAJE DE EJECUCIÓN ACUMULADA]),0)</f>
        <v>0.66666666666666663</v>
      </c>
    </row>
    <row r="39" spans="22:41" ht="44.4" customHeight="1" x14ac:dyDescent="0.25">
      <c r="V39" s="118" t="s">
        <v>2659</v>
      </c>
      <c r="W39" s="130" t="s">
        <v>2890</v>
      </c>
      <c r="X39" s="118" t="s">
        <v>2947</v>
      </c>
      <c r="Y39" s="120" cm="1">
        <f t="array" aca="1" ref="Y3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39" s="131">
        <f ca="1">IFERROR(AVERAGEIFS(INDIRECT(Ponderados!$B$102),tblPlanIndicativo_2[Programa PDD],AvanceVigenciaProgramas[[#This Row],[Programa PDD]],INDIRECT(Ponderados!$B$101),"&lt;&gt;0"),0)</f>
        <v>0.25</v>
      </c>
      <c r="AB39" s="118" t="s">
        <v>2659</v>
      </c>
      <c r="AC39" s="130" t="s">
        <v>2890</v>
      </c>
      <c r="AD39" s="118" t="s">
        <v>2947</v>
      </c>
      <c r="AE39" s="120">
        <f>COUNTIF(tblPlanIndicativo_2[Programa PDD],AD39)</f>
        <v>5</v>
      </c>
      <c r="AF39" s="131">
        <f>IFERROR(AVERAGEIF(tblPlanIndicativo_2[Programa PDD],AvanceCuatrienioProgramas[[#This Row],[Programa PDD]],tblPlanIndicativo_2[PORCENTAJE DE EJECUCIÓN ACUMULADA]),0)</f>
        <v>0.26400000000000001</v>
      </c>
    </row>
    <row r="40" spans="22:41" ht="44.4" customHeight="1" x14ac:dyDescent="0.25">
      <c r="V40" s="118" t="s">
        <v>2659</v>
      </c>
      <c r="W40" s="130" t="s">
        <v>2890</v>
      </c>
      <c r="X40" s="118" t="s">
        <v>2995</v>
      </c>
      <c r="Y40" s="120" cm="1">
        <f t="array" aca="1" ref="Y4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0" s="131">
        <f ca="1">IFERROR(AVERAGEIFS(INDIRECT(Ponderados!$B$102),tblPlanIndicativo_2[Programa PDD],AvanceVigenciaProgramas[[#This Row],[Programa PDD]],INDIRECT(Ponderados!$B$101),"&lt;&gt;0"),0)</f>
        <v>0</v>
      </c>
      <c r="AB40" s="118" t="s">
        <v>2659</v>
      </c>
      <c r="AC40" s="130" t="s">
        <v>2890</v>
      </c>
      <c r="AD40" s="118" t="s">
        <v>2995</v>
      </c>
      <c r="AE40" s="120">
        <f>COUNTIF(tblPlanIndicativo_2[Programa PDD],AD40)</f>
        <v>2</v>
      </c>
      <c r="AF40" s="131">
        <f>IFERROR(AVERAGEIF(tblPlanIndicativo_2[Programa PDD],AvanceCuatrienioProgramas[[#This Row],[Programa PDD]],tblPlanIndicativo_2[PORCENTAJE DE EJECUCIÓN ACUMULADA]),0)</f>
        <v>0</v>
      </c>
    </row>
    <row r="41" spans="22:41" ht="44.4" customHeight="1" x14ac:dyDescent="0.25">
      <c r="V41" s="118" t="s">
        <v>2659</v>
      </c>
      <c r="W41" s="130" t="s">
        <v>2890</v>
      </c>
      <c r="X41" s="118" t="s">
        <v>3019</v>
      </c>
      <c r="Y41" s="120" cm="1">
        <f t="array" aca="1" ref="Y4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1" s="131">
        <f ca="1">IFERROR(AVERAGEIFS(INDIRECT(Ponderados!$B$102),tblPlanIndicativo_2[Programa PDD],AvanceVigenciaProgramas[[#This Row],[Programa PDD]],INDIRECT(Ponderados!$B$101),"&lt;&gt;0"),0)</f>
        <v>0</v>
      </c>
      <c r="AB41" s="118" t="s">
        <v>2659</v>
      </c>
      <c r="AC41" s="130" t="s">
        <v>2890</v>
      </c>
      <c r="AD41" s="118" t="s">
        <v>3019</v>
      </c>
      <c r="AE41" s="120">
        <f>COUNTIF(tblPlanIndicativo_2[Programa PDD],AD41)</f>
        <v>1</v>
      </c>
      <c r="AF41" s="131">
        <f>IFERROR(AVERAGEIF(tblPlanIndicativo_2[Programa PDD],AvanceCuatrienioProgramas[[#This Row],[Programa PDD]],tblPlanIndicativo_2[PORCENTAJE DE EJECUCIÓN ACUMULADA]),0)</f>
        <v>0</v>
      </c>
    </row>
    <row r="42" spans="22:41" ht="44.4" customHeight="1" x14ac:dyDescent="0.25">
      <c r="V42" s="118" t="s">
        <v>2659</v>
      </c>
      <c r="W42" s="130" t="s">
        <v>2890</v>
      </c>
      <c r="X42" s="118" t="s">
        <v>3029</v>
      </c>
      <c r="Y42" s="120" cm="1">
        <f t="array" aca="1" ref="Y4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2" s="131">
        <f ca="1">IFERROR(AVERAGEIFS(INDIRECT(Ponderados!$B$102),tblPlanIndicativo_2[Programa PDD],AvanceVigenciaProgramas[[#This Row],[Programa PDD]],INDIRECT(Ponderados!$B$101),"&lt;&gt;0"),0)</f>
        <v>0</v>
      </c>
      <c r="AB42" s="118" t="s">
        <v>2659</v>
      </c>
      <c r="AC42" s="130" t="s">
        <v>2890</v>
      </c>
      <c r="AD42" s="118" t="s">
        <v>3029</v>
      </c>
      <c r="AE42" s="120">
        <f>COUNTIF(tblPlanIndicativo_2[Programa PDD],AD42)</f>
        <v>3</v>
      </c>
      <c r="AF42" s="131">
        <f>IFERROR(AVERAGEIF(tblPlanIndicativo_2[Programa PDD],AvanceCuatrienioProgramas[[#This Row],[Programa PDD]],tblPlanIndicativo_2[PORCENTAJE DE EJECUCIÓN ACUMULADA]),0)</f>
        <v>0</v>
      </c>
    </row>
    <row r="43" spans="22:41" ht="44.4" customHeight="1" x14ac:dyDescent="0.25">
      <c r="V43" s="118" t="s">
        <v>2659</v>
      </c>
      <c r="W43" s="130" t="s">
        <v>2890</v>
      </c>
      <c r="X43" s="118" t="s">
        <v>3057</v>
      </c>
      <c r="Y43" s="120" cm="1">
        <f t="array" aca="1" ref="Y4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3" s="131">
        <f ca="1">IFERROR(AVERAGEIFS(INDIRECT(Ponderados!$B$102),tblPlanIndicativo_2[Programa PDD],AvanceVigenciaProgramas[[#This Row],[Programa PDD]],INDIRECT(Ponderados!$B$101),"&lt;&gt;0"),0)</f>
        <v>1</v>
      </c>
      <c r="AB43" s="118" t="s">
        <v>2659</v>
      </c>
      <c r="AC43" s="130" t="s">
        <v>2890</v>
      </c>
      <c r="AD43" s="118" t="s">
        <v>3057</v>
      </c>
      <c r="AE43" s="120">
        <f>COUNTIF(tblPlanIndicativo_2[Programa PDD],AD43)</f>
        <v>4</v>
      </c>
      <c r="AF43" s="131">
        <f>IFERROR(AVERAGEIF(tblPlanIndicativo_2[Programa PDD],AvanceCuatrienioProgramas[[#This Row],[Programa PDD]],tblPlanIndicativo_2[PORCENTAJE DE EJECUCIÓN ACUMULADA]),0)</f>
        <v>1</v>
      </c>
    </row>
    <row r="44" spans="22:41" ht="44.4" customHeight="1" x14ac:dyDescent="0.25">
      <c r="V44" s="118" t="s">
        <v>2659</v>
      </c>
      <c r="W44" s="130" t="s">
        <v>2890</v>
      </c>
      <c r="X44" s="118" t="s">
        <v>3096</v>
      </c>
      <c r="Y44" s="120" cm="1">
        <f t="array" aca="1" ref="Y4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4" s="131">
        <f ca="1">IFERROR(AVERAGEIFS(INDIRECT(Ponderados!$B$102),tblPlanIndicativo_2[Programa PDD],AvanceVigenciaProgramas[[#This Row],[Programa PDD]],INDIRECT(Ponderados!$B$101),"&lt;&gt;0"),0)</f>
        <v>0.33333333333333331</v>
      </c>
      <c r="AB44" s="118" t="s">
        <v>2659</v>
      </c>
      <c r="AC44" s="130" t="s">
        <v>2890</v>
      </c>
      <c r="AD44" s="118" t="s">
        <v>3096</v>
      </c>
      <c r="AE44" s="120">
        <f>COUNTIF(tblPlanIndicativo_2[Programa PDD],AD44)</f>
        <v>5</v>
      </c>
      <c r="AF44" s="131">
        <f>IFERROR(AVERAGEIF(tblPlanIndicativo_2[Programa PDD],AvanceCuatrienioProgramas[[#This Row],[Programa PDD]],tblPlanIndicativo_2[PORCENTAJE DE EJECUCIÓN ACUMULADA]),0)</f>
        <v>0.45714285714285713</v>
      </c>
    </row>
    <row r="45" spans="22:41" ht="44.4" customHeight="1" x14ac:dyDescent="0.25">
      <c r="V45" s="118" t="s">
        <v>2659</v>
      </c>
      <c r="W45" s="130" t="s">
        <v>3150</v>
      </c>
      <c r="X45" s="118" t="s">
        <v>3151</v>
      </c>
      <c r="Y45" s="120" cm="1">
        <f t="array" aca="1" ref="Y4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5" s="131">
        <f ca="1">IFERROR(AVERAGEIFS(INDIRECT(Ponderados!$B$102),tblPlanIndicativo_2[Programa PDD],AvanceVigenciaProgramas[[#This Row],[Programa PDD]],INDIRECT(Ponderados!$B$101),"&lt;&gt;0"),0)</f>
        <v>0.5</v>
      </c>
      <c r="AB45" s="118" t="s">
        <v>2659</v>
      </c>
      <c r="AC45" s="130" t="s">
        <v>3150</v>
      </c>
      <c r="AD45" s="118" t="s">
        <v>3151</v>
      </c>
      <c r="AE45" s="120">
        <f>COUNTIF(tblPlanIndicativo_2[Programa PDD],AD45)</f>
        <v>3</v>
      </c>
      <c r="AF45" s="131">
        <f>IFERROR(AVERAGEIF(tblPlanIndicativo_2[Programa PDD],AvanceCuatrienioProgramas[[#This Row],[Programa PDD]],tblPlanIndicativo_2[PORCENTAJE DE EJECUCIÓN ACUMULADA]),0)</f>
        <v>0.85472863178420544</v>
      </c>
    </row>
    <row r="46" spans="22:41" ht="44.4" customHeight="1" x14ac:dyDescent="0.25">
      <c r="V46" s="118" t="s">
        <v>2659</v>
      </c>
      <c r="W46" s="130" t="s">
        <v>3150</v>
      </c>
      <c r="X46" s="118" t="s">
        <v>3188</v>
      </c>
      <c r="Y46" s="120" cm="1">
        <f t="array" aca="1" ref="Y4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46" s="131">
        <f ca="1">IFERROR(AVERAGEIFS(INDIRECT(Ponderados!$B$102),tblPlanIndicativo_2[Programa PDD],AvanceVigenciaProgramas[[#This Row],[Programa PDD]],INDIRECT(Ponderados!$B$101),"&lt;&gt;0"),0)</f>
        <v>0.5</v>
      </c>
      <c r="AB46" s="118" t="s">
        <v>2659</v>
      </c>
      <c r="AC46" s="130" t="s">
        <v>3150</v>
      </c>
      <c r="AD46" s="118" t="s">
        <v>3188</v>
      </c>
      <c r="AE46" s="120">
        <f>COUNTIF(tblPlanIndicativo_2[Programa PDD],AD46)</f>
        <v>9</v>
      </c>
      <c r="AF46" s="131">
        <f>IFERROR(AVERAGEIF(tblPlanIndicativo_2[Programa PDD],AvanceCuatrienioProgramas[[#This Row],[Programa PDD]],tblPlanIndicativo_2[PORCENTAJE DE EJECUCIÓN ACUMULADA]),0)</f>
        <v>0.69766666666666666</v>
      </c>
    </row>
    <row r="47" spans="22:41" ht="44.4" customHeight="1" x14ac:dyDescent="0.25">
      <c r="V47" s="118" t="s">
        <v>2659</v>
      </c>
      <c r="W47" s="130" t="s">
        <v>3150</v>
      </c>
      <c r="X47" s="118" t="s">
        <v>3279</v>
      </c>
      <c r="Y47" s="120" cm="1">
        <f t="array" aca="1" ref="Y4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7" s="131">
        <f ca="1">IFERROR(AVERAGEIFS(INDIRECT(Ponderados!$B$102),tblPlanIndicativo_2[Programa PDD],AvanceVigenciaProgramas[[#This Row],[Programa PDD]],INDIRECT(Ponderados!$B$101),"&lt;&gt;0"),0)</f>
        <v>1</v>
      </c>
      <c r="AB47" s="118" t="s">
        <v>2659</v>
      </c>
      <c r="AC47" s="130" t="s">
        <v>3150</v>
      </c>
      <c r="AD47" s="118" t="s">
        <v>3279</v>
      </c>
      <c r="AE47" s="120">
        <f>COUNTIF(tblPlanIndicativo_2[Programa PDD],AD47)</f>
        <v>2</v>
      </c>
      <c r="AF47" s="131">
        <f>IFERROR(AVERAGEIF(tblPlanIndicativo_2[Programa PDD],AvanceCuatrienioProgramas[[#This Row],[Programa PDD]],tblPlanIndicativo_2[PORCENTAJE DE EJECUCIÓN ACUMULADA]),0)</f>
        <v>1</v>
      </c>
    </row>
    <row r="48" spans="22:41" ht="44.4" customHeight="1" x14ac:dyDescent="0.25">
      <c r="V48" s="118" t="s">
        <v>2659</v>
      </c>
      <c r="W48" s="130" t="s">
        <v>3305</v>
      </c>
      <c r="X48" s="118" t="s">
        <v>3307</v>
      </c>
      <c r="Y48" s="120" cm="1">
        <f t="array" aca="1" ref="Y4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8" s="131">
        <f ca="1">IFERROR(AVERAGEIFS(INDIRECT(Ponderados!$B$102),tblPlanIndicativo_2[Programa PDD],AvanceVigenciaProgramas[[#This Row],[Programa PDD]],INDIRECT(Ponderados!$B$101),"&lt;&gt;0"),0)</f>
        <v>0</v>
      </c>
      <c r="AB48" s="118" t="s">
        <v>2659</v>
      </c>
      <c r="AC48" s="130" t="s">
        <v>3305</v>
      </c>
      <c r="AD48" s="118" t="s">
        <v>3307</v>
      </c>
      <c r="AE48" s="120">
        <f>COUNTIF(tblPlanIndicativo_2[Programa PDD],AD48)</f>
        <v>1</v>
      </c>
      <c r="AF48" s="131">
        <f>IFERROR(AVERAGEIF(tblPlanIndicativo_2[Programa PDD],AvanceCuatrienioProgramas[[#This Row],[Programa PDD]],tblPlanIndicativo_2[PORCENTAJE DE EJECUCIÓN ACUMULADA]),0)</f>
        <v>0</v>
      </c>
    </row>
    <row r="49" spans="22:32" ht="44.4" customHeight="1" x14ac:dyDescent="0.25">
      <c r="V49" s="118" t="s">
        <v>2659</v>
      </c>
      <c r="W49" s="130" t="s">
        <v>3305</v>
      </c>
      <c r="X49" s="118" t="s">
        <v>3322</v>
      </c>
      <c r="Y49" s="120" cm="1">
        <f t="array" aca="1" ref="Y4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49" s="131">
        <f ca="1">IFERROR(AVERAGEIFS(INDIRECT(Ponderados!$B$102),tblPlanIndicativo_2[Programa PDD],AvanceVigenciaProgramas[[#This Row],[Programa PDD]],INDIRECT(Ponderados!$B$101),"&lt;&gt;0"),0)</f>
        <v>5.9526830332787786E-2</v>
      </c>
      <c r="AB49" s="118" t="s">
        <v>2659</v>
      </c>
      <c r="AC49" s="130" t="s">
        <v>3305</v>
      </c>
      <c r="AD49" s="118" t="s">
        <v>3322</v>
      </c>
      <c r="AE49" s="120">
        <f>COUNTIF(tblPlanIndicativo_2[Programa PDD],AD49)</f>
        <v>12</v>
      </c>
      <c r="AF49" s="131">
        <f>IFERROR(AVERAGEIF(tblPlanIndicativo_2[Programa PDD],AvanceCuatrienioProgramas[[#This Row],[Programa PDD]],tblPlanIndicativo_2[PORCENTAJE DE EJECUCIÓN ACUMULADA]),0)</f>
        <v>0.49600488844185181</v>
      </c>
    </row>
    <row r="50" spans="22:32" ht="44.4" customHeight="1" x14ac:dyDescent="0.25">
      <c r="V50" s="118" t="s">
        <v>2659</v>
      </c>
      <c r="W50" s="130" t="s">
        <v>3305</v>
      </c>
      <c r="X50" s="118" t="s">
        <v>3445</v>
      </c>
      <c r="Y50" s="120" cm="1">
        <f t="array" aca="1" ref="Y5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0" s="131">
        <f ca="1">IFERROR(AVERAGEIFS(INDIRECT(Ponderados!$B$102),tblPlanIndicativo_2[Programa PDD],AvanceVigenciaProgramas[[#This Row],[Programa PDD]],INDIRECT(Ponderados!$B$101),"&lt;&gt;0"),0)</f>
        <v>0</v>
      </c>
      <c r="AB50" s="118" t="s">
        <v>2659</v>
      </c>
      <c r="AC50" s="130" t="s">
        <v>3305</v>
      </c>
      <c r="AD50" s="118" t="s">
        <v>3445</v>
      </c>
      <c r="AE50" s="120">
        <f>COUNTIF(tblPlanIndicativo_2[Programa PDD],AD50)</f>
        <v>1</v>
      </c>
      <c r="AF50" s="131">
        <f>IFERROR(AVERAGEIF(tblPlanIndicativo_2[Programa PDD],AvanceCuatrienioProgramas[[#This Row],[Programa PDD]],tblPlanIndicativo_2[PORCENTAJE DE EJECUCIÓN ACUMULADA]),0)</f>
        <v>0</v>
      </c>
    </row>
    <row r="51" spans="22:32" ht="44.4" customHeight="1" x14ac:dyDescent="0.25">
      <c r="V51" s="118" t="s">
        <v>2659</v>
      </c>
      <c r="W51" s="130" t="s">
        <v>3305</v>
      </c>
      <c r="X51" s="118" t="s">
        <v>3457</v>
      </c>
      <c r="Y51" s="120" cm="1">
        <f t="array" aca="1" ref="Y5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1" s="131">
        <f ca="1">IFERROR(AVERAGEIFS(INDIRECT(Ponderados!$B$102),tblPlanIndicativo_2[Programa PDD],AvanceVigenciaProgramas[[#This Row],[Programa PDD]],INDIRECT(Ponderados!$B$101),"&lt;&gt;0"),0)</f>
        <v>0.5</v>
      </c>
      <c r="AB51" s="118" t="s">
        <v>2659</v>
      </c>
      <c r="AC51" s="130" t="s">
        <v>3305</v>
      </c>
      <c r="AD51" s="118" t="s">
        <v>3457</v>
      </c>
      <c r="AE51" s="120">
        <f>COUNTIF(tblPlanIndicativo_2[Programa PDD],AD51)</f>
        <v>3</v>
      </c>
      <c r="AF51" s="131">
        <f>IFERROR(AVERAGEIF(tblPlanIndicativo_2[Programa PDD],AvanceCuatrienioProgramas[[#This Row],[Programa PDD]],tblPlanIndicativo_2[PORCENTAJE DE EJECUCIÓN ACUMULADA]),0)</f>
        <v>0.33333333333333331</v>
      </c>
    </row>
    <row r="52" spans="22:32" ht="44.4" customHeight="1" x14ac:dyDescent="0.25">
      <c r="V52" s="118" t="s">
        <v>2659</v>
      </c>
      <c r="W52" s="130" t="s">
        <v>3305</v>
      </c>
      <c r="X52" s="118" t="s">
        <v>3488</v>
      </c>
      <c r="Y52" s="120" cm="1">
        <f t="array" aca="1" ref="Y5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2" s="131">
        <f ca="1">IFERROR(AVERAGEIFS(INDIRECT(Ponderados!$B$102),tblPlanIndicativo_2[Programa PDD],AvanceVigenciaProgramas[[#This Row],[Programa PDD]],INDIRECT(Ponderados!$B$101),"&lt;&gt;0"),0)</f>
        <v>0</v>
      </c>
      <c r="AB52" s="118" t="s">
        <v>2659</v>
      </c>
      <c r="AC52" s="130" t="s">
        <v>3305</v>
      </c>
      <c r="AD52" s="118" t="s">
        <v>3488</v>
      </c>
      <c r="AE52" s="120">
        <f>COUNTIF(tblPlanIndicativo_2[Programa PDD],AD52)</f>
        <v>1</v>
      </c>
      <c r="AF52" s="131">
        <f>IFERROR(AVERAGEIF(tblPlanIndicativo_2[Programa PDD],AvanceCuatrienioProgramas[[#This Row],[Programa PDD]],tblPlanIndicativo_2[PORCENTAJE DE EJECUCIÓN ACUMULADA]),0)</f>
        <v>0</v>
      </c>
    </row>
    <row r="53" spans="22:32" ht="44.4" customHeight="1" x14ac:dyDescent="0.25">
      <c r="V53" s="118" t="s">
        <v>2659</v>
      </c>
      <c r="W53" s="130" t="s">
        <v>3305</v>
      </c>
      <c r="X53" s="118" t="s">
        <v>3504</v>
      </c>
      <c r="Y53" s="120" cm="1">
        <f t="array" aca="1" ref="Y5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3" s="131">
        <f ca="1">IFERROR(AVERAGEIFS(INDIRECT(Ponderados!$B$102),tblPlanIndicativo_2[Programa PDD],AvanceVigenciaProgramas[[#This Row],[Programa PDD]],INDIRECT(Ponderados!$B$101),"&lt;&gt;0"),0)</f>
        <v>0.2</v>
      </c>
      <c r="AB53" s="118" t="s">
        <v>2659</v>
      </c>
      <c r="AC53" s="130" t="s">
        <v>3305</v>
      </c>
      <c r="AD53" s="118" t="s">
        <v>3504</v>
      </c>
      <c r="AE53" s="120">
        <f>COUNTIF(tblPlanIndicativo_2[Programa PDD],AD53)</f>
        <v>9</v>
      </c>
      <c r="AF53" s="131">
        <f>IFERROR(AVERAGEIF(tblPlanIndicativo_2[Programa PDD],AvanceCuatrienioProgramas[[#This Row],[Programa PDD]],tblPlanIndicativo_2[PORCENTAJE DE EJECUCIÓN ACUMULADA]),0)</f>
        <v>0.48888888888888893</v>
      </c>
    </row>
    <row r="54" spans="22:32" ht="44.4" customHeight="1" x14ac:dyDescent="0.25">
      <c r="V54" s="118" t="s">
        <v>2659</v>
      </c>
      <c r="W54" s="130" t="s">
        <v>3587</v>
      </c>
      <c r="X54" s="118" t="s">
        <v>3589</v>
      </c>
      <c r="Y54" s="120" cm="1">
        <f t="array" aca="1" ref="Y5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4" s="131">
        <f ca="1">IFERROR(AVERAGEIFS(INDIRECT(Ponderados!$B$102),tblPlanIndicativo_2[Programa PDD],AvanceVigenciaProgramas[[#This Row],[Programa PDD]],INDIRECT(Ponderados!$B$101),"&lt;&gt;0"),0)</f>
        <v>0.25</v>
      </c>
      <c r="AB54" s="118" t="s">
        <v>2659</v>
      </c>
      <c r="AC54" s="130" t="s">
        <v>3587</v>
      </c>
      <c r="AD54" s="118" t="s">
        <v>3589</v>
      </c>
      <c r="AE54" s="120">
        <f>COUNTIF(tblPlanIndicativo_2[Programa PDD],AD54)</f>
        <v>4</v>
      </c>
      <c r="AF54" s="131">
        <f>IFERROR(AVERAGEIF(tblPlanIndicativo_2[Programa PDD],AvanceCuatrienioProgramas[[#This Row],[Programa PDD]],tblPlanIndicativo_2[PORCENTAJE DE EJECUCIÓN ACUMULADA]),0)</f>
        <v>0.70330274725274722</v>
      </c>
    </row>
    <row r="55" spans="22:32" ht="44.4" customHeight="1" x14ac:dyDescent="0.25">
      <c r="V55" s="118" t="s">
        <v>2659</v>
      </c>
      <c r="W55" s="130" t="s">
        <v>3587</v>
      </c>
      <c r="X55" s="118" t="s">
        <v>3646</v>
      </c>
      <c r="Y55" s="120" cm="1">
        <f t="array" aca="1" ref="Y5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55" s="131">
        <f ca="1">IFERROR(AVERAGEIFS(INDIRECT(Ponderados!$B$102),tblPlanIndicativo_2[Programa PDD],AvanceVigenciaProgramas[[#This Row],[Programa PDD]],INDIRECT(Ponderados!$B$101),"&lt;&gt;0"),0)</f>
        <v>0.5714285714285714</v>
      </c>
      <c r="AB55" s="118" t="s">
        <v>2659</v>
      </c>
      <c r="AC55" s="130" t="s">
        <v>3587</v>
      </c>
      <c r="AD55" s="118" t="s">
        <v>3646</v>
      </c>
      <c r="AE55" s="120">
        <f>COUNTIF(tblPlanIndicativo_2[Programa PDD],AD55)</f>
        <v>9</v>
      </c>
      <c r="AF55" s="131">
        <f>IFERROR(AVERAGEIF(tblPlanIndicativo_2[Programa PDD],AvanceCuatrienioProgramas[[#This Row],[Programa PDD]],tblPlanIndicativo_2[PORCENTAJE DE EJECUCIÓN ACUMULADA]),0)</f>
        <v>0.59369555555555553</v>
      </c>
    </row>
    <row r="56" spans="22:32" ht="44.4" customHeight="1" x14ac:dyDescent="0.25">
      <c r="V56" s="118" t="s">
        <v>3742</v>
      </c>
      <c r="W56" s="130" t="s">
        <v>3746</v>
      </c>
      <c r="X56" s="118" t="s">
        <v>3748</v>
      </c>
      <c r="Y56" s="120" cm="1">
        <f t="array" aca="1" ref="Y5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6" s="131">
        <f ca="1">IFERROR(AVERAGEIFS(INDIRECT(Ponderados!$B$102),tblPlanIndicativo_2[Programa PDD],AvanceVigenciaProgramas[[#This Row],[Programa PDD]],INDIRECT(Ponderados!$B$101),"&lt;&gt;0"),0)</f>
        <v>0.4</v>
      </c>
      <c r="AB56" s="118" t="s">
        <v>3742</v>
      </c>
      <c r="AC56" s="130" t="s">
        <v>3746</v>
      </c>
      <c r="AD56" s="118" t="s">
        <v>3748</v>
      </c>
      <c r="AE56" s="120">
        <f>COUNTIF(tblPlanIndicativo_2[Programa PDD],AD56)</f>
        <v>10</v>
      </c>
      <c r="AF56" s="131">
        <f>IFERROR(AVERAGEIF(tblPlanIndicativo_2[Programa PDD],AvanceCuatrienioProgramas[[#This Row],[Programa PDD]],tblPlanIndicativo_2[PORCENTAJE DE EJECUCIÓN ACUMULADA]),0)</f>
        <v>0.57198084714548802</v>
      </c>
    </row>
    <row r="57" spans="22:32" ht="44.4" customHeight="1" x14ac:dyDescent="0.25">
      <c r="V57" s="118" t="s">
        <v>3742</v>
      </c>
      <c r="W57" s="130" t="s">
        <v>3746</v>
      </c>
      <c r="X57" s="118" t="s">
        <v>3832</v>
      </c>
      <c r="Y57" s="120" cm="1">
        <f t="array" aca="1" ref="Y5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7" s="131">
        <f ca="1">IFERROR(AVERAGEIFS(INDIRECT(Ponderados!$B$102),tblPlanIndicativo_2[Programa PDD],AvanceVigenciaProgramas[[#This Row],[Programa PDD]],INDIRECT(Ponderados!$B$101),"&lt;&gt;0"),0)</f>
        <v>0.4</v>
      </c>
      <c r="AB57" s="118" t="s">
        <v>3742</v>
      </c>
      <c r="AC57" s="130" t="s">
        <v>3746</v>
      </c>
      <c r="AD57" s="118" t="s">
        <v>3832</v>
      </c>
      <c r="AE57" s="120">
        <f>COUNTIF(tblPlanIndicativo_2[Programa PDD],AD57)</f>
        <v>5</v>
      </c>
      <c r="AF57" s="131">
        <f>IFERROR(AVERAGEIF(tblPlanIndicativo_2[Programa PDD],AvanceCuatrienioProgramas[[#This Row],[Programa PDD]],tblPlanIndicativo_2[PORCENTAJE DE EJECUCIÓN ACUMULADA]),0)</f>
        <v>0.38800000000000001</v>
      </c>
    </row>
    <row r="58" spans="22:32" ht="44.4" customHeight="1" x14ac:dyDescent="0.25">
      <c r="V58" s="118" t="s">
        <v>3742</v>
      </c>
      <c r="W58" s="130" t="s">
        <v>3746</v>
      </c>
      <c r="X58" s="118" t="s">
        <v>3864</v>
      </c>
      <c r="Y58" s="120" cm="1">
        <f t="array" aca="1" ref="Y5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58" s="131">
        <f ca="1">IFERROR(AVERAGEIFS(INDIRECT(Ponderados!$B$102),tblPlanIndicativo_2[Programa PDD],AvanceVigenciaProgramas[[#This Row],[Programa PDD]],INDIRECT(Ponderados!$B$101),"&lt;&gt;0"),0)</f>
        <v>0</v>
      </c>
      <c r="AB58" s="118" t="s">
        <v>3742</v>
      </c>
      <c r="AC58" s="130" t="s">
        <v>3746</v>
      </c>
      <c r="AD58" s="118" t="s">
        <v>3864</v>
      </c>
      <c r="AE58" s="120">
        <f>COUNTIF(tblPlanIndicativo_2[Programa PDD],AD58)</f>
        <v>3</v>
      </c>
      <c r="AF58" s="131">
        <f>IFERROR(AVERAGEIF(tblPlanIndicativo_2[Programa PDD],AvanceCuatrienioProgramas[[#This Row],[Programa PDD]],tblPlanIndicativo_2[PORCENTAJE DE EJECUCIÓN ACUMULADA]),0)</f>
        <v>0.55555555555555558</v>
      </c>
    </row>
    <row r="59" spans="22:32" ht="44.4" customHeight="1" x14ac:dyDescent="0.25">
      <c r="V59" s="118" t="s">
        <v>3742</v>
      </c>
      <c r="W59" s="130" t="s">
        <v>3746</v>
      </c>
      <c r="X59" s="118" t="s">
        <v>3895</v>
      </c>
      <c r="Y59" s="120" cm="1">
        <f t="array" aca="1" ref="Y5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9" s="131">
        <f ca="1">IFERROR(AVERAGEIFS(INDIRECT(Ponderados!$B$102),tblPlanIndicativo_2[Programa PDD],AvanceVigenciaProgramas[[#This Row],[Programa PDD]],INDIRECT(Ponderados!$B$101),"&lt;&gt;0"),0)</f>
        <v>0</v>
      </c>
      <c r="AB59" s="118" t="s">
        <v>3742</v>
      </c>
      <c r="AC59" s="130" t="s">
        <v>3746</v>
      </c>
      <c r="AD59" s="118" t="s">
        <v>3895</v>
      </c>
      <c r="AE59" s="120">
        <f>COUNTIF(tblPlanIndicativo_2[Programa PDD],AD59)</f>
        <v>1</v>
      </c>
      <c r="AF59" s="131">
        <f>IFERROR(AVERAGEIF(tblPlanIndicativo_2[Programa PDD],AvanceCuatrienioProgramas[[#This Row],[Programa PDD]],tblPlanIndicativo_2[PORCENTAJE DE EJECUCIÓN ACUMULADA]),0)</f>
        <v>0.625</v>
      </c>
    </row>
    <row r="60" spans="22:32" ht="44.4" customHeight="1" x14ac:dyDescent="0.25">
      <c r="V60" s="133" t="s">
        <v>3742</v>
      </c>
      <c r="W60" s="143" t="s">
        <v>3746</v>
      </c>
      <c r="X60" s="133" t="s">
        <v>3905</v>
      </c>
      <c r="Y60" s="135" cm="1">
        <f t="array" aca="1" ref="Y6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0" s="144">
        <f ca="1">IFERROR(AVERAGEIFS(INDIRECT(Ponderados!$B$102),tblPlanIndicativo_2[Programa PDD],AvanceVigenciaProgramas[[#This Row],[Programa PDD]],INDIRECT(Ponderados!$B$101),"&lt;&gt;0"),0)</f>
        <v>0</v>
      </c>
      <c r="AB60" s="133" t="s">
        <v>3742</v>
      </c>
      <c r="AC60" s="143" t="s">
        <v>3746</v>
      </c>
      <c r="AD60" s="133" t="s">
        <v>3905</v>
      </c>
      <c r="AE60" s="135">
        <f>COUNTIF(tblPlanIndicativo_2[Programa PDD],AD60)</f>
        <v>1</v>
      </c>
      <c r="AF60" s="144">
        <f>IFERROR(AVERAGEIF(tblPlanIndicativo_2[Programa PDD],AvanceCuatrienioProgramas[[#This Row],[Programa PDD]],tblPlanIndicativo_2[PORCENTAJE DE EJECUCIÓN ACUMULADA]),0)</f>
        <v>1</v>
      </c>
    </row>
    <row r="61" spans="22:32" ht="44.4" customHeight="1" x14ac:dyDescent="0.25">
      <c r="V61" s="118" t="s">
        <v>3742</v>
      </c>
      <c r="W61" s="130" t="s">
        <v>3746</v>
      </c>
      <c r="X61" s="118" t="s">
        <v>3924</v>
      </c>
      <c r="Y61" s="120" cm="1">
        <f t="array" aca="1" ref="Y6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1" s="131">
        <f ca="1">IFERROR(AVERAGEIFS(INDIRECT(Ponderados!$B$102),tblPlanIndicativo_2[Programa PDD],AvanceVigenciaProgramas[[#This Row],[Programa PDD]],INDIRECT(Ponderados!$B$101),"&lt;&gt;0"),0)</f>
        <v>0.17249999999999999</v>
      </c>
      <c r="AB61" s="118" t="s">
        <v>3742</v>
      </c>
      <c r="AC61" s="130" t="s">
        <v>3746</v>
      </c>
      <c r="AD61" s="118" t="s">
        <v>3924</v>
      </c>
      <c r="AE61" s="120">
        <f>COUNTIF(tblPlanIndicativo_2[Programa PDD],AD61)</f>
        <v>4</v>
      </c>
      <c r="AF61" s="131">
        <f>IFERROR(AVERAGEIF(tblPlanIndicativo_2[Programa PDD],AvanceCuatrienioProgramas[[#This Row],[Programa PDD]],tblPlanIndicativo_2[PORCENTAJE DE EJECUCIÓN ACUMULADA]),0)</f>
        <v>0.44122023809523814</v>
      </c>
    </row>
    <row r="62" spans="22:32" ht="44.4" customHeight="1" x14ac:dyDescent="0.25">
      <c r="V62" s="118" t="s">
        <v>3742</v>
      </c>
      <c r="W62" s="130" t="s">
        <v>3746</v>
      </c>
      <c r="X62" s="118" t="s">
        <v>3958</v>
      </c>
      <c r="Y62" s="120" cm="1">
        <f t="array" aca="1" ref="Y6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2" s="131">
        <f ca="1">IFERROR(AVERAGEIFS(INDIRECT(Ponderados!$B$102),tblPlanIndicativo_2[Programa PDD],AvanceVigenciaProgramas[[#This Row],[Programa PDD]],INDIRECT(Ponderados!$B$101),"&lt;&gt;0"),0)</f>
        <v>0</v>
      </c>
      <c r="AB62" s="118" t="s">
        <v>3742</v>
      </c>
      <c r="AC62" s="130" t="s">
        <v>3746</v>
      </c>
      <c r="AD62" s="118" t="s">
        <v>3958</v>
      </c>
      <c r="AE62" s="120">
        <f>COUNTIF(tblPlanIndicativo_2[Programa PDD],AD62)</f>
        <v>2</v>
      </c>
      <c r="AF62" s="131">
        <f>IFERROR(AVERAGEIF(tblPlanIndicativo_2[Programa PDD],AvanceCuatrienioProgramas[[#This Row],[Programa PDD]],tblPlanIndicativo_2[PORCENTAJE DE EJECUCIÓN ACUMULADA]),0)</f>
        <v>0.375</v>
      </c>
    </row>
    <row r="63" spans="22:32" ht="44.4" customHeight="1" x14ac:dyDescent="0.25">
      <c r="V63" s="118" t="s">
        <v>3742</v>
      </c>
      <c r="W63" s="130" t="s">
        <v>3974</v>
      </c>
      <c r="X63" s="118" t="s">
        <v>3975</v>
      </c>
      <c r="Y63" s="120" cm="1">
        <f t="array" aca="1" ref="Y6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63" s="131">
        <f ca="1">IFERROR(AVERAGEIFS(INDIRECT(Ponderados!$B$102),tblPlanIndicativo_2[Programa PDD],AvanceVigenciaProgramas[[#This Row],[Programa PDD]],INDIRECT(Ponderados!$B$101),"&lt;&gt;0"),0)</f>
        <v>0.75</v>
      </c>
      <c r="AB63" s="118" t="s">
        <v>3742</v>
      </c>
      <c r="AC63" s="130" t="s">
        <v>3974</v>
      </c>
      <c r="AD63" s="118" t="s">
        <v>3975</v>
      </c>
      <c r="AE63" s="120">
        <f>COUNTIF(tblPlanIndicativo_2[Programa PDD],AD63)</f>
        <v>8</v>
      </c>
      <c r="AF63" s="131">
        <f>IFERROR(AVERAGEIF(tblPlanIndicativo_2[Programa PDD],AvanceCuatrienioProgramas[[#This Row],[Programa PDD]],tblPlanIndicativo_2[PORCENTAJE DE EJECUCIÓN ACUMULADA]),0)</f>
        <v>0.79166666666666674</v>
      </c>
    </row>
    <row r="64" spans="22:32" ht="44.4" customHeight="1" x14ac:dyDescent="0.25">
      <c r="V64" s="118" t="s">
        <v>3742</v>
      </c>
      <c r="W64" s="130" t="s">
        <v>3974</v>
      </c>
      <c r="X64" s="118" t="s">
        <v>4064</v>
      </c>
      <c r="Y64" s="120" cm="1">
        <f t="array" aca="1" ref="Y6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4" s="131">
        <f ca="1">IFERROR(AVERAGEIFS(INDIRECT(Ponderados!$B$102),tblPlanIndicativo_2[Programa PDD],AvanceVigenciaProgramas[[#This Row],[Programa PDD]],INDIRECT(Ponderados!$B$101),"&lt;&gt;0"),0)</f>
        <v>0.33333333333333331</v>
      </c>
      <c r="AB64" s="118" t="s">
        <v>3742</v>
      </c>
      <c r="AC64" s="130" t="s">
        <v>3974</v>
      </c>
      <c r="AD64" s="118" t="s">
        <v>4064</v>
      </c>
      <c r="AE64" s="120">
        <f>COUNTIF(tblPlanIndicativo_2[Programa PDD],AD64)</f>
        <v>3</v>
      </c>
      <c r="AF64" s="131">
        <f>IFERROR(AVERAGEIF(tblPlanIndicativo_2[Programa PDD],AvanceCuatrienioProgramas[[#This Row],[Programa PDD]],tblPlanIndicativo_2[PORCENTAJE DE EJECUCIÓN ACUMULADA]),0)</f>
        <v>0.52222222222222225</v>
      </c>
    </row>
    <row r="65" spans="22:32" ht="44.4" customHeight="1" x14ac:dyDescent="0.25">
      <c r="V65" s="118" t="s">
        <v>3742</v>
      </c>
      <c r="W65" s="130" t="s">
        <v>3974</v>
      </c>
      <c r="X65" s="118" t="s">
        <v>4106</v>
      </c>
      <c r="Y65" s="120" cm="1">
        <f t="array" aca="1" ref="Y6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5" s="131">
        <f ca="1">IFERROR(AVERAGEIFS(INDIRECT(Ponderados!$B$102),tblPlanIndicativo_2[Programa PDD],AvanceVigenciaProgramas[[#This Row],[Programa PDD]],INDIRECT(Ponderados!$B$101),"&lt;&gt;0"),0)</f>
        <v>0.5</v>
      </c>
      <c r="AB65" s="118" t="s">
        <v>3742</v>
      </c>
      <c r="AC65" s="130" t="s">
        <v>3974</v>
      </c>
      <c r="AD65" s="118" t="s">
        <v>4106</v>
      </c>
      <c r="AE65" s="120">
        <f>COUNTIF(tblPlanIndicativo_2[Programa PDD],AD65)</f>
        <v>2</v>
      </c>
      <c r="AF65" s="131">
        <f>IFERROR(AVERAGEIF(tblPlanIndicativo_2[Programa PDD],AvanceCuatrienioProgramas[[#This Row],[Programa PDD]],tblPlanIndicativo_2[PORCENTAJE DE EJECUCIÓN ACUMULADA]),0)</f>
        <v>0.5</v>
      </c>
    </row>
    <row r="66" spans="22:32" ht="44.4" customHeight="1" x14ac:dyDescent="0.25">
      <c r="V66" s="118" t="s">
        <v>3742</v>
      </c>
      <c r="W66" s="130" t="s">
        <v>3974</v>
      </c>
      <c r="X66" s="118" t="s">
        <v>4135</v>
      </c>
      <c r="Y66" s="120" cm="1">
        <f t="array" aca="1" ref="Y6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6" s="131">
        <f ca="1">IFERROR(AVERAGEIFS(INDIRECT(Ponderados!$B$102),tblPlanIndicativo_2[Programa PDD],AvanceVigenciaProgramas[[#This Row],[Programa PDD]],INDIRECT(Ponderados!$B$101),"&lt;&gt;0"),0)</f>
        <v>0</v>
      </c>
      <c r="AB66" s="118" t="s">
        <v>3742</v>
      </c>
      <c r="AC66" s="130" t="s">
        <v>3974</v>
      </c>
      <c r="AD66" s="118" t="s">
        <v>4135</v>
      </c>
      <c r="AE66" s="120">
        <f>COUNTIF(tblPlanIndicativo_2[Programa PDD],AD66)</f>
        <v>1</v>
      </c>
      <c r="AF66" s="131">
        <f>IFERROR(AVERAGEIF(tblPlanIndicativo_2[Programa PDD],AvanceCuatrienioProgramas[[#This Row],[Programa PDD]],tblPlanIndicativo_2[PORCENTAJE DE EJECUCIÓN ACUMULADA]),0)</f>
        <v>0</v>
      </c>
    </row>
    <row r="67" spans="22:32" ht="44.4" customHeight="1" x14ac:dyDescent="0.25">
      <c r="V67" s="118" t="s">
        <v>3742</v>
      </c>
      <c r="W67" s="130" t="s">
        <v>3974</v>
      </c>
      <c r="X67" s="118" t="s">
        <v>4148</v>
      </c>
      <c r="Y67" s="120" cm="1">
        <f t="array" aca="1" ref="Y6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67" s="131">
        <f ca="1">IFERROR(AVERAGEIFS(INDIRECT(Ponderados!$B$102),tblPlanIndicativo_2[Programa PDD],AvanceVigenciaProgramas[[#This Row],[Programa PDD]],INDIRECT(Ponderados!$B$101),"&lt;&gt;0"),0)</f>
        <v>0</v>
      </c>
      <c r="AB67" s="118" t="s">
        <v>3742</v>
      </c>
      <c r="AC67" s="130" t="s">
        <v>3974</v>
      </c>
      <c r="AD67" s="118" t="s">
        <v>4148</v>
      </c>
      <c r="AE67" s="120">
        <f>COUNTIF(tblPlanIndicativo_2[Programa PDD],AD67)</f>
        <v>1</v>
      </c>
      <c r="AF67" s="131">
        <f>IFERROR(AVERAGEIF(tblPlanIndicativo_2[Programa PDD],AvanceCuatrienioProgramas[[#This Row],[Programa PDD]],tblPlanIndicativo_2[PORCENTAJE DE EJECUCIÓN ACUMULADA]),0)</f>
        <v>0</v>
      </c>
    </row>
    <row r="68" spans="22:32" ht="44.4" customHeight="1" x14ac:dyDescent="0.25">
      <c r="V68" s="118" t="s">
        <v>3742</v>
      </c>
      <c r="W68" s="130" t="s">
        <v>4155</v>
      </c>
      <c r="X68" s="118" t="s">
        <v>4157</v>
      </c>
      <c r="Y68" s="120" cm="1">
        <f t="array" aca="1" ref="Y6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68" s="131">
        <f ca="1">IFERROR(AVERAGEIFS(INDIRECT(Ponderados!$B$102),tblPlanIndicativo_2[Programa PDD],AvanceVigenciaProgramas[[#This Row],[Programa PDD]],INDIRECT(Ponderados!$B$101),"&lt;&gt;0"),0)</f>
        <v>0.5</v>
      </c>
      <c r="AB68" s="118" t="s">
        <v>3742</v>
      </c>
      <c r="AC68" s="130" t="s">
        <v>4155</v>
      </c>
      <c r="AD68" s="118" t="s">
        <v>4157</v>
      </c>
      <c r="AE68" s="120">
        <f>COUNTIF(tblPlanIndicativo_2[Programa PDD],AD68)</f>
        <v>10</v>
      </c>
      <c r="AF68" s="131">
        <f>IFERROR(AVERAGEIF(tblPlanIndicativo_2[Programa PDD],AvanceCuatrienioProgramas[[#This Row],[Programa PDD]],tblPlanIndicativo_2[PORCENTAJE DE EJECUCIÓN ACUMULADA]),0)</f>
        <v>0.4640476190476191</v>
      </c>
    </row>
    <row r="69" spans="22:32" ht="44.4" customHeight="1" x14ac:dyDescent="0.25">
      <c r="V69" s="118" t="s">
        <v>3742</v>
      </c>
      <c r="W69" s="130" t="s">
        <v>4155</v>
      </c>
      <c r="X69" s="118" t="s">
        <v>4223</v>
      </c>
      <c r="Y69" s="120" cm="1">
        <f t="array" aca="1" ref="Y6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69" s="131">
        <f ca="1">IFERROR(AVERAGEIFS(INDIRECT(Ponderados!$B$102),tblPlanIndicativo_2[Programa PDD],AvanceVigenciaProgramas[[#This Row],[Programa PDD]],INDIRECT(Ponderados!$B$101),"&lt;&gt;0"),0)</f>
        <v>0.5</v>
      </c>
      <c r="AB69" s="118" t="s">
        <v>3742</v>
      </c>
      <c r="AC69" s="130" t="s">
        <v>4155</v>
      </c>
      <c r="AD69" s="118" t="s">
        <v>4223</v>
      </c>
      <c r="AE69" s="120">
        <f>COUNTIF(tblPlanIndicativo_2[Programa PDD],AD69)</f>
        <v>4</v>
      </c>
      <c r="AF69" s="131">
        <f>IFERROR(AVERAGEIF(tblPlanIndicativo_2[Programa PDD],AvanceCuatrienioProgramas[[#This Row],[Programa PDD]],tblPlanIndicativo_2[PORCENTAJE DE EJECUCIÓN ACUMULADA]),0)</f>
        <v>0.4375</v>
      </c>
    </row>
    <row r="70" spans="22:32" ht="44.4" customHeight="1" x14ac:dyDescent="0.25">
      <c r="V70" s="118" t="s">
        <v>3742</v>
      </c>
      <c r="W70" s="130" t="s">
        <v>4155</v>
      </c>
      <c r="X70" s="118" t="s">
        <v>4247</v>
      </c>
      <c r="Y70" s="120" cm="1">
        <f t="array" aca="1" ref="Y7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0" s="131">
        <f ca="1">IFERROR(AVERAGEIFS(INDIRECT(Ponderados!$B$102),tblPlanIndicativo_2[Programa PDD],AvanceVigenciaProgramas[[#This Row],[Programa PDD]],INDIRECT(Ponderados!$B$101),"&lt;&gt;0"),0)</f>
        <v>0</v>
      </c>
      <c r="AB70" s="118" t="s">
        <v>3742</v>
      </c>
      <c r="AC70" s="130" t="s">
        <v>4155</v>
      </c>
      <c r="AD70" s="118" t="s">
        <v>4247</v>
      </c>
      <c r="AE70" s="120">
        <f>COUNTIF(tblPlanIndicativo_2[Programa PDD],AD70)</f>
        <v>2</v>
      </c>
      <c r="AF70" s="131">
        <f>IFERROR(AVERAGEIF(tblPlanIndicativo_2[Programa PDD],AvanceCuatrienioProgramas[[#This Row],[Programa PDD]],tblPlanIndicativo_2[PORCENTAJE DE EJECUCIÓN ACUMULADA]),0)</f>
        <v>0</v>
      </c>
    </row>
    <row r="71" spans="22:32" ht="44.4" customHeight="1" x14ac:dyDescent="0.25">
      <c r="V71" s="118" t="s">
        <v>3742</v>
      </c>
      <c r="W71" s="130" t="s">
        <v>4269</v>
      </c>
      <c r="X71" s="118" t="s">
        <v>4271</v>
      </c>
      <c r="Y71" s="120" cm="1">
        <f t="array" aca="1" ref="Y7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71" s="131">
        <f ca="1">IFERROR(AVERAGEIFS(INDIRECT(Ponderados!$B$102),tblPlanIndicativo_2[Programa PDD],AvanceVigenciaProgramas[[#This Row],[Programa PDD]],INDIRECT(Ponderados!$B$101),"&lt;&gt;0"),0)</f>
        <v>0.2</v>
      </c>
      <c r="AB71" s="118" t="s">
        <v>3742</v>
      </c>
      <c r="AC71" s="130" t="s">
        <v>4269</v>
      </c>
      <c r="AD71" s="118" t="s">
        <v>4271</v>
      </c>
      <c r="AE71" s="120">
        <f>COUNTIF(tblPlanIndicativo_2[Programa PDD],AD71)</f>
        <v>8</v>
      </c>
      <c r="AF71" s="131">
        <f>IFERROR(AVERAGEIF(tblPlanIndicativo_2[Programa PDD],AvanceCuatrienioProgramas[[#This Row],[Programa PDD]],tblPlanIndicativo_2[PORCENTAJE DE EJECUCIÓN ACUMULADA]),0)</f>
        <v>0.859375</v>
      </c>
    </row>
    <row r="72" spans="22:32" ht="44.4" customHeight="1" x14ac:dyDescent="0.25">
      <c r="V72" s="118" t="s">
        <v>4353</v>
      </c>
      <c r="W72" s="130" t="s">
        <v>4357</v>
      </c>
      <c r="X72" s="118" t="s">
        <v>4358</v>
      </c>
      <c r="Y72" s="120" cm="1">
        <f t="array" aca="1" ref="Y7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2" s="131">
        <f ca="1">IFERROR(AVERAGEIFS(INDIRECT(Ponderados!$B$102),tblPlanIndicativo_2[Programa PDD],AvanceVigenciaProgramas[[#This Row],[Programa PDD]],INDIRECT(Ponderados!$B$101),"&lt;&gt;0"),0)</f>
        <v>0</v>
      </c>
      <c r="AB72" s="118" t="s">
        <v>4353</v>
      </c>
      <c r="AC72" s="130" t="s">
        <v>4357</v>
      </c>
      <c r="AD72" s="118" t="s">
        <v>4358</v>
      </c>
      <c r="AE72" s="120">
        <f>COUNTIF(tblPlanIndicativo_2[Programa PDD],AD72)</f>
        <v>1</v>
      </c>
      <c r="AF72" s="131">
        <f>IFERROR(AVERAGEIF(tblPlanIndicativo_2[Programa PDD],AvanceCuatrienioProgramas[[#This Row],[Programa PDD]],tblPlanIndicativo_2[PORCENTAJE DE EJECUCIÓN ACUMULADA]),0)</f>
        <v>0</v>
      </c>
    </row>
    <row r="73" spans="22:32" ht="44.4" customHeight="1" x14ac:dyDescent="0.25">
      <c r="V73" s="118" t="s">
        <v>4353</v>
      </c>
      <c r="W73" s="130" t="s">
        <v>4357</v>
      </c>
      <c r="X73" s="118" t="s">
        <v>4370</v>
      </c>
      <c r="Y73" s="120" cm="1">
        <f t="array" aca="1" ref="Y7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73" s="131">
        <f ca="1">IFERROR(AVERAGEIFS(INDIRECT(Ponderados!$B$102),tblPlanIndicativo_2[Programa PDD],AvanceVigenciaProgramas[[#This Row],[Programa PDD]],INDIRECT(Ponderados!$B$101),"&lt;&gt;0"),0)</f>
        <v>0.27850000000000003</v>
      </c>
      <c r="AB73" s="118" t="s">
        <v>4353</v>
      </c>
      <c r="AC73" s="130" t="s">
        <v>4357</v>
      </c>
      <c r="AD73" s="118" t="s">
        <v>4370</v>
      </c>
      <c r="AE73" s="120">
        <f>COUNTIF(tblPlanIndicativo_2[Programa PDD],AD73)</f>
        <v>5</v>
      </c>
      <c r="AF73" s="131">
        <f>IFERROR(AVERAGEIF(tblPlanIndicativo_2[Programa PDD],AvanceCuatrienioProgramas[[#This Row],[Programa PDD]],tblPlanIndicativo_2[PORCENTAJE DE EJECUCIÓN ACUMULADA]),0)</f>
        <v>0.59655999999999998</v>
      </c>
    </row>
    <row r="74" spans="22:32" ht="44.4" customHeight="1" x14ac:dyDescent="0.25">
      <c r="V74" s="118" t="s">
        <v>4353</v>
      </c>
      <c r="W74" s="130" t="s">
        <v>4357</v>
      </c>
      <c r="X74" s="118" t="s">
        <v>4398</v>
      </c>
      <c r="Y74" s="120" cm="1">
        <f t="array" aca="1" ref="Y7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4" s="131">
        <f ca="1">IFERROR(AVERAGEIFS(INDIRECT(Ponderados!$B$102),tblPlanIndicativo_2[Programa PDD],AvanceVigenciaProgramas[[#This Row],[Programa PDD]],INDIRECT(Ponderados!$B$101),"&lt;&gt;0"),0)</f>
        <v>0</v>
      </c>
      <c r="AB74" s="118" t="s">
        <v>4353</v>
      </c>
      <c r="AC74" s="130" t="s">
        <v>4357</v>
      </c>
      <c r="AD74" s="118" t="s">
        <v>4398</v>
      </c>
      <c r="AE74" s="120">
        <f>COUNTIF(tblPlanIndicativo_2[Programa PDD],AD74)</f>
        <v>1</v>
      </c>
      <c r="AF74" s="131">
        <f>IFERROR(AVERAGEIF(tblPlanIndicativo_2[Programa PDD],AvanceCuatrienioProgramas[[#This Row],[Programa PDD]],tblPlanIndicativo_2[PORCENTAJE DE EJECUCIÓN ACUMULADA]),0)</f>
        <v>0</v>
      </c>
    </row>
    <row r="75" spans="22:32" ht="44.4" customHeight="1" x14ac:dyDescent="0.25">
      <c r="V75" s="118" t="s">
        <v>4353</v>
      </c>
      <c r="W75" s="130" t="s">
        <v>4357</v>
      </c>
      <c r="X75" s="118" t="s">
        <v>4408</v>
      </c>
      <c r="Y75" s="120" cm="1">
        <f t="array" aca="1" ref="Y7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5" s="131">
        <f ca="1">IFERROR(AVERAGEIFS(INDIRECT(Ponderados!$B$102),tblPlanIndicativo_2[Programa PDD],AvanceVigenciaProgramas[[#This Row],[Programa PDD]],INDIRECT(Ponderados!$B$101),"&lt;&gt;0"),0)</f>
        <v>0</v>
      </c>
      <c r="AB75" s="118" t="s">
        <v>4353</v>
      </c>
      <c r="AC75" s="130" t="s">
        <v>4357</v>
      </c>
      <c r="AD75" s="118" t="s">
        <v>4408</v>
      </c>
      <c r="AE75" s="120">
        <f>COUNTIF(tblPlanIndicativo_2[Programa PDD],AD75)</f>
        <v>1</v>
      </c>
      <c r="AF75" s="131">
        <f>IFERROR(AVERAGEIF(tblPlanIndicativo_2[Programa PDD],AvanceCuatrienioProgramas[[#This Row],[Programa PDD]],tblPlanIndicativo_2[PORCENTAJE DE EJECUCIÓN ACUMULADA]),0)</f>
        <v>0</v>
      </c>
    </row>
    <row r="76" spans="22:32" ht="44.4" customHeight="1" x14ac:dyDescent="0.25">
      <c r="V76" s="118" t="s">
        <v>4353</v>
      </c>
      <c r="W76" s="130" t="s">
        <v>4357</v>
      </c>
      <c r="X76" s="118" t="s">
        <v>4419</v>
      </c>
      <c r="Y76" s="120" cm="1">
        <f t="array" aca="1" ref="Y7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6" s="131">
        <f ca="1">IFERROR(AVERAGEIFS(INDIRECT(Ponderados!$B$102),tblPlanIndicativo_2[Programa PDD],AvanceVigenciaProgramas[[#This Row],[Programa PDD]],INDIRECT(Ponderados!$B$101),"&lt;&gt;0"),0)</f>
        <v>0</v>
      </c>
      <c r="AB76" s="118" t="s">
        <v>4353</v>
      </c>
      <c r="AC76" s="130" t="s">
        <v>4357</v>
      </c>
      <c r="AD76" s="118" t="s">
        <v>4419</v>
      </c>
      <c r="AE76" s="120">
        <f>COUNTIF(tblPlanIndicativo_2[Programa PDD],AD76)</f>
        <v>2</v>
      </c>
      <c r="AF76" s="131">
        <f>IFERROR(AVERAGEIF(tblPlanIndicativo_2[Programa PDD],AvanceCuatrienioProgramas[[#This Row],[Programa PDD]],tblPlanIndicativo_2[PORCENTAJE DE EJECUCIÓN ACUMULADA]),0)</f>
        <v>0.23780487804878048</v>
      </c>
    </row>
    <row r="77" spans="22:32" ht="44.4" customHeight="1" x14ac:dyDescent="0.25">
      <c r="V77" s="118" t="s">
        <v>4353</v>
      </c>
      <c r="W77" s="130" t="s">
        <v>4357</v>
      </c>
      <c r="X77" s="118" t="s">
        <v>4431</v>
      </c>
      <c r="Y77" s="120" cm="1">
        <f t="array" aca="1" ref="Y7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7" s="131">
        <f ca="1">IFERROR(AVERAGEIFS(INDIRECT(Ponderados!$B$102),tblPlanIndicativo_2[Programa PDD],AvanceVigenciaProgramas[[#This Row],[Programa PDD]],INDIRECT(Ponderados!$B$101),"&lt;&gt;0"),0)</f>
        <v>0</v>
      </c>
      <c r="AB77" s="118" t="s">
        <v>4353</v>
      </c>
      <c r="AC77" s="130" t="s">
        <v>4357</v>
      </c>
      <c r="AD77" s="118" t="s">
        <v>4431</v>
      </c>
      <c r="AE77" s="120">
        <f>COUNTIF(tblPlanIndicativo_2[Programa PDD],AD77)</f>
        <v>2</v>
      </c>
      <c r="AF77" s="131">
        <f>IFERROR(AVERAGEIF(tblPlanIndicativo_2[Programa PDD],AvanceCuatrienioProgramas[[#This Row],[Programa PDD]],tblPlanIndicativo_2[PORCENTAJE DE EJECUCIÓN ACUMULADA]),0)</f>
        <v>0.76700000000000002</v>
      </c>
    </row>
    <row r="78" spans="22:32" ht="44.4" customHeight="1" x14ac:dyDescent="0.25">
      <c r="V78" s="118" t="s">
        <v>4353</v>
      </c>
      <c r="W78" s="130" t="s">
        <v>4357</v>
      </c>
      <c r="X78" s="118" t="s">
        <v>4441</v>
      </c>
      <c r="Y78" s="120" cm="1">
        <f t="array" aca="1" ref="Y7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8" s="131">
        <f ca="1">IFERROR(AVERAGEIFS(INDIRECT(Ponderados!$B$102),tblPlanIndicativo_2[Programa PDD],AvanceVigenciaProgramas[[#This Row],[Programa PDD]],INDIRECT(Ponderados!$B$101),"&lt;&gt;0"),0)</f>
        <v>0</v>
      </c>
      <c r="AB78" s="118" t="s">
        <v>4353</v>
      </c>
      <c r="AC78" s="130" t="s">
        <v>4357</v>
      </c>
      <c r="AD78" s="118" t="s">
        <v>4441</v>
      </c>
      <c r="AE78" s="120">
        <f>COUNTIF(tblPlanIndicativo_2[Programa PDD],AD78)</f>
        <v>1</v>
      </c>
      <c r="AF78" s="131">
        <f>IFERROR(AVERAGEIF(tblPlanIndicativo_2[Programa PDD],AvanceCuatrienioProgramas[[#This Row],[Programa PDD]],tblPlanIndicativo_2[PORCENTAJE DE EJECUCIÓN ACUMULADA]),0)</f>
        <v>0.625</v>
      </c>
    </row>
    <row r="79" spans="22:32" ht="44.4" customHeight="1" x14ac:dyDescent="0.25">
      <c r="V79" s="118" t="s">
        <v>4353</v>
      </c>
      <c r="W79" s="130" t="s">
        <v>4454</v>
      </c>
      <c r="X79" s="118" t="s">
        <v>4455</v>
      </c>
      <c r="Y79" s="120" cm="1">
        <f t="array" aca="1" ref="Y7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9" s="131">
        <f ca="1">IFERROR(AVERAGEIFS(INDIRECT(Ponderados!$B$102),tblPlanIndicativo_2[Programa PDD],AvanceVigenciaProgramas[[#This Row],[Programa PDD]],INDIRECT(Ponderados!$B$101),"&lt;&gt;0"),0)</f>
        <v>0</v>
      </c>
      <c r="AB79" s="118" t="s">
        <v>4353</v>
      </c>
      <c r="AC79" s="130" t="s">
        <v>4454</v>
      </c>
      <c r="AD79" s="118" t="s">
        <v>4455</v>
      </c>
      <c r="AE79" s="120">
        <f>COUNTIF(tblPlanIndicativo_2[Programa PDD],AD79)</f>
        <v>1</v>
      </c>
      <c r="AF79" s="131">
        <f>IFERROR(AVERAGEIF(tblPlanIndicativo_2[Programa PDD],AvanceCuatrienioProgramas[[#This Row],[Programa PDD]],tblPlanIndicativo_2[PORCENTAJE DE EJECUCIÓN ACUMULADA]),0)</f>
        <v>0</v>
      </c>
    </row>
    <row r="80" spans="22:32" ht="44.4" customHeight="1" x14ac:dyDescent="0.25">
      <c r="V80" s="118" t="s">
        <v>4353</v>
      </c>
      <c r="W80" s="130" t="s">
        <v>4454</v>
      </c>
      <c r="X80" s="118" t="s">
        <v>4468</v>
      </c>
      <c r="Y80" s="120" cm="1">
        <f t="array" aca="1" ref="Y8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80" s="131">
        <f ca="1">IFERROR(AVERAGEIFS(INDIRECT(Ponderados!$B$102),tblPlanIndicativo_2[Programa PDD],AvanceVigenciaProgramas[[#This Row],[Programa PDD]],INDIRECT(Ponderados!$B$101),"&lt;&gt;0"),0)</f>
        <v>0.33333333333333331</v>
      </c>
      <c r="AB80" s="118" t="s">
        <v>4353</v>
      </c>
      <c r="AC80" s="130" t="s">
        <v>4454</v>
      </c>
      <c r="AD80" s="118" t="s">
        <v>4468</v>
      </c>
      <c r="AE80" s="120">
        <f>COUNTIF(tblPlanIndicativo_2[Programa PDD],AD80)</f>
        <v>8</v>
      </c>
      <c r="AF80" s="131">
        <f>IFERROR(AVERAGEIF(tblPlanIndicativo_2[Programa PDD],AvanceCuatrienioProgramas[[#This Row],[Programa PDD]],tblPlanIndicativo_2[PORCENTAJE DE EJECUCIÓN ACUMULADA]),0)</f>
        <v>0.53749999999999998</v>
      </c>
    </row>
    <row r="81" spans="22:32" ht="44.4" customHeight="1" x14ac:dyDescent="0.25">
      <c r="V81" s="118" t="s">
        <v>4353</v>
      </c>
      <c r="W81" s="130" t="s">
        <v>4454</v>
      </c>
      <c r="X81" s="118" t="s">
        <v>4543</v>
      </c>
      <c r="Y81" s="120" cm="1">
        <f t="array" aca="1" ref="Y8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1" s="131">
        <f ca="1">IFERROR(AVERAGEIFS(INDIRECT(Ponderados!$B$102),tblPlanIndicativo_2[Programa PDD],AvanceVigenciaProgramas[[#This Row],[Programa PDD]],INDIRECT(Ponderados!$B$101),"&lt;&gt;0"),0)</f>
        <v>0.4</v>
      </c>
      <c r="AB81" s="118" t="s">
        <v>4353</v>
      </c>
      <c r="AC81" s="130" t="s">
        <v>4454</v>
      </c>
      <c r="AD81" s="118" t="s">
        <v>4543</v>
      </c>
      <c r="AE81" s="120">
        <f>COUNTIF(tblPlanIndicativo_2[Programa PDD],AD81)</f>
        <v>6</v>
      </c>
      <c r="AF81" s="131">
        <f>IFERROR(AVERAGEIF(tblPlanIndicativo_2[Programa PDD],AvanceCuatrienioProgramas[[#This Row],[Programa PDD]],tblPlanIndicativo_2[PORCENTAJE DE EJECUCIÓN ACUMULADA]),0)</f>
        <v>0.61742424242424243</v>
      </c>
    </row>
    <row r="82" spans="22:32" ht="44.4" customHeight="1" x14ac:dyDescent="0.25">
      <c r="V82" s="118" t="s">
        <v>4353</v>
      </c>
      <c r="W82" s="130" t="s">
        <v>4454</v>
      </c>
      <c r="X82" s="118" t="s">
        <v>4601</v>
      </c>
      <c r="Y82" s="120" cm="1">
        <f t="array" aca="1" ref="Y8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2" s="131">
        <f ca="1">IFERROR(AVERAGEIFS(INDIRECT(Ponderados!$B$102),tblPlanIndicativo_2[Programa PDD],AvanceVigenciaProgramas[[#This Row],[Programa PDD]],INDIRECT(Ponderados!$B$101),"&lt;&gt;0"),0)</f>
        <v>1</v>
      </c>
      <c r="AB82" s="118" t="s">
        <v>4353</v>
      </c>
      <c r="AC82" s="130" t="s">
        <v>4454</v>
      </c>
      <c r="AD82" s="118" t="s">
        <v>4601</v>
      </c>
      <c r="AE82" s="120">
        <f>COUNTIF(tblPlanIndicativo_2[Programa PDD],AD82)</f>
        <v>1</v>
      </c>
      <c r="AF82" s="131">
        <f>IFERROR(AVERAGEIF(tblPlanIndicativo_2[Programa PDD],AvanceCuatrienioProgramas[[#This Row],[Programa PDD]],tblPlanIndicativo_2[PORCENTAJE DE EJECUCIÓN ACUMULADA]),0)</f>
        <v>0.75</v>
      </c>
    </row>
    <row r="83" spans="22:32" ht="44.4" customHeight="1" x14ac:dyDescent="0.25">
      <c r="V83" s="118" t="s">
        <v>4353</v>
      </c>
      <c r="W83" s="130" t="s">
        <v>4454</v>
      </c>
      <c r="X83" s="118" t="s">
        <v>4616</v>
      </c>
      <c r="Y83" s="120" cm="1">
        <f t="array" aca="1" ref="Y8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83" s="131">
        <f ca="1">IFERROR(AVERAGEIFS(INDIRECT(Ponderados!$B$102),tblPlanIndicativo_2[Programa PDD],AvanceVigenciaProgramas[[#This Row],[Programa PDD]],INDIRECT(Ponderados!$B$101),"&lt;&gt;0"),0)</f>
        <v>0.66666666666666663</v>
      </c>
      <c r="AB83" s="118" t="s">
        <v>4353</v>
      </c>
      <c r="AC83" s="130" t="s">
        <v>4454</v>
      </c>
      <c r="AD83" s="118" t="s">
        <v>4616</v>
      </c>
      <c r="AE83" s="120">
        <f>COUNTIF(tblPlanIndicativo_2[Programa PDD],AD83)</f>
        <v>3</v>
      </c>
      <c r="AF83" s="131">
        <f>IFERROR(AVERAGEIF(tblPlanIndicativo_2[Programa PDD],AvanceCuatrienioProgramas[[#This Row],[Programa PDD]],tblPlanIndicativo_2[PORCENTAJE DE EJECUCIÓN ACUMULADA]),0)</f>
        <v>0.66666666666666663</v>
      </c>
    </row>
    <row r="84" spans="22:32" ht="44.4" customHeight="1" x14ac:dyDescent="0.25">
      <c r="V84" s="118" t="s">
        <v>4353</v>
      </c>
      <c r="W84" s="130" t="s">
        <v>4635</v>
      </c>
      <c r="X84" s="118" t="s">
        <v>4637</v>
      </c>
      <c r="Y84" s="120" cm="1">
        <f t="array" aca="1" ref="Y8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4" s="131">
        <f ca="1">IFERROR(AVERAGEIFS(INDIRECT(Ponderados!$B$102),tblPlanIndicativo_2[Programa PDD],AvanceVigenciaProgramas[[#This Row],[Programa PDD]],INDIRECT(Ponderados!$B$101),"&lt;&gt;0"),0)</f>
        <v>1</v>
      </c>
      <c r="AB84" s="118" t="s">
        <v>4353</v>
      </c>
      <c r="AC84" s="130" t="s">
        <v>4635</v>
      </c>
      <c r="AD84" s="118" t="s">
        <v>4637</v>
      </c>
      <c r="AE84" s="120">
        <f>COUNTIF(tblPlanIndicativo_2[Programa PDD],AD84)</f>
        <v>1</v>
      </c>
      <c r="AF84" s="131">
        <f>IFERROR(AVERAGEIF(tblPlanIndicativo_2[Programa PDD],AvanceCuatrienioProgramas[[#This Row],[Programa PDD]],tblPlanIndicativo_2[PORCENTAJE DE EJECUCIÓN ACUMULADA]),0)</f>
        <v>0.75</v>
      </c>
    </row>
    <row r="85" spans="22:32" ht="44.4" customHeight="1" x14ac:dyDescent="0.25">
      <c r="V85" s="118" t="s">
        <v>4353</v>
      </c>
      <c r="W85" s="130" t="s">
        <v>4635</v>
      </c>
      <c r="X85" s="118" t="s">
        <v>4647</v>
      </c>
      <c r="Y85" s="120" cm="1">
        <f t="array" aca="1" ref="Y8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5" s="131">
        <f ca="1">IFERROR(AVERAGEIFS(INDIRECT(Ponderados!$B$102),tblPlanIndicativo_2[Programa PDD],AvanceVigenciaProgramas[[#This Row],[Programa PDD]],INDIRECT(Ponderados!$B$101),"&lt;&gt;0"),0)</f>
        <v>0</v>
      </c>
      <c r="AB85" s="118" t="s">
        <v>4353</v>
      </c>
      <c r="AC85" s="130" t="s">
        <v>4635</v>
      </c>
      <c r="AD85" s="118" t="s">
        <v>4647</v>
      </c>
      <c r="AE85" s="120">
        <f>COUNTIF(tblPlanIndicativo_2[Programa PDD],AD85)</f>
        <v>1</v>
      </c>
      <c r="AF85" s="131">
        <f>IFERROR(AVERAGEIF(tblPlanIndicativo_2[Programa PDD],AvanceCuatrienioProgramas[[#This Row],[Programa PDD]],tblPlanIndicativo_2[PORCENTAJE DE EJECUCIÓN ACUMULADA]),0)</f>
        <v>0.75</v>
      </c>
    </row>
    <row r="86" spans="22:32" ht="44.4" customHeight="1" x14ac:dyDescent="0.25">
      <c r="V86" s="118" t="s">
        <v>4353</v>
      </c>
      <c r="W86" s="130" t="s">
        <v>4635</v>
      </c>
      <c r="X86" s="118" t="s">
        <v>4656</v>
      </c>
      <c r="Y86" s="120" cm="1">
        <f t="array" aca="1" ref="Y8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6" s="131">
        <f ca="1">IFERROR(AVERAGEIFS(INDIRECT(Ponderados!$B$102),tblPlanIndicativo_2[Programa PDD],AvanceVigenciaProgramas[[#This Row],[Programa PDD]],INDIRECT(Ponderados!$B$101),"&lt;&gt;0"),0)</f>
        <v>0</v>
      </c>
      <c r="AB86" s="118" t="s">
        <v>4353</v>
      </c>
      <c r="AC86" s="130" t="s">
        <v>4635</v>
      </c>
      <c r="AD86" s="118" t="s">
        <v>4656</v>
      </c>
      <c r="AE86" s="120">
        <f>COUNTIF(tblPlanIndicativo_2[Programa PDD],AD86)</f>
        <v>1</v>
      </c>
      <c r="AF86" s="131">
        <f>IFERROR(AVERAGEIF(tblPlanIndicativo_2[Programa PDD],AvanceCuatrienioProgramas[[#This Row],[Programa PDD]],tblPlanIndicativo_2[PORCENTAJE DE EJECUCIÓN ACUMULADA]),0)</f>
        <v>0</v>
      </c>
    </row>
    <row r="87" spans="22:32" ht="44.4" customHeight="1" x14ac:dyDescent="0.25">
      <c r="V87" s="118" t="s">
        <v>4353</v>
      </c>
      <c r="W87" s="130" t="s">
        <v>4635</v>
      </c>
      <c r="X87" s="118" t="s">
        <v>4666</v>
      </c>
      <c r="Y87" s="120" cm="1">
        <f t="array" aca="1" ref="Y8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7" s="131">
        <f ca="1">IFERROR(AVERAGEIFS(INDIRECT(Ponderados!$B$102),tblPlanIndicativo_2[Programa PDD],AvanceVigenciaProgramas[[#This Row],[Programa PDD]],INDIRECT(Ponderados!$B$101),"&lt;&gt;0"),0)</f>
        <v>0</v>
      </c>
      <c r="AB87" s="118" t="s">
        <v>4353</v>
      </c>
      <c r="AC87" s="130" t="s">
        <v>4635</v>
      </c>
      <c r="AD87" s="118" t="s">
        <v>4666</v>
      </c>
      <c r="AE87" s="120">
        <f>COUNTIF(tblPlanIndicativo_2[Programa PDD],AD87)</f>
        <v>1</v>
      </c>
      <c r="AF87" s="131">
        <f>IFERROR(AVERAGEIF(tblPlanIndicativo_2[Programa PDD],AvanceCuatrienioProgramas[[#This Row],[Programa PDD]],tblPlanIndicativo_2[PORCENTAJE DE EJECUCIÓN ACUMULADA]),0)</f>
        <v>0</v>
      </c>
    </row>
    <row r="88" spans="22:32" ht="48" x14ac:dyDescent="0.25">
      <c r="V88" s="118" t="s">
        <v>4353</v>
      </c>
      <c r="W88" s="130" t="s">
        <v>4635</v>
      </c>
      <c r="X88" s="118" t="s">
        <v>4677</v>
      </c>
      <c r="Y88" s="120" cm="1">
        <f t="array" aca="1" ref="Y8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8" s="131">
        <f ca="1">IFERROR(AVERAGEIFS(INDIRECT(Ponderados!$B$102),tblPlanIndicativo_2[Programa PDD],AvanceVigenciaProgramas[[#This Row],[Programa PDD]],INDIRECT(Ponderados!$B$101),"&lt;&gt;0"),0)</f>
        <v>1</v>
      </c>
      <c r="AB88" s="118" t="s">
        <v>4353</v>
      </c>
      <c r="AC88" s="130" t="s">
        <v>4635</v>
      </c>
      <c r="AD88" s="118" t="s">
        <v>4677</v>
      </c>
      <c r="AE88" s="120">
        <f>COUNTIF(tblPlanIndicativo_2[Programa PDD],AD88)</f>
        <v>1</v>
      </c>
      <c r="AF88" s="131">
        <f>IFERROR(AVERAGEIF(tblPlanIndicativo_2[Programa PDD],AvanceCuatrienioProgramas[[#This Row],[Programa PDD]],tblPlanIndicativo_2[PORCENTAJE DE EJECUCIÓN ACUMULADA]),0)</f>
        <v>1</v>
      </c>
    </row>
    <row r="89" spans="22:32" ht="48" x14ac:dyDescent="0.25">
      <c r="V89" s="118" t="s">
        <v>4353</v>
      </c>
      <c r="W89" s="130" t="s">
        <v>4635</v>
      </c>
      <c r="X89" s="118" t="s">
        <v>4686</v>
      </c>
      <c r="Y89" s="120" cm="1">
        <f t="array" aca="1" ref="Y8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9" s="131">
        <f ca="1">IFERROR(AVERAGEIFS(INDIRECT(Ponderados!$B$102),tblPlanIndicativo_2[Programa PDD],AvanceVigenciaProgramas[[#This Row],[Programa PDD]],INDIRECT(Ponderados!$B$101),"&lt;&gt;0"),0)</f>
        <v>0</v>
      </c>
      <c r="AB89" s="118" t="s">
        <v>4353</v>
      </c>
      <c r="AC89" s="130" t="s">
        <v>4635</v>
      </c>
      <c r="AD89" s="118" t="s">
        <v>4686</v>
      </c>
      <c r="AE89" s="120">
        <f>COUNTIF(tblPlanIndicativo_2[Programa PDD],AD89)</f>
        <v>1</v>
      </c>
      <c r="AF89" s="131">
        <f>IFERROR(AVERAGEIF(tblPlanIndicativo_2[Programa PDD],AvanceCuatrienioProgramas[[#This Row],[Programa PDD]],tblPlanIndicativo_2[PORCENTAJE DE EJECUCIÓN ACUMULADA]),0)</f>
        <v>0</v>
      </c>
    </row>
    <row r="90" spans="22:32" x14ac:dyDescent="0.25">
      <c r="V90" s="118" t="s">
        <v>4353</v>
      </c>
      <c r="W90" s="130" t="s">
        <v>4703</v>
      </c>
      <c r="X90" s="118" t="s">
        <v>4705</v>
      </c>
      <c r="Y90" s="120" cm="1">
        <f t="array" aca="1" ref="Y9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90" s="131">
        <f ca="1">IFERROR(AVERAGEIFS(INDIRECT(Ponderados!$B$102),tblPlanIndicativo_2[Programa PDD],AvanceVigenciaProgramas[[#This Row],[Programa PDD]],INDIRECT(Ponderados!$B$101),"&lt;&gt;0"),0)</f>
        <v>0.33333333333333331</v>
      </c>
      <c r="AB90" s="118" t="s">
        <v>4353</v>
      </c>
      <c r="AC90" s="130" t="s">
        <v>4703</v>
      </c>
      <c r="AD90" s="118" t="s">
        <v>4705</v>
      </c>
      <c r="AE90" s="120">
        <f>COUNTIF(tblPlanIndicativo_2[Programa PDD],AD90)</f>
        <v>4</v>
      </c>
      <c r="AF90" s="131">
        <f>IFERROR(AVERAGEIF(tblPlanIndicativo_2[Programa PDD],AvanceCuatrienioProgramas[[#This Row],[Programa PDD]],tblPlanIndicativo_2[PORCENTAJE DE EJECUCIÓN ACUMULADA]),0)</f>
        <v>0.5</v>
      </c>
    </row>
  </sheetData>
  <mergeCells count="7">
    <mergeCell ref="AH1:AM1"/>
    <mergeCell ref="AB1:AF1"/>
    <mergeCell ref="D10:H10"/>
    <mergeCell ref="D1:H1"/>
    <mergeCell ref="P1:T1"/>
    <mergeCell ref="J1:N1"/>
    <mergeCell ref="V1:Z1"/>
  </mergeCells>
  <phoneticPr fontId="1" type="noConversion"/>
  <conditionalFormatting sqref="H3:H7">
    <cfRule type="colorScale" priority="8">
      <colorScale>
        <cfvo type="min"/>
        <cfvo type="max"/>
        <color rgb="FFFCFCFF"/>
        <color theme="7"/>
      </colorScale>
    </cfRule>
  </conditionalFormatting>
  <conditionalFormatting sqref="H12:H16">
    <cfRule type="colorScale" priority="23">
      <colorScale>
        <cfvo type="min"/>
        <cfvo type="max"/>
        <color rgb="FFFCFCFF"/>
        <color theme="7"/>
      </colorScale>
    </cfRule>
  </conditionalFormatting>
  <conditionalFormatting sqref="N3:N26">
    <cfRule type="colorScale" priority="22">
      <colorScale>
        <cfvo type="min"/>
        <cfvo type="max"/>
        <color rgb="FFFCFCFF"/>
        <color theme="7"/>
      </colorScale>
    </cfRule>
  </conditionalFormatting>
  <conditionalFormatting sqref="T3:T26">
    <cfRule type="colorScale" priority="21">
      <colorScale>
        <cfvo type="min"/>
        <cfvo type="max"/>
        <color rgb="FFFCFCFF"/>
        <color theme="7"/>
      </colorScale>
    </cfRule>
  </conditionalFormatting>
  <conditionalFormatting sqref="Z3:Z90">
    <cfRule type="colorScale" priority="15">
      <colorScale>
        <cfvo type="min"/>
        <cfvo type="max"/>
        <color rgb="FFFCFCFF"/>
        <color rgb="FF0F9ED5"/>
      </colorScale>
    </cfRule>
  </conditionalFormatting>
  <conditionalFormatting sqref="AF3:AF90">
    <cfRule type="colorScale" priority="9">
      <colorScale>
        <cfvo type="min"/>
        <cfvo type="max"/>
        <color rgb="FFFCFCFF"/>
        <color rgb="FF0F9ED5"/>
      </colorScale>
    </cfRule>
  </conditionalFormatting>
  <conditionalFormatting sqref="AL3:AL37">
    <cfRule type="colorScale" priority="7">
      <colorScale>
        <cfvo type="min"/>
        <cfvo type="max"/>
        <color rgb="FFFCFCFF"/>
        <color rgb="FF0F9ED5"/>
      </colorScale>
    </cfRule>
  </conditionalFormatting>
  <conditionalFormatting sqref="AM3:AM37">
    <cfRule type="colorScale" priority="6">
      <colorScale>
        <cfvo type="min"/>
        <cfvo type="max"/>
        <color rgb="FFFCFCFF"/>
        <color rgb="FF0F9ED5"/>
      </colorScale>
    </cfRule>
  </conditionalFormatting>
  <dataValidations count="1">
    <dataValidation type="list" allowBlank="1" showInputMessage="1" showErrorMessage="1" sqref="B1" xr:uid="{C5C7E6BA-A9F1-445A-A351-3F623F775AD9}">
      <formula1>"2024,2025,2026"</formula1>
    </dataValidation>
  </dataValidation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F4AB5-C2A0-4DA5-8288-D32A0F9871BA}">
  <sheetPr codeName="Hoja6"/>
  <dimension ref="A1:AK90"/>
  <sheetViews>
    <sheetView zoomScale="115" zoomScaleNormal="115" workbookViewId="0">
      <selection activeCell="B7" sqref="B7"/>
    </sheetView>
  </sheetViews>
  <sheetFormatPr baseColWidth="10" defaultColWidth="11.5546875" defaultRowHeight="12" x14ac:dyDescent="0.25"/>
  <cols>
    <col min="1" max="1" width="21.6640625" style="111" customWidth="1"/>
    <col min="2" max="2" width="20.44140625" style="111" customWidth="1"/>
    <col min="3" max="3" width="4.6640625" style="111" customWidth="1"/>
    <col min="4" max="4" width="25.44140625" style="111" customWidth="1"/>
    <col min="5" max="5" width="21.5546875" style="111" customWidth="1"/>
    <col min="6" max="6" width="20.44140625" style="111" customWidth="1"/>
    <col min="7" max="7" width="18" style="111" customWidth="1"/>
    <col min="8" max="8" width="6.109375" style="111" customWidth="1"/>
    <col min="9" max="9" width="25.33203125" style="111" customWidth="1"/>
    <col min="10" max="10" width="21.21875" style="111" customWidth="1"/>
    <col min="11" max="11" width="21.6640625" style="111" customWidth="1"/>
    <col min="12" max="12" width="20.21875" style="111" customWidth="1"/>
    <col min="13" max="13" width="4.88671875" style="111" customWidth="1"/>
    <col min="14" max="14" width="22.77734375" style="111" customWidth="1"/>
    <col min="15" max="15" width="22.6640625" style="111" customWidth="1"/>
    <col min="16" max="16" width="21.44140625" style="111" customWidth="1"/>
    <col min="17" max="17" width="20.109375" style="111" customWidth="1"/>
    <col min="18" max="18" width="6.33203125" style="111" customWidth="1"/>
    <col min="19" max="19" width="22.88671875" style="111" customWidth="1"/>
    <col min="20" max="20" width="21.33203125" style="111" customWidth="1"/>
    <col min="21" max="21" width="34.44140625" style="111" customWidth="1"/>
    <col min="22" max="22" width="25" style="111" customWidth="1"/>
    <col min="23" max="23" width="19.44140625" style="111" customWidth="1"/>
    <col min="24" max="24" width="19.5546875" style="111" customWidth="1"/>
    <col min="25" max="25" width="4.6640625" style="111" customWidth="1"/>
    <col min="26" max="26" width="25.44140625" style="111" customWidth="1"/>
    <col min="27" max="27" width="22.88671875" style="111" customWidth="1"/>
    <col min="28" max="28" width="34.44140625" style="111" customWidth="1"/>
    <col min="29" max="29" width="22.33203125" style="111" customWidth="1"/>
    <col min="30" max="30" width="19.6640625" style="111" customWidth="1"/>
    <col min="31" max="31" width="21.6640625" style="111" customWidth="1"/>
    <col min="32" max="32" width="8.88671875" style="111" customWidth="1"/>
    <col min="33" max="33" width="27" style="111" customWidth="1"/>
    <col min="34" max="34" width="10.6640625" style="111" hidden="1" customWidth="1"/>
    <col min="35" max="35" width="21.44140625" style="111" customWidth="1"/>
    <col min="36" max="36" width="25.6640625" style="111" customWidth="1"/>
    <col min="37" max="37" width="23.88671875" style="111" customWidth="1"/>
    <col min="38" max="40" width="11.5546875" style="111"/>
    <col min="41" max="41" width="26.33203125" style="111" customWidth="1"/>
    <col min="42" max="16384" width="11.5546875" style="111"/>
  </cols>
  <sheetData>
    <row r="1" spans="1:37" ht="26.4" customHeight="1" thickBot="1" x14ac:dyDescent="0.3">
      <c r="A1" s="109" t="s">
        <v>4754</v>
      </c>
      <c r="B1" s="110">
        <v>2025</v>
      </c>
      <c r="D1" s="192" t="str">
        <f>"AVANCE VIGENCIA "&amp;$B$1&amp;" LINEA ESTRATEGICA"</f>
        <v>AVANCE VIGENCIA 2025 LINEA ESTRATEGICA</v>
      </c>
      <c r="E1" s="193"/>
      <c r="F1" s="193"/>
      <c r="G1" s="193"/>
      <c r="I1" s="194" t="str">
        <f>"AVANCE VIGENCIA "&amp;$B$1&amp;" SECTORES PDD"</f>
        <v>AVANCE VIGENCIA 2025 SECTORES PDD</v>
      </c>
      <c r="J1" s="195"/>
      <c r="K1" s="195"/>
      <c r="L1" s="195"/>
      <c r="N1" s="196" t="str">
        <f>"AVANCE CUATRIENIO SECTORES PDD"</f>
        <v>AVANCE CUATRIENIO SECTORES PDD</v>
      </c>
      <c r="O1" s="196"/>
      <c r="P1" s="196"/>
      <c r="Q1" s="196"/>
      <c r="S1" s="197" t="str">
        <f>"AVANCE VIGENCIA "&amp;$B$1&amp;" PROGRAMAS PDD"</f>
        <v>AVANCE VIGENCIA 2025 PROGRAMAS PDD</v>
      </c>
      <c r="T1" s="198"/>
      <c r="U1" s="198"/>
      <c r="V1" s="198"/>
      <c r="W1" s="198"/>
      <c r="X1" s="198"/>
      <c r="Z1" s="197" t="str">
        <f>"AVANCE CUATRIENIO PROGRAMAS PDD"</f>
        <v>AVANCE CUATRIENIO PROGRAMAS PDD</v>
      </c>
      <c r="AA1" s="198"/>
      <c r="AB1" s="198"/>
      <c r="AC1" s="198"/>
      <c r="AD1" s="198"/>
      <c r="AE1" s="198"/>
      <c r="AG1" s="193" t="str">
        <f>"AVANCE VIGENCIA "&amp;B1&amp;" POR TIPO DE FUENTE"</f>
        <v>AVANCE VIGENCIA 2025 POR TIPO DE FUENTE</v>
      </c>
      <c r="AH1" s="193"/>
      <c r="AI1" s="193"/>
      <c r="AJ1" s="193"/>
      <c r="AK1" s="193"/>
    </row>
    <row r="2" spans="1:37" ht="39.6" customHeight="1" thickBot="1" x14ac:dyDescent="0.3">
      <c r="A2" s="112" t="str">
        <f>"Ejecución financiera vigencia "&amp;B1</f>
        <v>Ejecución financiera vigencia 2025</v>
      </c>
      <c r="B2" s="112" t="s">
        <v>6748</v>
      </c>
      <c r="D2" s="113" t="s">
        <v>4730</v>
      </c>
      <c r="E2" s="114" t="s">
        <v>6745</v>
      </c>
      <c r="F2" s="114" t="s">
        <v>6746</v>
      </c>
      <c r="G2" s="115" t="s">
        <v>6747</v>
      </c>
      <c r="I2" s="114" t="s">
        <v>19</v>
      </c>
      <c r="J2" s="114" t="s">
        <v>6745</v>
      </c>
      <c r="K2" s="114" t="s">
        <v>6746</v>
      </c>
      <c r="L2" s="161" t="s">
        <v>6747</v>
      </c>
      <c r="N2" s="114" t="s">
        <v>19</v>
      </c>
      <c r="O2" s="161" t="s">
        <v>6702</v>
      </c>
      <c r="P2" s="161" t="s">
        <v>6704</v>
      </c>
      <c r="Q2" s="161" t="s">
        <v>6712</v>
      </c>
      <c r="S2" s="116" t="s">
        <v>4730</v>
      </c>
      <c r="T2" s="116" t="s">
        <v>19</v>
      </c>
      <c r="U2" s="116" t="s">
        <v>21</v>
      </c>
      <c r="V2" s="114" t="s">
        <v>6745</v>
      </c>
      <c r="W2" s="114" t="s">
        <v>6746</v>
      </c>
      <c r="X2" s="161" t="s">
        <v>6747</v>
      </c>
      <c r="Z2" s="116" t="s">
        <v>4730</v>
      </c>
      <c r="AA2" s="116" t="s">
        <v>19</v>
      </c>
      <c r="AB2" s="116" t="s">
        <v>21</v>
      </c>
      <c r="AC2" s="171" t="s">
        <v>6702</v>
      </c>
      <c r="AD2" s="171" t="s">
        <v>6704</v>
      </c>
      <c r="AE2" s="169" t="s">
        <v>6712</v>
      </c>
      <c r="AG2" s="161" t="s">
        <v>6706</v>
      </c>
      <c r="AH2" s="161" t="s">
        <v>6705</v>
      </c>
      <c r="AI2" s="161" t="str">
        <f>"Programación recursos "&amp;B1</f>
        <v>Programación recursos 2025</v>
      </c>
      <c r="AJ2" s="161" t="s">
        <v>6702</v>
      </c>
      <c r="AK2" s="161" t="str">
        <f>"Recursos ejecutados vigencia "&amp;B1</f>
        <v>Recursos ejecutados vigencia 2025</v>
      </c>
    </row>
    <row r="3" spans="1:37" ht="36" x14ac:dyDescent="0.25">
      <c r="A3" s="180" cm="1">
        <f t="array" ref="A3">SUM(_xlfn._xlws.FILTER(EjecucionHaciendaVigencias[[Recursos propios ICDE]:[Crédito]],EjecucionHaciendaVigencias[Vigencia]='Ejecución Financiera'!$B$1))</f>
        <v>1292041757906.3308</v>
      </c>
      <c r="B3" s="180">
        <f>SUM(EjecucionHaciendaVigencias[[Recursos propios ICDE]:[Crédito]])</f>
        <v>2567941795972.2705</v>
      </c>
      <c r="D3" s="118" t="s">
        <v>102</v>
      </c>
      <c r="E3" s="181" cm="1">
        <f t="array" aca="1" ref="E3" ca="1">_xlfn.LET(_xlpm.matriz,_xlfn._xlws.FILTER(INDIRECT("tblPlanIndicativo_2[Programación TOTAL"&amp;RIGHT($B$1,2)&amp;"]"),tblPlanIndicativo_2[Línea Estratégica]=AvanceFinancieroVigencia[[#This Row],[Linea Estrategica]]),SUM(_xlpm.matriz))</f>
        <v>911721511561.46118</v>
      </c>
      <c r="F3" s="181" cm="1">
        <f t="array" ref="F3">_xlfn.LET(_xlpm.matriz,_xlfn._xlws.FILTER(EjecucionHaciendaVigencias[[Recursos propios ICDE]:[Crédito]],(EjecucionHaciendaVigencias[Linea Estrategica]=AvanceFinancieroVigencia[[#This Row],[Linea Estrategica]])*(EjecucionHaciendaVigencias[Vigencia]='Ejecución Financiera'!$B$1)),IFERROR(SUM(_xlpm.matriz),""))</f>
        <v>1022620291210.2698</v>
      </c>
      <c r="G3" s="182">
        <f ca="1">IFERROR(AvanceFinancieroVigencia[[#This Row],[Recursos ejecutados de la vigencia]]/AvanceFinancieroVigencia[[#This Row],[Recursos programados de la vigencia]],"")</f>
        <v>1.1216366820816563</v>
      </c>
      <c r="I3" s="123" t="s">
        <v>110</v>
      </c>
      <c r="J3" s="165" cm="1">
        <f t="array" aca="1" ref="J3" ca="1">_xlfn.LET(_xlpm.matriz,_xlfn._xlws.FILTER(INDIRECT("tblPlanIndicativo_2[Programación TOTAL"&amp;RIGHT($B$1,2)&amp;"]"),tblPlanIndicativo_2[Sector PDD]=AvanceFinancieroSectoresVigencia[[#This Row],[Sector PDD]]),SUM(_xlpm.matriz))</f>
        <v>18226400471.591999</v>
      </c>
      <c r="K3" s="166" cm="1">
        <f t="array" ref="K3">_xlfn.LET(_xlpm.matriz,_xlfn._xlws.FILTER(EjecucionHaciendaVigencias[[Recursos propios ICDE]:[Crédito]],(EjecucionHaciendaVigencias[Sector PDD]=AvanceFinancieroSectoresVigencia[[#This Row],[Sector PDD]])*(EjecucionHaciendaVigencias[Vigencia]='Ejecución Financiera'!$B$1)),IFERROR(SUM(_xlpm.matriz),""))</f>
        <v>7820374443.04</v>
      </c>
      <c r="L3" s="121">
        <f ca="1">IFERROR(AvanceFinancieroSectoresVigencia[[#This Row],[Recursos ejecutados de la vigencia]]/AvanceFinancieroSectoresVigencia[[#This Row],[Recursos programados de la vigencia]],"")</f>
        <v>0.42906850725841222</v>
      </c>
      <c r="N3" s="123" t="s">
        <v>110</v>
      </c>
      <c r="O3" s="165" cm="1">
        <f t="array" ref="O3">SUM(_xlfn._xlws.FILTER(tblPlanIndicativo_2[GRAN TOTAL],tblPlanIndicativo_2[Sector PDD]=AvanceFinancieroSectoresCuatrienio[[#This Row],[Sector PDD]]))</f>
        <v>63173643793.858795</v>
      </c>
      <c r="P3" s="166" cm="1">
        <f t="array" ref="P3">_xlfn.LET(_xlpm.matriz,_xlfn._xlws.FILTER(EjecucionHaciendaVigencias[[Recursos propios ICDE]:[Crédito]],EjecucionHaciendaVigencias[Sector PDD]=AvanceFinancieroSectoresCuatrienio[[#This Row],[Sector PDD]]),IFERROR(SUM(_xlpm.matriz),""))</f>
        <v>36312740632.709991</v>
      </c>
      <c r="Q3" s="121">
        <f>IFERROR(AvanceFinancieroSectoresCuatrienio[[#This Row],[Ejecución financiera cuatrienio]]/AvanceFinancieroSectoresCuatrienio[[#This Row],[Recursos programados]],"")</f>
        <v>0.57480839242393056</v>
      </c>
      <c r="S3" s="124" t="s">
        <v>102</v>
      </c>
      <c r="T3" s="125" t="s">
        <v>110</v>
      </c>
      <c r="U3" s="124" t="s">
        <v>112</v>
      </c>
      <c r="V3" s="167" cm="1">
        <f t="array" aca="1" ref="V3" ca="1">_xlfn.LET(_xlpm.matriz,_xlfn._xlws.FILTER(INDIRECT("tblPlanIndicativo_2[Programación TOTAL"&amp;RIGHT($B$1,2)&amp;"]"),tblPlanIndicativo_2[Programa PDD]=AvanceFinancieroProgramasVigencia[[#This Row],[Programa PDD]]),SUM(_xlpm.matriz))</f>
        <v>235200000</v>
      </c>
      <c r="W3" s="189" cm="1">
        <f t="array" ref="W3">_xlfn.LET(_xlpm.matriz,_xlfn._xlws.FILTER(EjecucionHaciendaVigencias[[Recursos propios ICDE]:[Crédito]],(EjecucionHaciendaVigencias[Programa PDD]=AvanceFinancieroProgramasVigencia[[#This Row],[Programa PDD]])*(EjecucionHaciendaVigencias[Vigencia]='Ejecución Financiera'!$B$1)),IFERROR(SUM(_xlpm.matriz),""))</f>
        <v>56000000</v>
      </c>
      <c r="X3" s="170">
        <f ca="1">IFERROR(AvanceFinancieroProgramasVigencia[[#This Row],[Recursos ejecutados de la vigencia]]/AvanceFinancieroProgramasVigencia[[#This Row],[Recursos programados de la vigencia]],"")</f>
        <v>0.23809523809523808</v>
      </c>
      <c r="Z3" s="124" t="s">
        <v>102</v>
      </c>
      <c r="AA3" s="125" t="s">
        <v>110</v>
      </c>
      <c r="AB3" s="124" t="s">
        <v>112</v>
      </c>
      <c r="AC3" s="166" cm="1">
        <f t="array" ref="AC3">SUM(_xlfn._xlws.FILTER(tblPlanIndicativo_2[GRAN TOTAL],tblPlanIndicativo_2[Programa PDD]=AvanceFinancieroProgramasCuatrienio[[#This Row],[Programa PDD]]))</f>
        <v>965468000</v>
      </c>
      <c r="AD3" s="190" cm="1">
        <f t="array" ref="AD3">_xlfn.LET(_xlpm.matriz,_xlfn._xlws.FILTER(EjecucionHaciendaVigencias[[Recursos propios ICDE]:[Crédito]],EjecucionHaciendaVigencias[Programa PDD]=AvanceFinancieroProgramasCuatrienio[[#This Row],[Programa PDD]]),IFERROR(SUM(_xlpm.matriz),""))</f>
        <v>215258000</v>
      </c>
      <c r="AE3" s="170">
        <f>IFERROR(AvanceFinancieroProgramasCuatrienio[[#This Row],[Ejecución financiera cuatrienio]]/AvanceFinancieroProgramasCuatrienio[[#This Row],[Recursos programados]],"")</f>
        <v>0.2229571565292687</v>
      </c>
      <c r="AG3" s="162" t="str" cm="1">
        <f t="array" aca="1" ref="AG3:AJ12" ca="1">_xlfn.SORTBY(Ponderados!O6:R15,Ponderados!$P$6:$P$15,1)</f>
        <v>RECURSOS PROPIOS</v>
      </c>
      <c r="AH3" s="164">
        <f ca="1"/>
        <v>1</v>
      </c>
      <c r="AI3" s="162" t="str">
        <f ca="1"/>
        <v>Recursos propios ICDE</v>
      </c>
      <c r="AJ3" s="162">
        <f ca="1"/>
        <v>103403924792.08992</v>
      </c>
      <c r="AK3" s="162"/>
    </row>
    <row r="4" spans="1:37" ht="24" x14ac:dyDescent="0.25">
      <c r="D4" s="118" t="s">
        <v>2069</v>
      </c>
      <c r="E4" s="181" cm="1">
        <f t="array" aca="1" ref="E4" ca="1">_xlfn.LET(_xlpm.matriz,_xlfn._xlws.FILTER(INDIRECT("tblPlanIndicativo_2[Programación TOTAL"&amp;RIGHT($B$1,2)&amp;"]"),tblPlanIndicativo_2[Línea Estratégica]=AvanceFinancieroVigencia[[#This Row],[Linea Estrategica]]),SUM(_xlpm.matriz))</f>
        <v>103439021378.16681</v>
      </c>
      <c r="F4" s="181" cm="1">
        <f t="array" ref="F4">_xlfn.LET(_xlpm.matriz,_xlfn._xlws.FILTER(EjecucionHaciendaVigencias[[Recursos propios ICDE]:[Crédito]],(EjecucionHaciendaVigencias[Linea Estrategica]=AvanceFinancieroVigencia[[#This Row],[Linea Estrategica]])*(EjecucionHaciendaVigencias[Vigencia]='Ejecución Financiera'!$B$1)),IFERROR(SUM(_xlpm.matriz),""))</f>
        <v>40974434269.080002</v>
      </c>
      <c r="G4" s="182">
        <f ca="1">IFERROR(AvanceFinancieroVigencia[[#This Row],[Recursos ejecutados de la vigencia]]/AvanceFinancieroVigencia[[#This Row],[Recursos programados de la vigencia]],"")</f>
        <v>0.39612163498028413</v>
      </c>
      <c r="I4" s="129" t="s">
        <v>526</v>
      </c>
      <c r="J4" s="165" cm="1">
        <f t="array" aca="1" ref="J4" ca="1">_xlfn.LET(_xlpm.matriz,_xlfn._xlws.FILTER(INDIRECT("tblPlanIndicativo_2[Programación TOTAL"&amp;RIGHT($B$1,2)&amp;"]"),tblPlanIndicativo_2[Sector PDD]=AvanceFinancieroSectoresVigencia[[#This Row],[Sector PDD]]),SUM(_xlpm.matriz))</f>
        <v>725159822959.75</v>
      </c>
      <c r="K4" s="166" cm="1">
        <f t="array" ref="K4">_xlfn.LET(_xlpm.matriz,_xlfn._xlws.FILTER(EjecucionHaciendaVigencias[[Recursos propios ICDE]:[Crédito]],(EjecucionHaciendaVigencias[Sector PDD]=AvanceFinancieroSectoresVigencia[[#This Row],[Sector PDD]])*(EjecucionHaciendaVigencias[Vigencia]='Ejecución Financiera'!$B$1)),IFERROR(SUM(_xlpm.matriz),""))</f>
        <v>892318351310.99011</v>
      </c>
      <c r="L4" s="121">
        <f ca="1">IFERROR(AvanceFinancieroSectoresVigencia[[#This Row],[Recursos ejecutados de la vigencia]]/AvanceFinancieroSectoresVigencia[[#This Row],[Recursos programados de la vigencia]],"")</f>
        <v>1.2305126719086288</v>
      </c>
      <c r="N4" s="129" t="s">
        <v>526</v>
      </c>
      <c r="O4" s="165" cm="1">
        <f t="array" ref="O4">SUM(_xlfn._xlws.FILTER(tblPlanIndicativo_2[GRAN TOTAL],tblPlanIndicativo_2[Sector PDD]=AvanceFinancieroSectoresCuatrienio[[#This Row],[Sector PDD]]))</f>
        <v>2986734102139.8975</v>
      </c>
      <c r="P4" s="166" cm="1">
        <f t="array" ref="P4">_xlfn.LET(_xlpm.matriz,_xlfn._xlws.FILTER(EjecucionHaciendaVigencias[[Recursos propios ICDE]:[Crédito]],EjecucionHaciendaVigencias[Sector PDD]=AvanceFinancieroSectoresCuatrienio[[#This Row],[Sector PDD]]),IFERROR(SUM(_xlpm.matriz),""))</f>
        <v>1629019622160.5498</v>
      </c>
      <c r="Q4" s="121">
        <f>IFERROR(AvanceFinancieroSectoresCuatrienio[[#This Row],[Ejecución financiera cuatrienio]]/AvanceFinancieroSectoresCuatrienio[[#This Row],[Recursos programados]],"")</f>
        <v>0.54541836214794293</v>
      </c>
      <c r="S4" s="118" t="s">
        <v>102</v>
      </c>
      <c r="T4" s="130" t="s">
        <v>110</v>
      </c>
      <c r="U4" s="118" t="s">
        <v>156</v>
      </c>
      <c r="V4" s="166" cm="1">
        <f t="array" aca="1" ref="V4" ca="1">_xlfn.LET(_xlpm.matriz,_xlfn._xlws.FILTER(INDIRECT("tblPlanIndicativo_2[Programación TOTAL"&amp;RIGHT($B$1,2)&amp;"]"),tblPlanIndicativo_2[Programa PDD]=AvanceFinancieroProgramasVigencia[[#This Row],[Programa PDD]]),SUM(_xlpm.matriz))</f>
        <v>310800000</v>
      </c>
      <c r="W4" s="190" cm="1">
        <f t="array" ref="W4">_xlfn.LET(_xlpm.matriz,_xlfn._xlws.FILTER(EjecucionHaciendaVigencias[[Recursos propios ICDE]:[Crédito]],(EjecucionHaciendaVigencias[Programa PDD]=AvanceFinancieroProgramasVigencia[[#This Row],[Programa PDD]])*(EjecucionHaciendaVigencias[Vigencia]='Ejecución Financiera'!$B$1)),IFERROR(SUM(_xlpm.matriz),""))</f>
        <v>58886600</v>
      </c>
      <c r="X4" s="170">
        <f ca="1">IFERROR(AvanceFinancieroProgramasVigencia[[#This Row],[Recursos ejecutados de la vigencia]]/AvanceFinancieroProgramasVigencia[[#This Row],[Recursos programados de la vigencia]],"")</f>
        <v>0.18946782496782497</v>
      </c>
      <c r="Z4" s="118" t="s">
        <v>102</v>
      </c>
      <c r="AA4" s="130" t="s">
        <v>110</v>
      </c>
      <c r="AB4" s="118" t="s">
        <v>156</v>
      </c>
      <c r="AC4" s="166" cm="1">
        <f t="array" ref="AC4">SUM(_xlfn._xlws.FILTER(tblPlanIndicativo_2[GRAN TOTAL],tblPlanIndicativo_2[Programa PDD]=AvanceFinancieroProgramasCuatrienio[[#This Row],[Programa PDD]]))</f>
        <v>1275797000</v>
      </c>
      <c r="AD4" s="190" cm="1">
        <f t="array" ref="AD4">_xlfn.LET(_xlpm.matriz,_xlfn._xlws.FILTER(EjecucionHaciendaVigencias[[Recursos propios ICDE]:[Crédito]],EjecucionHaciendaVigencias[Programa PDD]=AvanceFinancieroProgramasCuatrienio[[#This Row],[Programa PDD]]),IFERROR(SUM(_xlpm.matriz),""))</f>
        <v>115586600</v>
      </c>
      <c r="AE4" s="170">
        <f>IFERROR(AvanceFinancieroProgramasCuatrienio[[#This Row],[Ejecución financiera cuatrienio]]/AvanceFinancieroProgramasCuatrienio[[#This Row],[Recursos programados]],"")</f>
        <v>9.0599523278389896E-2</v>
      </c>
      <c r="AG4" s="148" t="str">
        <f ca="1"/>
        <v>RECURSOS PROPIOS</v>
      </c>
      <c r="AH4" s="130">
        <f ca="1"/>
        <v>2</v>
      </c>
      <c r="AI4" s="148" t="str">
        <f ca="1"/>
        <v>Recursos propios ICLD</v>
      </c>
      <c r="AJ4" s="162">
        <f ca="1"/>
        <v>28076960113.1987</v>
      </c>
      <c r="AK4" s="162"/>
    </row>
    <row r="5" spans="1:37" ht="24" customHeight="1" x14ac:dyDescent="0.25">
      <c r="D5" s="118" t="s">
        <v>2659</v>
      </c>
      <c r="E5" s="181" cm="1">
        <f t="array" aca="1" ref="E5" ca="1">_xlfn.LET(_xlpm.matriz,_xlfn._xlws.FILTER(INDIRECT("tblPlanIndicativo_2[Programación TOTAL"&amp;RIGHT($B$1,2)&amp;"]"),tblPlanIndicativo_2[Línea Estratégica]=AvanceFinancieroVigencia[[#This Row],[Linea Estrategica]]),SUM(_xlpm.matriz))</f>
        <v>473673204666.69073</v>
      </c>
      <c r="F5" s="181" cm="1">
        <f t="array" ref="F5">_xlfn.LET(_xlpm.matriz,_xlfn._xlws.FILTER(EjecucionHaciendaVigencias[[Recursos propios ICDE]:[Crédito]],(EjecucionHaciendaVigencias[Linea Estrategica]=AvanceFinancieroVigencia[[#This Row],[Linea Estrategica]])*(EjecucionHaciendaVigencias[Vigencia]='Ejecución Financiera'!$B$1)),IFERROR(SUM(_xlpm.matriz),""))</f>
        <v>165552876395.37</v>
      </c>
      <c r="G5" s="182">
        <f ca="1">IFERROR(AvanceFinancieroVigencia[[#This Row],[Recursos ejecutados de la vigencia]]/AvanceFinancieroVigencia[[#This Row],[Recursos programados de la vigencia]],"")</f>
        <v>0.34950863752545275</v>
      </c>
      <c r="I5" s="129" t="s">
        <v>1086</v>
      </c>
      <c r="J5" s="165" cm="1">
        <f t="array" aca="1" ref="J5" ca="1">_xlfn.LET(_xlpm.matriz,_xlfn._xlws.FILTER(INDIRECT("tblPlanIndicativo_2[Programación TOTAL"&amp;RIGHT($B$1,2)&amp;"]"),tblPlanIndicativo_2[Sector PDD]=AvanceFinancieroSectoresVigencia[[#This Row],[Sector PDD]]),SUM(_xlpm.matriz))</f>
        <v>129003598880.11909</v>
      </c>
      <c r="K5" s="166" cm="1">
        <f t="array" ref="K5">_xlfn.LET(_xlpm.matriz,_xlfn._xlws.FILTER(EjecucionHaciendaVigencias[[Recursos propios ICDE]:[Crédito]],(EjecucionHaciendaVigencias[Sector PDD]=AvanceFinancieroSectoresVigencia[[#This Row],[Sector PDD]])*(EjecucionHaciendaVigencias[Vigencia]='Ejecución Financiera'!$B$1)),IFERROR(SUM(_xlpm.matriz),""))</f>
        <v>76455989827.779999</v>
      </c>
      <c r="L5" s="121">
        <f ca="1">IFERROR(AvanceFinancieroSectoresVigencia[[#This Row],[Recursos ejecutados de la vigencia]]/AvanceFinancieroSectoresVigencia[[#This Row],[Recursos programados de la vigencia]],"")</f>
        <v>0.59266555732936788</v>
      </c>
      <c r="N5" s="129" t="s">
        <v>1086</v>
      </c>
      <c r="O5" s="165" cm="1">
        <f t="array" ref="O5">SUM(_xlfn._xlws.FILTER(tblPlanIndicativo_2[GRAN TOTAL],tblPlanIndicativo_2[Sector PDD]=AvanceFinancieroSectoresCuatrienio[[#This Row],[Sector PDD]]))</f>
        <v>438136107270.15375</v>
      </c>
      <c r="P5" s="166" cm="1">
        <f t="array" ref="P5">_xlfn.LET(_xlpm.matriz,_xlfn._xlws.FILTER(EjecucionHaciendaVigencias[[Recursos propios ICDE]:[Crédito]],EjecucionHaciendaVigencias[Sector PDD]=AvanceFinancieroSectoresCuatrienio[[#This Row],[Sector PDD]]),IFERROR(SUM(_xlpm.matriz),""))</f>
        <v>196154577219.91</v>
      </c>
      <c r="Q5" s="121">
        <f>IFERROR(AvanceFinancieroSectoresCuatrienio[[#This Row],[Ejecución financiera cuatrienio]]/AvanceFinancieroSectoresCuatrienio[[#This Row],[Recursos programados]],"")</f>
        <v>0.44770237824512721</v>
      </c>
      <c r="S5" s="118" t="s">
        <v>102</v>
      </c>
      <c r="T5" s="130" t="s">
        <v>110</v>
      </c>
      <c r="U5" s="118" t="s">
        <v>195</v>
      </c>
      <c r="V5" s="166" cm="1">
        <f t="array" aca="1" ref="V5" ca="1">_xlfn.LET(_xlpm.matriz,_xlfn._xlws.FILTER(INDIRECT("tblPlanIndicativo_2[Programación TOTAL"&amp;RIGHT($B$1,2)&amp;"]"),tblPlanIndicativo_2[Programa PDD]=AvanceFinancieroProgramasVigencia[[#This Row],[Programa PDD]]),SUM(_xlpm.matriz))</f>
        <v>1162750000</v>
      </c>
      <c r="W5" s="190" cm="1">
        <f t="array" ref="W5">_xlfn.LET(_xlpm.matriz,_xlfn._xlws.FILTER(EjecucionHaciendaVigencias[[Recursos propios ICDE]:[Crédito]],(EjecucionHaciendaVigencias[Programa PDD]=AvanceFinancieroProgramasVigencia[[#This Row],[Programa PDD]])*(EjecucionHaciendaVigencias[Vigencia]='Ejecución Financiera'!$B$1)),IFERROR(SUM(_xlpm.matriz),""))</f>
        <v>53759890</v>
      </c>
      <c r="X5" s="170">
        <f ca="1">IFERROR(AvanceFinancieroProgramasVigencia[[#This Row],[Recursos ejecutados de la vigencia]]/AvanceFinancieroProgramasVigencia[[#This Row],[Recursos programados de la vigencia]],"")</f>
        <v>4.6235123629327024E-2</v>
      </c>
      <c r="Z5" s="118" t="s">
        <v>102</v>
      </c>
      <c r="AA5" s="130" t="s">
        <v>110</v>
      </c>
      <c r="AB5" s="118" t="s">
        <v>195</v>
      </c>
      <c r="AC5" s="166" cm="1">
        <f t="array" ref="AC5">SUM(_xlfn._xlws.FILTER(tblPlanIndicativo_2[GRAN TOTAL],tblPlanIndicativo_2[Programa PDD]=AvanceFinancieroProgramasCuatrienio[[#This Row],[Programa PDD]]))</f>
        <v>4668069375</v>
      </c>
      <c r="AD5" s="190" cm="1">
        <f t="array" ref="AD5">_xlfn.LET(_xlpm.matriz,_xlfn._xlws.FILTER(EjecucionHaciendaVigencias[[Recursos propios ICDE]:[Crédito]],EjecucionHaciendaVigencias[Programa PDD]=AvanceFinancieroProgramasCuatrienio[[#This Row],[Programa PDD]]),IFERROR(SUM(_xlpm.matriz),""))</f>
        <v>13672074624</v>
      </c>
      <c r="AE5" s="170">
        <f>IFERROR(AvanceFinancieroProgramasCuatrienio[[#This Row],[Ejecución financiera cuatrienio]]/AvanceFinancieroProgramasCuatrienio[[#This Row],[Recursos programados]],"")</f>
        <v>2.9288499218159112</v>
      </c>
      <c r="AG5" s="148" t="str">
        <f ca="1"/>
        <v>OTRAS FUENTES</v>
      </c>
      <c r="AH5" s="130">
        <f ca="1"/>
        <v>3</v>
      </c>
      <c r="AI5" s="148" t="str">
        <f ca="1"/>
        <v>Cofinanciación Municipio</v>
      </c>
      <c r="AJ5" s="162">
        <f ca="1"/>
        <v>5529402515.0100002</v>
      </c>
      <c r="AK5" s="162"/>
    </row>
    <row r="6" spans="1:37" ht="24" customHeight="1" x14ac:dyDescent="0.25">
      <c r="D6" s="118" t="s">
        <v>3742</v>
      </c>
      <c r="E6" s="181" cm="1">
        <f t="array" aca="1" ref="E6" ca="1">_xlfn.LET(_xlpm.matriz,_xlfn._xlws.FILTER(INDIRECT("tblPlanIndicativo_2[Programación TOTAL"&amp;RIGHT($B$1,2)&amp;"]"),tblPlanIndicativo_2[Línea Estratégica]=AvanceFinancieroVigencia[[#This Row],[Linea Estrategica]]),SUM(_xlpm.matriz))</f>
        <v>73136764698.477005</v>
      </c>
      <c r="F6" s="181" cm="1">
        <f t="array" ref="F6">_xlfn.LET(_xlpm.matriz,_xlfn._xlws.FILTER(EjecucionHaciendaVigencias[[Recursos propios ICDE]:[Crédito]],(EjecucionHaciendaVigencias[Linea Estrategica]=AvanceFinancieroVigencia[[#This Row],[Linea Estrategica]])*(EjecucionHaciendaVigencias[Vigencia]='Ejecución Financiera'!$B$1)),IFERROR(SUM(_xlpm.matriz),""))</f>
        <v>59817422253.119995</v>
      </c>
      <c r="G6" s="182">
        <f ca="1">IFERROR(AvanceFinancieroVigencia[[#This Row],[Recursos ejecutados de la vigencia]]/AvanceFinancieroVigencia[[#This Row],[Recursos programados de la vigencia]],"")</f>
        <v>0.81788444566465257</v>
      </c>
      <c r="I6" s="129" t="s">
        <v>1469</v>
      </c>
      <c r="J6" s="165" cm="1">
        <f t="array" aca="1" ref="J6" ca="1">_xlfn.LET(_xlpm.matriz,_xlfn._xlws.FILTER(INDIRECT("tblPlanIndicativo_2[Programación TOTAL"&amp;RIGHT($B$1,2)&amp;"]"),tblPlanIndicativo_2[Sector PDD]=AvanceFinancieroSectoresVigencia[[#This Row],[Sector PDD]]),SUM(_xlpm.matriz))</f>
        <v>20018689250</v>
      </c>
      <c r="K6" s="166" cm="1">
        <f t="array" ref="K6">_xlfn.LET(_xlpm.matriz,_xlfn._xlws.FILTER(EjecucionHaciendaVigencias[[Recursos propios ICDE]:[Crédito]],(EjecucionHaciendaVigencias[Sector PDD]=AvanceFinancieroSectoresVigencia[[#This Row],[Sector PDD]])*(EjecucionHaciendaVigencias[Vigencia]='Ejecución Financiera'!$B$1)),IFERROR(SUM(_xlpm.matriz),""))</f>
        <v>39981240225.959999</v>
      </c>
      <c r="L6" s="121">
        <f ca="1">IFERROR(AvanceFinancieroSectoresVigencia[[#This Row],[Recursos ejecutados de la vigencia]]/AvanceFinancieroSectoresVigencia[[#This Row],[Recursos programados de la vigencia]],"")</f>
        <v>1.9971957068048298</v>
      </c>
      <c r="N6" s="129" t="s">
        <v>1469</v>
      </c>
      <c r="O6" s="165" cm="1">
        <f t="array" ref="O6">SUM(_xlfn._xlws.FILTER(tblPlanIndicativo_2[GRAN TOTAL],tblPlanIndicativo_2[Sector PDD]=AvanceFinancieroSectoresCuatrienio[[#This Row],[Sector PDD]]))</f>
        <v>60301952992</v>
      </c>
      <c r="P6" s="166" cm="1">
        <f t="array" ref="P6">_xlfn.LET(_xlpm.matriz,_xlfn._xlws.FILTER(EjecucionHaciendaVigencias[[Recursos propios ICDE]:[Crédito]],EjecucionHaciendaVigencias[Sector PDD]=AvanceFinancieroSectoresCuatrienio[[#This Row],[Sector PDD]]),IFERROR(SUM(_xlpm.matriz),""))</f>
        <v>49728272241.160004</v>
      </c>
      <c r="Q6" s="121">
        <f>IFERROR(AvanceFinancieroSectoresCuatrienio[[#This Row],[Ejecución financiera cuatrienio]]/AvanceFinancieroSectoresCuatrienio[[#This Row],[Recursos programados]],"")</f>
        <v>0.82465442284692236</v>
      </c>
      <c r="S6" s="118" t="s">
        <v>102</v>
      </c>
      <c r="T6" s="130" t="s">
        <v>110</v>
      </c>
      <c r="U6" s="118" t="s">
        <v>291</v>
      </c>
      <c r="V6" s="166" cm="1">
        <f t="array" aca="1" ref="V6" ca="1">_xlfn.LET(_xlpm.matriz,_xlfn._xlws.FILTER(INDIRECT("tblPlanIndicativo_2[Programación TOTAL"&amp;RIGHT($B$1,2)&amp;"]"),tblPlanIndicativo_2[Programa PDD]=AvanceFinancieroProgramasVigencia[[#This Row],[Programa PDD]]),SUM(_xlpm.matriz))</f>
        <v>12419900471.591999</v>
      </c>
      <c r="W6" s="190" cm="1">
        <f t="array" ref="W6">_xlfn.LET(_xlpm.matriz,_xlfn._xlws.FILTER(EjecucionHaciendaVigencias[[Recursos propios ICDE]:[Crédito]],(EjecucionHaciendaVigencias[Programa PDD]=AvanceFinancieroProgramasVigencia[[#This Row],[Programa PDD]])*(EjecucionHaciendaVigencias[Vigencia]='Ejecución Financiera'!$B$1)),IFERROR(SUM(_xlpm.matriz),""))</f>
        <v>6613962822.5600004</v>
      </c>
      <c r="X6" s="170">
        <f ca="1">IFERROR(AvanceFinancieroProgramasVigencia[[#This Row],[Recursos ejecutados de la vigencia]]/AvanceFinancieroProgramasVigencia[[#This Row],[Recursos programados de la vigencia]],"")</f>
        <v>0.53252945445803679</v>
      </c>
      <c r="Z6" s="118" t="s">
        <v>102</v>
      </c>
      <c r="AA6" s="130" t="s">
        <v>110</v>
      </c>
      <c r="AB6" s="118" t="s">
        <v>291</v>
      </c>
      <c r="AC6" s="166" cm="1">
        <f t="array" ref="AC6">SUM(_xlfn._xlws.FILTER(tblPlanIndicativo_2[GRAN TOTAL],tblPlanIndicativo_2[Programa PDD]=AvanceFinancieroProgramasCuatrienio[[#This Row],[Programa PDD]]))</f>
        <v>48879152543.858795</v>
      </c>
      <c r="AD6" s="190" cm="1">
        <f t="array" ref="AD6">_xlfn.LET(_xlpm.matriz,_xlfn._xlws.FILTER(EjecucionHaciendaVigencias[[Recursos propios ICDE]:[Crédito]],EjecucionHaciendaVigencias[Programa PDD]=AvanceFinancieroProgramasCuatrienio[[#This Row],[Programa PDD]]),IFERROR(SUM(_xlpm.matriz),""))</f>
        <v>19892252295.23</v>
      </c>
      <c r="AE6" s="170">
        <f>IFERROR(AvanceFinancieroProgramasCuatrienio[[#This Row],[Ejecución financiera cuatrienio]]/AvanceFinancieroProgramasCuatrienio[[#This Row],[Recursos programados]],"")</f>
        <v>0.40696802747103422</v>
      </c>
      <c r="AG6" s="148" t="str">
        <f ca="1"/>
        <v>OTRAS FUENTES</v>
      </c>
      <c r="AH6" s="130">
        <f ca="1"/>
        <v>4</v>
      </c>
      <c r="AI6" s="148" t="str">
        <f ca="1"/>
        <v>Cofinanciación Nación</v>
      </c>
      <c r="AJ6" s="162">
        <f ca="1"/>
        <v>284854815820.69995</v>
      </c>
      <c r="AK6" s="162"/>
    </row>
    <row r="7" spans="1:37" ht="24" customHeight="1" x14ac:dyDescent="0.25">
      <c r="B7" s="163"/>
      <c r="D7" s="133" t="s">
        <v>4353</v>
      </c>
      <c r="E7" s="183" cm="1">
        <f t="array" aca="1" ref="E7" ca="1">_xlfn.LET(_xlpm.matriz,_xlfn._xlws.FILTER(INDIRECT("tblPlanIndicativo_2[Programación TOTAL"&amp;RIGHT($B$1,2)&amp;"]"),tblPlanIndicativo_2[Línea Estratégica]=AvanceFinancieroVigencia[[#This Row],[Linea Estrategica]]),SUM(_xlpm.matriz))</f>
        <v>647500000</v>
      </c>
      <c r="F7" s="183" cm="1">
        <f t="array" ref="F7">_xlfn.LET(_xlpm.matriz,_xlfn._xlws.FILTER(EjecucionHaciendaVigencias[[Recursos propios ICDE]:[Crédito]],(EjecucionHaciendaVigencias[Linea Estrategica]=AvanceFinancieroVigencia[[#This Row],[Linea Estrategica]])*(EjecucionHaciendaVigencias[Vigencia]='Ejecución Financiera'!$B$1)),IFERROR(SUM(_xlpm.matriz),""))</f>
        <v>3076733778.4899998</v>
      </c>
      <c r="G7" s="184">
        <f ca="1">IFERROR(AvanceFinancieroVigencia[[#This Row],[Recursos ejecutados de la vigencia]]/AvanceFinancieroVigencia[[#This Row],[Recursos programados de la vigencia]],"")</f>
        <v>4.7517123992123551</v>
      </c>
      <c r="I7" s="129" t="s">
        <v>1696</v>
      </c>
      <c r="J7" s="165" cm="1">
        <f t="array" aca="1" ref="J7" ca="1">_xlfn.LET(_xlpm.matriz,_xlfn._xlws.FILTER(INDIRECT("tblPlanIndicativo_2[Programación TOTAL"&amp;RIGHT($B$1,2)&amp;"]"),tblPlanIndicativo_2[Sector PDD]=AvanceFinancieroSectoresVigencia[[#This Row],[Sector PDD]]),SUM(_xlpm.matriz))</f>
        <v>18653000000</v>
      </c>
      <c r="K7" s="166" cm="1">
        <f t="array" ref="K7">_xlfn.LET(_xlpm.matriz,_xlfn._xlws.FILTER(EjecucionHaciendaVigencias[[Recursos propios ICDE]:[Crédito]],(EjecucionHaciendaVigencias[Sector PDD]=AvanceFinancieroSectoresVigencia[[#This Row],[Sector PDD]])*(EjecucionHaciendaVigencias[Vigencia]='Ejecución Financiera'!$B$1)),IFERROR(SUM(_xlpm.matriz),""))</f>
        <v>5644335402.5299997</v>
      </c>
      <c r="L7" s="121">
        <f ca="1">IFERROR(AvanceFinancieroSectoresVigencia[[#This Row],[Recursos ejecutados de la vigencia]]/AvanceFinancieroSectoresVigencia[[#This Row],[Recursos programados de la vigencia]],"")</f>
        <v>0.30259665482924997</v>
      </c>
      <c r="N7" s="129" t="s">
        <v>1696</v>
      </c>
      <c r="O7" s="165" cm="1">
        <f t="array" ref="O7">SUM(_xlfn._xlws.FILTER(tblPlanIndicativo_2[GRAN TOTAL],tblPlanIndicativo_2[Sector PDD]=AvanceFinancieroSectoresCuatrienio[[#This Row],[Sector PDD]]))</f>
        <v>54906000000</v>
      </c>
      <c r="P7" s="166" cm="1">
        <f t="array" ref="P7">_xlfn.LET(_xlpm.matriz,_xlfn._xlws.FILTER(EjecucionHaciendaVigencias[[Recursos propios ICDE]:[Crédito]],EjecucionHaciendaVigencias[Sector PDD]=AvanceFinancieroSectoresCuatrienio[[#This Row],[Sector PDD]]),IFERROR(SUM(_xlpm.matriz),""))</f>
        <v>7885494674.6300001</v>
      </c>
      <c r="Q7" s="121">
        <f>IFERROR(AvanceFinancieroSectoresCuatrienio[[#This Row],[Ejecución financiera cuatrienio]]/AvanceFinancieroSectoresCuatrienio[[#This Row],[Recursos programados]],"")</f>
        <v>0.14361808681437366</v>
      </c>
      <c r="S7" s="118" t="s">
        <v>102</v>
      </c>
      <c r="T7" s="130" t="s">
        <v>110</v>
      </c>
      <c r="U7" s="118" t="s">
        <v>328</v>
      </c>
      <c r="V7" s="166" cm="1">
        <f t="array" aca="1" ref="V7" ca="1">_xlfn.LET(_xlpm.matriz,_xlfn._xlws.FILTER(INDIRECT("tblPlanIndicativo_2[Programación TOTAL"&amp;RIGHT($B$1,2)&amp;"]"),tblPlanIndicativo_2[Programa PDD]=AvanceFinancieroProgramasVigencia[[#This Row],[Programa PDD]]),SUM(_xlpm.matriz))</f>
        <v>263000000</v>
      </c>
      <c r="W7" s="190" cm="1">
        <f t="array" ref="W7">_xlfn.LET(_xlpm.matriz,_xlfn._xlws.FILTER(EjecucionHaciendaVigencias[[Recursos propios ICDE]:[Crédito]],(EjecucionHaciendaVigencias[Programa PDD]=AvanceFinancieroProgramasVigencia[[#This Row],[Programa PDD]])*(EjecucionHaciendaVigencias[Vigencia]='Ejecución Financiera'!$B$1)),IFERROR(SUM(_xlpm.matriz),""))</f>
        <v>155295524.5</v>
      </c>
      <c r="X7" s="170">
        <f ca="1">IFERROR(AvanceFinancieroProgramasVigencia[[#This Row],[Recursos ejecutados de la vigencia]]/AvanceFinancieroProgramasVigencia[[#This Row],[Recursos programados de la vigencia]],"")</f>
        <v>0.59047727946768058</v>
      </c>
      <c r="Z7" s="118" t="s">
        <v>102</v>
      </c>
      <c r="AA7" s="130" t="s">
        <v>110</v>
      </c>
      <c r="AB7" s="118" t="s">
        <v>328</v>
      </c>
      <c r="AC7" s="166" cm="1">
        <f t="array" ref="AC7">SUM(_xlfn._xlws.FILTER(tblPlanIndicativo_2[GRAN TOTAL],tblPlanIndicativo_2[Programa PDD]=AvanceFinancieroProgramasCuatrienio[[#This Row],[Programa PDD]]))</f>
        <v>958607500</v>
      </c>
      <c r="AD7" s="190" cm="1">
        <f t="array" ref="AD7">_xlfn.LET(_xlpm.matriz,_xlfn._xlws.FILTER(EjecucionHaciendaVigencias[[Recursos propios ICDE]:[Crédito]],EjecucionHaciendaVigencias[Programa PDD]=AvanceFinancieroProgramasCuatrienio[[#This Row],[Programa PDD]]),IFERROR(SUM(_xlpm.matriz),""))</f>
        <v>305295524.5</v>
      </c>
      <c r="AE7" s="170">
        <f>IFERROR(AvanceFinancieroProgramasCuatrienio[[#This Row],[Ejecución financiera cuatrienio]]/AvanceFinancieroProgramasCuatrienio[[#This Row],[Recursos programados]],"")</f>
        <v>0.31847813051744328</v>
      </c>
      <c r="AG7" s="148" t="str">
        <f ca="1"/>
        <v>OTRAS FUENTES</v>
      </c>
      <c r="AH7" s="130">
        <f ca="1"/>
        <v>5</v>
      </c>
      <c r="AI7" s="148" t="str">
        <f ca="1"/>
        <v>Otras Fuentes</v>
      </c>
      <c r="AJ7" s="162">
        <f ca="1"/>
        <v>113307941840</v>
      </c>
      <c r="AK7" s="162"/>
    </row>
    <row r="8" spans="1:37" ht="24" customHeight="1" x14ac:dyDescent="0.3">
      <c r="B8"/>
      <c r="D8" s="133" t="s">
        <v>6713</v>
      </c>
      <c r="E8" s="183">
        <f ca="1">SUBTOTAL(109,AvanceFinancieroVigencia[Recursos programados de la vigencia])</f>
        <v>1562618002304.7957</v>
      </c>
      <c r="F8" s="183">
        <f>SUBTOTAL(109,AvanceFinancieroVigencia[Recursos ejecutados de la vigencia])</f>
        <v>1292041757906.3298</v>
      </c>
      <c r="G8" s="184">
        <f ca="1">IFERROR(SUBTOTAL(101,AvanceFinancieroVigencia[Porcentaje de ejecución]),"")</f>
        <v>1.4873727598928803</v>
      </c>
      <c r="I8" s="129" t="s">
        <v>2033</v>
      </c>
      <c r="J8" s="165" cm="1">
        <f t="array" aca="1" ref="J8" ca="1">_xlfn.LET(_xlpm.matriz,_xlfn._xlws.FILTER(INDIRECT("tblPlanIndicativo_2[Programación TOTAL"&amp;RIGHT($B$1,2)&amp;"]"),tblPlanIndicativo_2[Sector PDD]=AvanceFinancieroSectoresVigencia[[#This Row],[Sector PDD]]),SUM(_xlpm.matriz))</f>
        <v>660000000</v>
      </c>
      <c r="K8" s="166" cm="1">
        <f t="array" ref="K8">_xlfn.LET(_xlpm.matriz,_xlfn._xlws.FILTER(EjecucionHaciendaVigencias[[Recursos propios ICDE]:[Crédito]],(EjecucionHaciendaVigencias[Sector PDD]=AvanceFinancieroSectoresVigencia[[#This Row],[Sector PDD]])*(EjecucionHaciendaVigencias[Vigencia]='Ejecución Financiera'!$B$1)),IFERROR(SUM(_xlpm.matriz),""))</f>
        <v>399999999.97000003</v>
      </c>
      <c r="L8" s="121">
        <f ca="1">IFERROR(AvanceFinancieroSectoresVigencia[[#This Row],[Recursos ejecutados de la vigencia]]/AvanceFinancieroSectoresVigencia[[#This Row],[Recursos programados de la vigencia]],"")</f>
        <v>0.60606060601515155</v>
      </c>
      <c r="N8" s="129" t="s">
        <v>2033</v>
      </c>
      <c r="O8" s="165" cm="1">
        <f t="array" ref="O8">SUM(_xlfn._xlws.FILTER(tblPlanIndicativo_2[GRAN TOTAL],tblPlanIndicativo_2[Sector PDD]=AvanceFinancieroSectoresCuatrienio[[#This Row],[Sector PDD]]))</f>
        <v>2757375000</v>
      </c>
      <c r="P8" s="166" cm="1">
        <f t="array" ref="P8">_xlfn.LET(_xlpm.matriz,_xlfn._xlws.FILTER(EjecucionHaciendaVigencias[[Recursos propios ICDE]:[Crédito]],EjecucionHaciendaVigencias[Sector PDD]=AvanceFinancieroSectoresCuatrienio[[#This Row],[Sector PDD]]),IFERROR(SUM(_xlpm.matriz),""))</f>
        <v>399999999.97000003</v>
      </c>
      <c r="Q8" s="121">
        <f>IFERROR(AvanceFinancieroSectoresCuatrienio[[#This Row],[Ejecución financiera cuatrienio]]/AvanceFinancieroSectoresCuatrienio[[#This Row],[Recursos programados]],"")</f>
        <v>0.14506550613173763</v>
      </c>
      <c r="S8" s="118" t="s">
        <v>102</v>
      </c>
      <c r="T8" s="130" t="s">
        <v>110</v>
      </c>
      <c r="U8" s="118" t="s">
        <v>358</v>
      </c>
      <c r="V8" s="166" cm="1">
        <f t="array" aca="1" ref="V8" ca="1">_xlfn.LET(_xlpm.matriz,_xlfn._xlws.FILTER(INDIRECT("tblPlanIndicativo_2[Programación TOTAL"&amp;RIGHT($B$1,2)&amp;"]"),tblPlanIndicativo_2[Programa PDD]=AvanceFinancieroProgramasVigencia[[#This Row],[Programa PDD]]),SUM(_xlpm.matriz))</f>
        <v>412650000</v>
      </c>
      <c r="W8" s="190" cm="1">
        <f t="array" ref="W8">_xlfn.LET(_xlpm.matriz,_xlfn._xlws.FILTER(EjecucionHaciendaVigencias[[Recursos propios ICDE]:[Crédito]],(EjecucionHaciendaVigencias[Programa PDD]=AvanceFinancieroProgramasVigencia[[#This Row],[Programa PDD]])*(EjecucionHaciendaVigencias[Vigencia]='Ejecución Financiera'!$B$1)),IFERROR(SUM(_xlpm.matriz),""))</f>
        <v>862469855.98000002</v>
      </c>
      <c r="X8" s="170">
        <f ca="1">IFERROR(AvanceFinancieroProgramasVigencia[[#This Row],[Recursos ejecutados de la vigencia]]/AvanceFinancieroProgramasVigencia[[#This Row],[Recursos programados de la vigencia]],"")</f>
        <v>2.0900759868653824</v>
      </c>
      <c r="Z8" s="118" t="s">
        <v>102</v>
      </c>
      <c r="AA8" s="130" t="s">
        <v>110</v>
      </c>
      <c r="AB8" s="118" t="s">
        <v>358</v>
      </c>
      <c r="AC8" s="166" cm="1">
        <f t="array" ref="AC8">SUM(_xlfn._xlws.FILTER(tblPlanIndicativo_2[GRAN TOTAL],tblPlanIndicativo_2[Programa PDD]=AvanceFinancieroProgramasCuatrienio[[#This Row],[Programa PDD]]))</f>
        <v>1693879125</v>
      </c>
      <c r="AD8" s="190" cm="1">
        <f t="array" ref="AD8">_xlfn.LET(_xlpm.matriz,_xlfn._xlws.FILTER(EjecucionHaciendaVigencias[[Recursos propios ICDE]:[Crédito]],EjecucionHaciendaVigencias[Programa PDD]=AvanceFinancieroProgramasCuatrienio[[#This Row],[Programa PDD]]),IFERROR(SUM(_xlpm.matriz),""))</f>
        <v>1815222765.98</v>
      </c>
      <c r="AE8" s="170">
        <f>IFERROR(AvanceFinancieroProgramasCuatrienio[[#This Row],[Ejecución financiera cuatrienio]]/AvanceFinancieroProgramasCuatrienio[[#This Row],[Recursos programados]],"")</f>
        <v>1.0716365407596602</v>
      </c>
      <c r="AG8" s="148" t="str">
        <f ca="1"/>
        <v>SISTEMA GENERAL DE PARTICIPACIONES (SGP)</v>
      </c>
      <c r="AH8" s="130">
        <f ca="1"/>
        <v>6</v>
      </c>
      <c r="AI8" s="148" t="str">
        <f ca="1"/>
        <v>SGP APSB</v>
      </c>
      <c r="AJ8" s="162">
        <f ca="1"/>
        <v>10104730785.3682</v>
      </c>
      <c r="AK8" s="162"/>
    </row>
    <row r="9" spans="1:37" ht="24" customHeight="1" x14ac:dyDescent="0.3">
      <c r="B9" s="163"/>
      <c r="D9"/>
      <c r="E9"/>
      <c r="F9"/>
      <c r="G9"/>
      <c r="I9" s="129" t="s">
        <v>2074</v>
      </c>
      <c r="J9" s="165" cm="1">
        <f t="array" aca="1" ref="J9" ca="1">_xlfn.LET(_xlpm.matriz,_xlfn._xlws.FILTER(INDIRECT("tblPlanIndicativo_2[Programación TOTAL"&amp;RIGHT($B$1,2)&amp;"]"),tblPlanIndicativo_2[Sector PDD]=AvanceFinancieroSectoresVigencia[[#This Row],[Sector PDD]]),SUM(_xlpm.matriz))</f>
        <v>10856666666.6667</v>
      </c>
      <c r="K9" s="166" cm="1">
        <f t="array" ref="K9">_xlfn.LET(_xlpm.matriz,_xlfn._xlws.FILTER(EjecucionHaciendaVigencias[[Recursos propios ICDE]:[Crédito]],(EjecucionHaciendaVigencias[Sector PDD]=AvanceFinancieroSectoresVigencia[[#This Row],[Sector PDD]])*(EjecucionHaciendaVigencias[Vigencia]='Ejecución Financiera'!$B$1)),IFERROR(SUM(_xlpm.matriz),""))</f>
        <v>150000100</v>
      </c>
      <c r="L9" s="121">
        <f ca="1">IFERROR(AvanceFinancieroSectoresVigencia[[#This Row],[Recursos ejecutados de la vigencia]]/AvanceFinancieroSectoresVigencia[[#This Row],[Recursos programados de la vigencia]],"")</f>
        <v>1.3816404666871311E-2</v>
      </c>
      <c r="N9" s="129" t="s">
        <v>2074</v>
      </c>
      <c r="O9" s="165" cm="1">
        <f t="array" ref="O9">SUM(_xlfn._xlws.FILTER(tblPlanIndicativo_2[GRAN TOTAL],tblPlanIndicativo_2[Sector PDD]=AvanceFinancieroSectoresCuatrienio[[#This Row],[Sector PDD]]))</f>
        <v>15468066666.6667</v>
      </c>
      <c r="P9" s="166" cm="1">
        <f t="array" ref="P9">_xlfn.LET(_xlpm.matriz,_xlfn._xlws.FILTER(EjecucionHaciendaVigencias[[Recursos propios ICDE]:[Crédito]],EjecucionHaciendaVigencias[Sector PDD]=AvanceFinancieroSectoresCuatrienio[[#This Row],[Sector PDD]]),IFERROR(SUM(_xlpm.matriz),""))</f>
        <v>764149959</v>
      </c>
      <c r="Q9" s="121">
        <f>IFERROR(AvanceFinancieroSectoresCuatrienio[[#This Row],[Ejecución financiera cuatrienio]]/AvanceFinancieroSectoresCuatrienio[[#This Row],[Recursos programados]],"")</f>
        <v>4.9401775636687947E-2</v>
      </c>
      <c r="S9" s="118" t="s">
        <v>102</v>
      </c>
      <c r="T9" s="130" t="s">
        <v>110</v>
      </c>
      <c r="U9" s="118" t="s">
        <v>456</v>
      </c>
      <c r="V9" s="166" cm="1">
        <f t="array" aca="1" ref="V9" ca="1">_xlfn.LET(_xlpm.matriz,_xlfn._xlws.FILTER(INDIRECT("tblPlanIndicativo_2[Programación TOTAL"&amp;RIGHT($B$1,2)&amp;"]"),tblPlanIndicativo_2[Programa PDD]=AvanceFinancieroProgramasVigencia[[#This Row],[Programa PDD]]),SUM(_xlpm.matriz))</f>
        <v>264600000</v>
      </c>
      <c r="W9" s="190" cm="1">
        <f t="array" ref="W9">_xlfn.LET(_xlpm.matriz,_xlfn._xlws.FILTER(EjecucionHaciendaVigencias[[Recursos propios ICDE]:[Crédito]],(EjecucionHaciendaVigencias[Programa PDD]=AvanceFinancieroProgramasVigencia[[#This Row],[Programa PDD]])*(EjecucionHaciendaVigencias[Vigencia]='Ejecución Financiera'!$B$1)),IFERROR(SUM(_xlpm.matriz),""))</f>
        <v>19999750</v>
      </c>
      <c r="X9" s="170">
        <f ca="1">IFERROR(AvanceFinancieroProgramasVigencia[[#This Row],[Recursos ejecutados de la vigencia]]/AvanceFinancieroProgramasVigencia[[#This Row],[Recursos programados de la vigencia]],"")</f>
        <v>7.5584845049130767E-2</v>
      </c>
      <c r="Z9" s="118" t="s">
        <v>102</v>
      </c>
      <c r="AA9" s="130" t="s">
        <v>110</v>
      </c>
      <c r="AB9" s="118" t="s">
        <v>456</v>
      </c>
      <c r="AC9" s="166" cm="1">
        <f t="array" ref="AC9">SUM(_xlfn._xlws.FILTER(tblPlanIndicativo_2[GRAN TOTAL],tblPlanIndicativo_2[Programa PDD]=AvanceFinancieroProgramasCuatrienio[[#This Row],[Programa PDD]]))</f>
        <v>1086151500</v>
      </c>
      <c r="AD9" s="190" cm="1">
        <f t="array" ref="AD9">_xlfn.LET(_xlpm.matriz,_xlfn._xlws.FILTER(EjecucionHaciendaVigencias[[Recursos propios ICDE]:[Crédito]],EjecucionHaciendaVigencias[Programa PDD]=AvanceFinancieroProgramasCuatrienio[[#This Row],[Programa PDD]]),IFERROR(SUM(_xlpm.matriz),""))</f>
        <v>297050823</v>
      </c>
      <c r="AE9" s="170">
        <f>IFERROR(AvanceFinancieroProgramasCuatrienio[[#This Row],[Ejecución financiera cuatrienio]]/AvanceFinancieroProgramasCuatrienio[[#This Row],[Recursos programados]],"")</f>
        <v>0.27348930881189226</v>
      </c>
      <c r="AG9" s="148" t="str">
        <f ca="1"/>
        <v>SISTEMA GENERAL DE PARTICIPACIONES (SGP)</v>
      </c>
      <c r="AH9" s="130">
        <f ca="1"/>
        <v>7</v>
      </c>
      <c r="AI9" s="148" t="str">
        <f ca="1"/>
        <v>SGP Educación</v>
      </c>
      <c r="AJ9" s="162">
        <f ca="1"/>
        <v>678693322959.75</v>
      </c>
      <c r="AK9" s="162"/>
    </row>
    <row r="10" spans="1:37" ht="24" customHeight="1" x14ac:dyDescent="0.25">
      <c r="B10" s="163"/>
      <c r="D10" s="192" t="s">
        <v>6703</v>
      </c>
      <c r="E10" s="193"/>
      <c r="F10" s="193"/>
      <c r="G10" s="193"/>
      <c r="I10" s="129" t="s">
        <v>2170</v>
      </c>
      <c r="J10" s="165" cm="1">
        <f t="array" aca="1" ref="J10" ca="1">_xlfn.LET(_xlpm.matriz,_xlfn._xlws.FILTER(INDIRECT("tblPlanIndicativo_2[Programación TOTAL"&amp;RIGHT($B$1,2)&amp;"]"),tblPlanIndicativo_2[Sector PDD]=AvanceFinancieroSectoresVigencia[[#This Row],[Sector PDD]]),SUM(_xlpm.matriz))</f>
        <v>37890480718.666702</v>
      </c>
      <c r="K10" s="166" cm="1">
        <f t="array" ref="K10">_xlfn.LET(_xlpm.matriz,_xlfn._xlws.FILTER(EjecucionHaciendaVigencias[[Recursos propios ICDE]:[Crédito]],(EjecucionHaciendaVigencias[Sector PDD]=AvanceFinancieroSectoresVigencia[[#This Row],[Sector PDD]])*(EjecucionHaciendaVigencias[Vigencia]='Ejecución Financiera'!$B$1)),IFERROR(SUM(_xlpm.matriz),""))</f>
        <v>30211755761.759998</v>
      </c>
      <c r="L10" s="121">
        <f ca="1">IFERROR(AvanceFinancieroSectoresVigencia[[#This Row],[Recursos ejecutados de la vigencia]]/AvanceFinancieroSectoresVigencia[[#This Row],[Recursos programados de la vigencia]],"")</f>
        <v>0.79734421914779796</v>
      </c>
      <c r="N10" s="129" t="s">
        <v>2170</v>
      </c>
      <c r="O10" s="165" cm="1">
        <f t="array" ref="O10">SUM(_xlfn._xlws.FILTER(tblPlanIndicativo_2[GRAN TOTAL],tblPlanIndicativo_2[Sector PDD]=AvanceFinancieroSectoresCuatrienio[[#This Row],[Sector PDD]]))</f>
        <v>118627316990.38449</v>
      </c>
      <c r="P10" s="166" cm="1">
        <f t="array" ref="P10">_xlfn.LET(_xlpm.matriz,_xlfn._xlws.FILTER(EjecucionHaciendaVigencias[[Recursos propios ICDE]:[Crédito]],EjecucionHaciendaVigencias[Sector PDD]=AvanceFinancieroSectoresCuatrienio[[#This Row],[Sector PDD]]),IFERROR(SUM(_xlpm.matriz),""))</f>
        <v>61054487926.030014</v>
      </c>
      <c r="Q10" s="121">
        <f>IFERROR(AvanceFinancieroSectoresCuatrienio[[#This Row],[Ejecución financiera cuatrienio]]/AvanceFinancieroSectoresCuatrienio[[#This Row],[Recursos programados]],"")</f>
        <v>0.51467477706655773</v>
      </c>
      <c r="S10" s="118" t="s">
        <v>102</v>
      </c>
      <c r="T10" s="130" t="s">
        <v>110</v>
      </c>
      <c r="U10" s="118" t="s">
        <v>494</v>
      </c>
      <c r="V10" s="166" cm="1">
        <f t="array" aca="1" ref="V10" ca="1">_xlfn.LET(_xlpm.matriz,_xlfn._xlws.FILTER(INDIRECT("tblPlanIndicativo_2[Programación TOTAL"&amp;RIGHT($B$1,2)&amp;"]"),tblPlanIndicativo_2[Programa PDD]=AvanceFinancieroProgramasVigencia[[#This Row],[Programa PDD]]),SUM(_xlpm.matriz))</f>
        <v>3157500000</v>
      </c>
      <c r="W10" s="190" t="str" cm="1">
        <f t="array" ref="W10">_xlfn.LET(_xlpm.matriz,_xlfn._xlws.FILTER(EjecucionHaciendaVigencias[[Recursos propios ICDE]:[Crédito]],(EjecucionHaciendaVigencias[Programa PDD]=AvanceFinancieroProgramasVigencia[[#This Row],[Programa PDD]])*(EjecucionHaciendaVigencias[Vigencia]='Ejecución Financiera'!$B$1)),IFERROR(SUM(_xlpm.matriz),""))</f>
        <v/>
      </c>
      <c r="X10" s="170" t="str">
        <f ca="1">IFERROR(AvanceFinancieroProgramasVigencia[[#This Row],[Recursos ejecutados de la vigencia]]/AvanceFinancieroProgramasVigencia[[#This Row],[Recursos programados de la vigencia]],"")</f>
        <v/>
      </c>
      <c r="Z10" s="118" t="s">
        <v>102</v>
      </c>
      <c r="AA10" s="130" t="s">
        <v>110</v>
      </c>
      <c r="AB10" s="118" t="s">
        <v>494</v>
      </c>
      <c r="AC10" s="166" cm="1">
        <f t="array" ref="AC10">SUM(_xlfn._xlws.FILTER(tblPlanIndicativo_2[GRAN TOTAL],tblPlanIndicativo_2[Programa PDD]=AvanceFinancieroProgramasCuatrienio[[#This Row],[Programa PDD]]))</f>
        <v>3646518750</v>
      </c>
      <c r="AD10" s="190" t="str" cm="1">
        <f t="array" ref="AD10">_xlfn.LET(_xlpm.matriz,_xlfn._xlws.FILTER(EjecucionHaciendaVigencias[[Recursos propios ICDE]:[Crédito]],EjecucionHaciendaVigencias[Programa PDD]=AvanceFinancieroProgramasCuatrienio[[#This Row],[Programa PDD]]),IFERROR(SUM(_xlpm.matriz),""))</f>
        <v/>
      </c>
      <c r="AE10" s="170" t="str">
        <f>IFERROR(AvanceFinancieroProgramasCuatrienio[[#This Row],[Ejecución financiera cuatrienio]]/AvanceFinancieroProgramasCuatrienio[[#This Row],[Recursos programados]],"")</f>
        <v/>
      </c>
      <c r="AG10" s="148" t="str">
        <f ca="1"/>
        <v>SISTEMA GENERAL DE PARTICIPACIONES (SGP)</v>
      </c>
      <c r="AH10" s="130">
        <f ca="1"/>
        <v>8</v>
      </c>
      <c r="AI10" s="148" t="str">
        <f ca="1"/>
        <v>SGP Salud</v>
      </c>
      <c r="AJ10" s="162">
        <f ca="1"/>
        <v>20181414395.399498</v>
      </c>
      <c r="AK10" s="162"/>
    </row>
    <row r="11" spans="1:37" ht="24" customHeight="1" x14ac:dyDescent="0.25">
      <c r="B11" s="163"/>
      <c r="D11" s="113" t="s">
        <v>4730</v>
      </c>
      <c r="E11" s="114" t="s">
        <v>6702</v>
      </c>
      <c r="F11" s="114" t="s">
        <v>6704</v>
      </c>
      <c r="G11" s="115" t="s">
        <v>6712</v>
      </c>
      <c r="I11" s="129" t="s">
        <v>2258</v>
      </c>
      <c r="J11" s="165" cm="1">
        <f t="array" aca="1" ref="J11" ca="1">_xlfn.LET(_xlpm.matriz,_xlfn._xlws.FILTER(INDIRECT("tblPlanIndicativo_2[Programación TOTAL"&amp;RIGHT($B$1,2)&amp;"]"),tblPlanIndicativo_2[Sector PDD]=AvanceFinancieroSectoresVigencia[[#This Row],[Sector PDD]]),SUM(_xlpm.matriz))</f>
        <v>5352760232.8333998</v>
      </c>
      <c r="K11" s="166" cm="1">
        <f t="array" ref="K11">_xlfn.LET(_xlpm.matriz,_xlfn._xlws.FILTER(EjecucionHaciendaVigencias[[Recursos propios ICDE]:[Crédito]],(EjecucionHaciendaVigencias[Sector PDD]=AvanceFinancieroSectoresVigencia[[#This Row],[Sector PDD]])*(EjecucionHaciendaVigencias[Vigencia]='Ejecución Financiera'!$B$1)),IFERROR(SUM(_xlpm.matriz),""))</f>
        <v>319321236</v>
      </c>
      <c r="L11" s="121">
        <f ca="1">IFERROR(AvanceFinancieroSectoresVigencia[[#This Row],[Recursos ejecutados de la vigencia]]/AvanceFinancieroSectoresVigencia[[#This Row],[Recursos programados de la vigencia]],"")</f>
        <v>5.965543422649669E-2</v>
      </c>
      <c r="N11" s="129" t="s">
        <v>2258</v>
      </c>
      <c r="O11" s="165" cm="1">
        <f t="array" ref="O11">SUM(_xlfn._xlws.FILTER(tblPlanIndicativo_2[GRAN TOTAL],tblPlanIndicativo_2[Sector PDD]=AvanceFinancieroSectoresCuatrienio[[#This Row],[Sector PDD]]))</f>
        <v>6387187132.3333998</v>
      </c>
      <c r="P11" s="166" cm="1">
        <f t="array" ref="P11">_xlfn.LET(_xlpm.matriz,_xlfn._xlws.FILTER(EjecucionHaciendaVigencias[[Recursos propios ICDE]:[Crédito]],EjecucionHaciendaVigencias[Sector PDD]=AvanceFinancieroSectoresCuatrienio[[#This Row],[Sector PDD]]),IFERROR(SUM(_xlpm.matriz),""))</f>
        <v>649309492</v>
      </c>
      <c r="Q11" s="121">
        <f>IFERROR(AvanceFinancieroSectoresCuatrienio[[#This Row],[Ejecución financiera cuatrienio]]/AvanceFinancieroSectoresCuatrienio[[#This Row],[Recursos programados]],"")</f>
        <v>0.10165812877362666</v>
      </c>
      <c r="S11" s="118" t="s">
        <v>102</v>
      </c>
      <c r="T11" s="130" t="s">
        <v>526</v>
      </c>
      <c r="U11" s="118" t="s">
        <v>527</v>
      </c>
      <c r="V11" s="166" cm="1">
        <f t="array" aca="1" ref="V11" ca="1">_xlfn.LET(_xlpm.matriz,_xlfn._xlws.FILTER(INDIRECT("tblPlanIndicativo_2[Programación TOTAL"&amp;RIGHT($B$1,2)&amp;"]"),tblPlanIndicativo_2[Programa PDD]=AvanceFinancieroProgramasVigencia[[#This Row],[Programa PDD]]),SUM(_xlpm.matriz))</f>
        <v>722252322959.75</v>
      </c>
      <c r="W11" s="190" cm="1">
        <f t="array" ref="W11">_xlfn.LET(_xlpm.matriz,_xlfn._xlws.FILTER(EjecucionHaciendaVigencias[[Recursos propios ICDE]:[Crédito]],(EjecucionHaciendaVigencias[Programa PDD]=AvanceFinancieroProgramasVigencia[[#This Row],[Programa PDD]])*(EjecucionHaciendaVigencias[Vigencia]='Ejecución Financiera'!$B$1)),IFERROR(SUM(_xlpm.matriz),""))</f>
        <v>879145018769.82007</v>
      </c>
      <c r="X11" s="170">
        <f ca="1">IFERROR(AvanceFinancieroProgramasVigencia[[#This Row],[Recursos ejecutados de la vigencia]]/AvanceFinancieroProgramasVigencia[[#This Row],[Recursos programados de la vigencia]],"")</f>
        <v>1.217226986778156</v>
      </c>
      <c r="Z11" s="118" t="s">
        <v>102</v>
      </c>
      <c r="AA11" s="130" t="s">
        <v>526</v>
      </c>
      <c r="AB11" s="118" t="s">
        <v>527</v>
      </c>
      <c r="AC11" s="166" cm="1">
        <f t="array" ref="AC11">SUM(_xlfn._xlws.FILTER(tblPlanIndicativo_2[GRAN TOTAL],tblPlanIndicativo_2[Programa PDD]=AvanceFinancieroProgramasCuatrienio[[#This Row],[Programa PDD]]))</f>
        <v>2974316747675.6118</v>
      </c>
      <c r="AD11" s="190" cm="1">
        <f t="array" ref="AD11">_xlfn.LET(_xlpm.matriz,_xlfn._xlws.FILTER(EjecucionHaciendaVigencias[[Recursos propios ICDE]:[Crédito]],EjecucionHaciendaVigencias[Programa PDD]=AvanceFinancieroProgramasCuatrienio[[#This Row],[Programa PDD]]),IFERROR(SUM(_xlpm.matriz),""))</f>
        <v>1614846899852.3799</v>
      </c>
      <c r="AE11" s="170">
        <f>IFERROR(AvanceFinancieroProgramasCuatrienio[[#This Row],[Ejecución financiera cuatrienio]]/AvanceFinancieroProgramasCuatrienio[[#This Row],[Recursos programados]],"")</f>
        <v>0.54293037253492282</v>
      </c>
      <c r="AG11" s="148" t="str">
        <f ca="1"/>
        <v>SISTEMA GENERAL DE REGALÍAS</v>
      </c>
      <c r="AH11" s="130">
        <f ca="1"/>
        <v>9</v>
      </c>
      <c r="AI11" s="148" t="str">
        <f ca="1"/>
        <v>Regalías</v>
      </c>
      <c r="AJ11" s="162">
        <f ca="1"/>
        <v>318465489083.2793</v>
      </c>
      <c r="AK11" s="162"/>
    </row>
    <row r="12" spans="1:37" ht="37.200000000000003" customHeight="1" x14ac:dyDescent="0.25">
      <c r="B12" s="163"/>
      <c r="D12" s="118" t="s">
        <v>102</v>
      </c>
      <c r="E12" s="181" cm="1">
        <f t="array" ref="E12">SUM(_xlfn._xlws.FILTER(tblPlanIndicativo_2[GRAN TOTAL],tblPlanIndicativo_2[Línea Estratégica]=AvanceFinancieroCuatrienioLineas[[#This Row],[Linea Estrategica]]))</f>
        <v>3606009181195.9102</v>
      </c>
      <c r="F12" s="181" cm="1">
        <f t="array" ref="F12">_xlfn.LET(_xlpm.matriz,_xlfn._xlws.FILTER(EjecucionHaciendaVigencias[[Recursos propios ICDE]:[Crédito]],EjecucionHaciendaVigencias[Linea Estrategica]=AvanceFinancieroCuatrienioLineas[[#This Row],[Linea Estrategica]]),IFERROR(SUM(_xlpm.matriz),""))</f>
        <v>1919500706928.9299</v>
      </c>
      <c r="G12" s="182">
        <f>F12/E12</f>
        <v>0.53230610641216936</v>
      </c>
      <c r="I12" s="129" t="s">
        <v>2307</v>
      </c>
      <c r="J12" s="165" cm="1">
        <f t="array" aca="1" ref="J12" ca="1">_xlfn.LET(_xlpm.matriz,_xlfn._xlws.FILTER(INDIRECT("tblPlanIndicativo_2[Programación TOTAL"&amp;RIGHT($B$1,2)&amp;"]"),tblPlanIndicativo_2[Sector PDD]=AvanceFinancieroSectoresVigencia[[#This Row],[Sector PDD]]),SUM(_xlpm.matriz))</f>
        <v>16439113760</v>
      </c>
      <c r="K12" s="166" cm="1">
        <f t="array" ref="K12">_xlfn.LET(_xlpm.matriz,_xlfn._xlws.FILTER(EjecucionHaciendaVigencias[[Recursos propios ICDE]:[Crédito]],(EjecucionHaciendaVigencias[Sector PDD]=AvanceFinancieroSectoresVigencia[[#This Row],[Sector PDD]])*(EjecucionHaciendaVigencias[Vigencia]='Ejecución Financiera'!$B$1)),IFERROR(SUM(_xlpm.matriz),""))</f>
        <v>998448471</v>
      </c>
      <c r="L12" s="121">
        <f ca="1">IFERROR(AvanceFinancieroSectoresVigencia[[#This Row],[Recursos ejecutados de la vigencia]]/AvanceFinancieroSectoresVigencia[[#This Row],[Recursos programados de la vigencia]],"")</f>
        <v>6.0736149501528849E-2</v>
      </c>
      <c r="N12" s="129" t="s">
        <v>2307</v>
      </c>
      <c r="O12" s="165" cm="1">
        <f t="array" ref="O12">SUM(_xlfn._xlws.FILTER(tblPlanIndicativo_2[GRAN TOTAL],tblPlanIndicativo_2[Sector PDD]=AvanceFinancieroSectoresCuatrienio[[#This Row],[Sector PDD]]))</f>
        <v>56824469887.114998</v>
      </c>
      <c r="P12" s="166" cm="1">
        <f t="array" ref="P12">_xlfn.LET(_xlpm.matriz,_xlfn._xlws.FILTER(EjecucionHaciendaVigencias[[Recursos propios ICDE]:[Crédito]],EjecucionHaciendaVigencias[Sector PDD]=AvanceFinancieroSectoresCuatrienio[[#This Row],[Sector PDD]]),IFERROR(SUM(_xlpm.matriz),""))</f>
        <v>6330848471</v>
      </c>
      <c r="Q12" s="121">
        <f>IFERROR(AvanceFinancieroSectoresCuatrienio[[#This Row],[Ejecución financiera cuatrienio]]/AvanceFinancieroSectoresCuatrienio[[#This Row],[Recursos programados]],"")</f>
        <v>0.11141060327666208</v>
      </c>
      <c r="S12" s="118" t="s">
        <v>102</v>
      </c>
      <c r="T12" s="130" t="s">
        <v>526</v>
      </c>
      <c r="U12" s="118" t="s">
        <v>1002</v>
      </c>
      <c r="V12" s="166" cm="1">
        <f t="array" aca="1" ref="V12" ca="1">_xlfn.LET(_xlpm.matriz,_xlfn._xlws.FILTER(INDIRECT("tblPlanIndicativo_2[Programación TOTAL"&amp;RIGHT($B$1,2)&amp;"]"),tblPlanIndicativo_2[Programa PDD]=AvanceFinancieroProgramasVigencia[[#This Row],[Programa PDD]]),SUM(_xlpm.matriz))</f>
        <v>2907500000</v>
      </c>
      <c r="W12" s="190" cm="1">
        <f t="array" ref="W12">_xlfn.LET(_xlpm.matriz,_xlfn._xlws.FILTER(EjecucionHaciendaVigencias[[Recursos propios ICDE]:[Crédito]],(EjecucionHaciendaVigencias[Programa PDD]=AvanceFinancieroProgramasVigencia[[#This Row],[Programa PDD]])*(EjecucionHaciendaVigencias[Vigencia]='Ejecución Financiera'!$B$1)),IFERROR(SUM(_xlpm.matriz),""))</f>
        <v>13173332541.170002</v>
      </c>
      <c r="X12" s="170">
        <f ca="1">IFERROR(AvanceFinancieroProgramasVigencia[[#This Row],[Recursos ejecutados de la vigencia]]/AvanceFinancieroProgramasVigencia[[#This Row],[Recursos programados de la vigencia]],"")</f>
        <v>4.5308108482098026</v>
      </c>
      <c r="Z12" s="118" t="s">
        <v>102</v>
      </c>
      <c r="AA12" s="130" t="s">
        <v>526</v>
      </c>
      <c r="AB12" s="118" t="s">
        <v>1002</v>
      </c>
      <c r="AC12" s="166" cm="1">
        <f t="array" ref="AC12">SUM(_xlfn._xlws.FILTER(tblPlanIndicativo_2[GRAN TOTAL],tblPlanIndicativo_2[Programa PDD]=AvanceFinancieroProgramasCuatrienio[[#This Row],[Programa PDD]]))</f>
        <v>12417354464.2857</v>
      </c>
      <c r="AD12" s="190" cm="1">
        <f t="array" ref="AD12">_xlfn.LET(_xlpm.matriz,_xlfn._xlws.FILTER(EjecucionHaciendaVigencias[[Recursos propios ICDE]:[Crédito]],EjecucionHaciendaVigencias[Programa PDD]=AvanceFinancieroProgramasCuatrienio[[#This Row],[Programa PDD]]),IFERROR(SUM(_xlpm.matriz),""))</f>
        <v>14172722308.170002</v>
      </c>
      <c r="AE12" s="170">
        <f>IFERROR(AvanceFinancieroProgramasCuatrienio[[#This Row],[Ejecución financiera cuatrienio]]/AvanceFinancieroProgramasCuatrienio[[#This Row],[Recursos programados]],"")</f>
        <v>1.1413640762960438</v>
      </c>
      <c r="AG12" s="148" t="str">
        <f ca="1"/>
        <v>RECURSOS DEL CRÉDITO</v>
      </c>
      <c r="AH12" s="130">
        <f ca="1"/>
        <v>10</v>
      </c>
      <c r="AI12" s="148" t="str">
        <f ca="1"/>
        <v>Crédito</v>
      </c>
      <c r="AJ12" s="162">
        <f ca="1"/>
        <v>0</v>
      </c>
      <c r="AK12" s="162"/>
    </row>
    <row r="13" spans="1:37" ht="24" customHeight="1" x14ac:dyDescent="0.3">
      <c r="D13" s="118" t="s">
        <v>2069</v>
      </c>
      <c r="E13" s="181" cm="1">
        <f t="array" ref="E13">SUM(_xlfn._xlws.FILTER(tblPlanIndicativo_2[GRAN TOTAL],tblPlanIndicativo_2[Línea Estratégica]=AvanceFinancieroCuatrienioLineas[[#This Row],[Linea Estrategica]]))</f>
        <v>348450040676.49963</v>
      </c>
      <c r="F13" s="181" cm="1">
        <f t="array" ref="F13">_xlfn.LET(_xlpm.matriz,_xlfn._xlws.FILTER(EjecucionHaciendaVigencias[[Recursos propios ICDE]:[Crédito]],EjecucionHaciendaVigencias[Linea Estrategica]=AvanceFinancieroCuatrienioLineas[[#This Row],[Linea Estrategica]]),IFERROR(SUM(_xlpm.matriz),""))</f>
        <v>102204353217.34999</v>
      </c>
      <c r="G13" s="182">
        <f t="shared" ref="G13:G16" si="0">F13/E13</f>
        <v>0.2933113539574424</v>
      </c>
      <c r="I13" s="129" t="s">
        <v>2463</v>
      </c>
      <c r="J13" s="165" cm="1">
        <f t="array" aca="1" ref="J13" ca="1">_xlfn.LET(_xlpm.matriz,_xlfn._xlws.FILTER(INDIRECT("tblPlanIndicativo_2[Programación TOTAL"&amp;RIGHT($B$1,2)&amp;"]"),tblPlanIndicativo_2[Sector PDD]=AvanceFinancieroSectoresVigencia[[#This Row],[Sector PDD]]),SUM(_xlpm.matriz))</f>
        <v>32900000000</v>
      </c>
      <c r="K13" s="166" cm="1">
        <f t="array" ref="K13">_xlfn.LET(_xlpm.matriz,_xlfn._xlws.FILTER(EjecucionHaciendaVigencias[[Recursos propios ICDE]:[Crédito]],(EjecucionHaciendaVigencias[Sector PDD]=AvanceFinancieroSectoresVigencia[[#This Row],[Sector PDD]])*(EjecucionHaciendaVigencias[Vigencia]='Ejecución Financiera'!$B$1)),IFERROR(SUM(_xlpm.matriz),""))</f>
        <v>9294908700.3199997</v>
      </c>
      <c r="L13" s="121">
        <f ca="1">IFERROR(AvanceFinancieroSectoresVigencia[[#This Row],[Recursos ejecutados de la vigencia]]/AvanceFinancieroSectoresVigencia[[#This Row],[Recursos programados de la vigencia]],"")</f>
        <v>0.2825200212863222</v>
      </c>
      <c r="N13" s="129" t="s">
        <v>2463</v>
      </c>
      <c r="O13" s="165" cm="1">
        <f t="array" ref="O13">SUM(_xlfn._xlws.FILTER(tblPlanIndicativo_2[GRAN TOTAL],tblPlanIndicativo_2[Sector PDD]=AvanceFinancieroSectoresCuatrienio[[#This Row],[Sector PDD]]))</f>
        <v>151143000000</v>
      </c>
      <c r="P13" s="166" cm="1">
        <f t="array" ref="P13">_xlfn.LET(_xlpm.matriz,_xlfn._xlws.FILTER(EjecucionHaciendaVigencias[[Recursos propios ICDE]:[Crédito]],EjecucionHaciendaVigencias[Sector PDD]=AvanceFinancieroSectoresCuatrienio[[#This Row],[Sector PDD]]),IFERROR(SUM(_xlpm.matriz),""))</f>
        <v>33405557369.32</v>
      </c>
      <c r="Q13" s="121">
        <f>IFERROR(AvanceFinancieroSectoresCuatrienio[[#This Row],[Ejecución financiera cuatrienio]]/AvanceFinancieroSectoresCuatrienio[[#This Row],[Recursos programados]],"")</f>
        <v>0.22101954684848124</v>
      </c>
      <c r="S13" s="118" t="s">
        <v>102</v>
      </c>
      <c r="T13" s="130" t="s">
        <v>1086</v>
      </c>
      <c r="U13" s="118" t="s">
        <v>1087</v>
      </c>
      <c r="V13" s="166" cm="1">
        <f t="array" aca="1" ref="V13" ca="1">_xlfn.LET(_xlpm.matriz,_xlfn._xlws.FILTER(INDIRECT("tblPlanIndicativo_2[Programación TOTAL"&amp;RIGHT($B$1,2)&amp;"]"),tblPlanIndicativo_2[Programa PDD]=AvanceFinancieroProgramasVigencia[[#This Row],[Programa PDD]]),SUM(_xlpm.matriz))</f>
        <v>7596936173.6644993</v>
      </c>
      <c r="W13" s="190" cm="1">
        <f t="array" ref="W13">_xlfn.LET(_xlpm.matriz,_xlfn._xlws.FILTER(EjecucionHaciendaVigencias[[Recursos propios ICDE]:[Crédito]],(EjecucionHaciendaVigencias[Programa PDD]=AvanceFinancieroProgramasVigencia[[#This Row],[Programa PDD]])*(EjecucionHaciendaVigencias[Vigencia]='Ejecución Financiera'!$B$1)),IFERROR(SUM(_xlpm.matriz),""))</f>
        <v>19069290124.07</v>
      </c>
      <c r="X13" s="170">
        <f ca="1">IFERROR(AvanceFinancieroProgramasVigencia[[#This Row],[Recursos ejecutados de la vigencia]]/AvanceFinancieroProgramasVigencia[[#This Row],[Recursos programados de la vigencia]],"")</f>
        <v>2.5101290425705436</v>
      </c>
      <c r="Z13" s="118" t="s">
        <v>102</v>
      </c>
      <c r="AA13" s="130" t="s">
        <v>1086</v>
      </c>
      <c r="AB13" s="118" t="s">
        <v>1087</v>
      </c>
      <c r="AC13" s="166" cm="1">
        <f t="array" ref="AC13">SUM(_xlfn._xlws.FILTER(tblPlanIndicativo_2[GRAN TOTAL],tblPlanIndicativo_2[Programa PDD]=AvanceFinancieroProgramasCuatrienio[[#This Row],[Programa PDD]]))</f>
        <v>30892960925.57394</v>
      </c>
      <c r="AD13" s="190" cm="1">
        <f t="array" ref="AD13">_xlfn.LET(_xlpm.matriz,_xlfn._xlws.FILTER(EjecucionHaciendaVigencias[[Recursos propios ICDE]:[Crédito]],EjecucionHaciendaVigencias[Programa PDD]=AvanceFinancieroProgramasCuatrienio[[#This Row],[Programa PDD]]),IFERROR(SUM(_xlpm.matriz),""))</f>
        <v>26570492290.639999</v>
      </c>
      <c r="AE13" s="170">
        <f>IFERROR(AvanceFinancieroProgramasCuatrienio[[#This Row],[Ejecución financiera cuatrienio]]/AvanceFinancieroProgramasCuatrienio[[#This Row],[Recursos programados]],"")</f>
        <v>0.86008241018569065</v>
      </c>
      <c r="AG13"/>
      <c r="AH13"/>
      <c r="AI13"/>
      <c r="AJ13"/>
      <c r="AK13"/>
    </row>
    <row r="14" spans="1:37" ht="24" customHeight="1" x14ac:dyDescent="0.3">
      <c r="D14" s="118" t="s">
        <v>2659</v>
      </c>
      <c r="E14" s="181" cm="1">
        <f t="array" ref="E14">SUM(_xlfn._xlws.FILTER(tblPlanIndicativo_2[GRAN TOTAL],tblPlanIndicativo_2[Línea Estratégica]=AvanceFinancieroCuatrienioLineas[[#This Row],[Linea Estrategica]]))</f>
        <v>1282754388834.0981</v>
      </c>
      <c r="F14" s="181" cm="1">
        <f t="array" ref="F14">_xlfn.LET(_xlpm.matriz,_xlfn._xlws.FILTER(EjecucionHaciendaVigencias[[Recursos propios ICDE]:[Crédito]],EjecucionHaciendaVigencias[Linea Estrategica]=AvanceFinancieroCuatrienioLineas[[#This Row],[Linea Estrategica]]),IFERROR(SUM(_xlpm.matriz),""))</f>
        <v>428610534776.8299</v>
      </c>
      <c r="G14" s="182">
        <f t="shared" si="0"/>
        <v>0.33413297082257198</v>
      </c>
      <c r="I14" s="129" t="s">
        <v>2665</v>
      </c>
      <c r="J14" s="165" cm="1">
        <f t="array" aca="1" ref="J14" ca="1">_xlfn.LET(_xlpm.matriz,_xlfn._xlws.FILTER(INDIRECT("tblPlanIndicativo_2[Programación TOTAL"&amp;RIGHT($B$1,2)&amp;"]"),tblPlanIndicativo_2[Sector PDD]=AvanceFinancieroSectoresVigencia[[#This Row],[Sector PDD]]),SUM(_xlpm.matriz))</f>
        <v>111589175203.55321</v>
      </c>
      <c r="K14" s="166" cm="1">
        <f t="array" ref="K14">_xlfn.LET(_xlpm.matriz,_xlfn._xlws.FILTER(EjecucionHaciendaVigencias[[Recursos propios ICDE]:[Crédito]],(EjecucionHaciendaVigencias[Sector PDD]=AvanceFinancieroSectoresVigencia[[#This Row],[Sector PDD]])*(EjecucionHaciendaVigencias[Vigencia]='Ejecución Financiera'!$B$1)),IFERROR(SUM(_xlpm.matriz),""))</f>
        <v>62107206565.199997</v>
      </c>
      <c r="L14" s="121">
        <f ca="1">IFERROR(AvanceFinancieroSectoresVigencia[[#This Row],[Recursos ejecutados de la vigencia]]/AvanceFinancieroSectoresVigencia[[#This Row],[Recursos programados de la vigencia]],"")</f>
        <v>0.55657017315441537</v>
      </c>
      <c r="N14" s="129" t="s">
        <v>2665</v>
      </c>
      <c r="O14" s="165" cm="1">
        <f t="array" ref="O14">SUM(_xlfn._xlws.FILTER(tblPlanIndicativo_2[GRAN TOTAL],tblPlanIndicativo_2[Sector PDD]=AvanceFinancieroSectoresCuatrienio[[#This Row],[Sector PDD]]))</f>
        <v>328031346946.94824</v>
      </c>
      <c r="P14" s="166" cm="1">
        <f t="array" ref="P14">_xlfn.LET(_xlpm.matriz,_xlfn._xlws.FILTER(EjecucionHaciendaVigencias[[Recursos propios ICDE]:[Crédito]],EjecucionHaciendaVigencias[Sector PDD]=AvanceFinancieroSectoresCuatrienio[[#This Row],[Sector PDD]]),IFERROR(SUM(_xlpm.matriz),""))</f>
        <v>124840958596.00002</v>
      </c>
      <c r="Q14" s="121">
        <f>IFERROR(AvanceFinancieroSectoresCuatrienio[[#This Row],[Ejecución financiera cuatrienio]]/AvanceFinancieroSectoresCuatrienio[[#This Row],[Recursos programados]],"")</f>
        <v>0.38057630698382694</v>
      </c>
      <c r="S14" s="118" t="s">
        <v>102</v>
      </c>
      <c r="T14" s="130" t="s">
        <v>1086</v>
      </c>
      <c r="U14" s="118" t="s">
        <v>1119</v>
      </c>
      <c r="V14" s="166" cm="1">
        <f t="array" aca="1" ref="V14" ca="1">_xlfn.LET(_xlpm.matriz,_xlfn._xlws.FILTER(INDIRECT("tblPlanIndicativo_2[Programación TOTAL"&amp;RIGHT($B$1,2)&amp;"]"),tblPlanIndicativo_2[Programa PDD]=AvanceFinancieroProgramasVigencia[[#This Row],[Programa PDD]]),SUM(_xlpm.matriz))</f>
        <v>24608528628.525002</v>
      </c>
      <c r="W14" s="190" cm="1">
        <f t="array" ref="W14">_xlfn.LET(_xlpm.matriz,_xlfn._xlws.FILTER(EjecucionHaciendaVigencias[[Recursos propios ICDE]:[Crédito]],(EjecucionHaciendaVigencias[Programa PDD]=AvanceFinancieroProgramasVigencia[[#This Row],[Programa PDD]])*(EjecucionHaciendaVigencias[Vigencia]='Ejecución Financiera'!$B$1)),IFERROR(SUM(_xlpm.matriz),""))</f>
        <v>19516961861.27</v>
      </c>
      <c r="X14" s="170">
        <f ca="1">IFERROR(AvanceFinancieroProgramasVigencia[[#This Row],[Recursos ejecutados de la vigencia]]/AvanceFinancieroProgramasVigencia[[#This Row],[Recursos programados de la vigencia]],"")</f>
        <v>0.79309747266428976</v>
      </c>
      <c r="Z14" s="118" t="s">
        <v>102</v>
      </c>
      <c r="AA14" s="130" t="s">
        <v>1086</v>
      </c>
      <c r="AB14" s="118" t="s">
        <v>1119</v>
      </c>
      <c r="AC14" s="166" cm="1">
        <f t="array" ref="AC14">SUM(_xlfn._xlws.FILTER(tblPlanIndicativo_2[GRAN TOTAL],tblPlanIndicativo_2[Programa PDD]=AvanceFinancieroProgramasCuatrienio[[#This Row],[Programa PDD]]))</f>
        <v>59601155147.654709</v>
      </c>
      <c r="AD14" s="190" cm="1">
        <f t="array" ref="AD14">_xlfn.LET(_xlpm.matriz,_xlfn._xlws.FILTER(EjecucionHaciendaVigencias[[Recursos propios ICDE]:[Crédito]],EjecucionHaciendaVigencias[Programa PDD]=AvanceFinancieroProgramasCuatrienio[[#This Row],[Programa PDD]]),IFERROR(SUM(_xlpm.matriz),""))</f>
        <v>54332697684.699997</v>
      </c>
      <c r="AE14" s="170">
        <f>IFERROR(AvanceFinancieroProgramasCuatrienio[[#This Row],[Ejecución financiera cuatrienio]]/AvanceFinancieroProgramasCuatrienio[[#This Row],[Recursos programados]],"")</f>
        <v>0.9116047759493463</v>
      </c>
      <c r="AG14"/>
      <c r="AH14"/>
      <c r="AI14"/>
    </row>
    <row r="15" spans="1:37" ht="24" x14ac:dyDescent="0.3">
      <c r="D15" s="118" t="s">
        <v>3742</v>
      </c>
      <c r="E15" s="181" cm="1">
        <f t="array" ref="E15">SUM(_xlfn._xlws.FILTER(tblPlanIndicativo_2[GRAN TOTAL],tblPlanIndicativo_2[Línea Estratégica]=AvanceFinancieroCuatrienioLineas[[#This Row],[Linea Estrategica]]))</f>
        <v>266903755290.198</v>
      </c>
      <c r="F15" s="181" cm="1">
        <f t="array" ref="F15">_xlfn.LET(_xlpm.matriz,_xlfn._xlws.FILTER(EjecucionHaciendaVigencias[[Recursos propios ICDE]:[Crédito]],EjecucionHaciendaVigencias[Linea Estrategica]=AvanceFinancieroCuatrienioLineas[[#This Row],[Linea Estrategica]]),IFERROR(SUM(_xlpm.matriz),""))</f>
        <v>114260387270.67001</v>
      </c>
      <c r="G15" s="182">
        <f t="shared" si="0"/>
        <v>0.42809583981475818</v>
      </c>
      <c r="I15" s="129" t="s">
        <v>2890</v>
      </c>
      <c r="J15" s="165" cm="1">
        <f t="array" aca="1" ref="J15" ca="1">_xlfn.LET(_xlpm.matriz,_xlfn._xlws.FILTER(INDIRECT("tblPlanIndicativo_2[Programación TOTAL"&amp;RIGHT($B$1,2)&amp;"]"),tblPlanIndicativo_2[Sector PDD]=AvanceFinancieroSectoresVigencia[[#This Row],[Sector PDD]]),SUM(_xlpm.matriz))</f>
        <v>45244534960.4375</v>
      </c>
      <c r="K15" s="166" cm="1">
        <f t="array" ref="K15">_xlfn.LET(_xlpm.matriz,_xlfn._xlws.FILTER(EjecucionHaciendaVigencias[[Recursos propios ICDE]:[Crédito]],(EjecucionHaciendaVigencias[Sector PDD]=AvanceFinancieroSectoresVigencia[[#This Row],[Sector PDD]])*(EjecucionHaciendaVigencias[Vigencia]='Ejecución Financiera'!$B$1)),IFERROR(SUM(_xlpm.matriz),""))</f>
        <v>5540111256.8999996</v>
      </c>
      <c r="L15" s="121">
        <f ca="1">IFERROR(AvanceFinancieroSectoresVigencia[[#This Row],[Recursos ejecutados de la vigencia]]/AvanceFinancieroSectoresVigencia[[#This Row],[Recursos programados de la vigencia]],"")</f>
        <v>0.12244818654328873</v>
      </c>
      <c r="N15" s="129" t="s">
        <v>2890</v>
      </c>
      <c r="O15" s="165" cm="1">
        <f t="array" ref="O15">SUM(_xlfn._xlws.FILTER(tblPlanIndicativo_2[GRAN TOTAL],tblPlanIndicativo_2[Sector PDD]=AvanceFinancieroSectoresCuatrienio[[#This Row],[Sector PDD]]))</f>
        <v>278498856891.75</v>
      </c>
      <c r="P15" s="166" cm="1">
        <f t="array" ref="P15">_xlfn.LET(_xlpm.matriz,_xlfn._xlws.FILTER(EjecucionHaciendaVigencias[[Recursos propios ICDE]:[Crédito]],EjecucionHaciendaVigencias[Sector PDD]=AvanceFinancieroSectoresCuatrienio[[#This Row],[Sector PDD]]),IFERROR(SUM(_xlpm.matriz),""))</f>
        <v>30861053117.999996</v>
      </c>
      <c r="Q15" s="121">
        <f>IFERROR(AvanceFinancieroSectoresCuatrienio[[#This Row],[Ejecución financiera cuatrienio]]/AvanceFinancieroSectoresCuatrienio[[#This Row],[Recursos programados]],"")</f>
        <v>0.11081213568497846</v>
      </c>
      <c r="S15" s="118" t="s">
        <v>102</v>
      </c>
      <c r="T15" s="130" t="s">
        <v>1086</v>
      </c>
      <c r="U15" s="118" t="s">
        <v>1319</v>
      </c>
      <c r="V15" s="166" cm="1">
        <f t="array" aca="1" ref="V15" ca="1">_xlfn.LET(_xlpm.matriz,_xlfn._xlws.FILTER(INDIRECT("tblPlanIndicativo_2[Programación TOTAL"&amp;RIGHT($B$1,2)&amp;"]"),tblPlanIndicativo_2[Programa PDD]=AvanceFinancieroProgramasVigencia[[#This Row],[Programa PDD]]),SUM(_xlpm.matriz))</f>
        <v>96798134077.929596</v>
      </c>
      <c r="W15" s="190" cm="1">
        <f t="array" ref="W15">_xlfn.LET(_xlpm.matriz,_xlfn._xlws.FILTER(EjecucionHaciendaVigencias[[Recursos propios ICDE]:[Crédito]],(EjecucionHaciendaVigencias[Programa PDD]=AvanceFinancieroProgramasVigencia[[#This Row],[Programa PDD]])*(EjecucionHaciendaVigencias[Vigencia]='Ejecución Financiera'!$B$1)),IFERROR(SUM(_xlpm.matriz),""))</f>
        <v>37869737842.440002</v>
      </c>
      <c r="X15" s="170">
        <f ca="1">IFERROR(AvanceFinancieroProgramasVigencia[[#This Row],[Recursos ejecutados de la vigencia]]/AvanceFinancieroProgramasVigencia[[#This Row],[Recursos programados de la vigencia]],"")</f>
        <v>0.39122384127727178</v>
      </c>
      <c r="Z15" s="118" t="s">
        <v>102</v>
      </c>
      <c r="AA15" s="130" t="s">
        <v>1086</v>
      </c>
      <c r="AB15" s="118" t="s">
        <v>1319</v>
      </c>
      <c r="AC15" s="166" cm="1">
        <f t="array" ref="AC15">SUM(_xlfn._xlws.FILTER(tblPlanIndicativo_2[GRAN TOTAL],tblPlanIndicativo_2[Programa PDD]=AvanceFinancieroProgramasCuatrienio[[#This Row],[Programa PDD]]))</f>
        <v>347641991196.92511</v>
      </c>
      <c r="AD15" s="190" cm="1">
        <f t="array" ref="AD15">_xlfn.LET(_xlpm.matriz,_xlfn._xlws.FILTER(EjecucionHaciendaVigencias[[Recursos propios ICDE]:[Crédito]],EjecucionHaciendaVigencias[Programa PDD]=AvanceFinancieroProgramasCuatrienio[[#This Row],[Programa PDD]]),IFERROR(SUM(_xlpm.matriz),""))</f>
        <v>115251387244.57001</v>
      </c>
      <c r="AE15" s="170">
        <f>IFERROR(AvanceFinancieroProgramasCuatrienio[[#This Row],[Ejecución financiera cuatrienio]]/AvanceFinancieroProgramasCuatrienio[[#This Row],[Recursos programados]],"")</f>
        <v>0.33152320537505137</v>
      </c>
      <c r="AG15"/>
      <c r="AH15"/>
      <c r="AI15"/>
    </row>
    <row r="16" spans="1:37" ht="29.4" customHeight="1" x14ac:dyDescent="0.3">
      <c r="D16" s="133" t="s">
        <v>4353</v>
      </c>
      <c r="E16" s="183" cm="1">
        <f t="array" ref="E16">SUM(_xlfn._xlws.FILTER(tblPlanIndicativo_2[GRAN TOTAL],tblPlanIndicativo_2[Línea Estratégica]=AvanceFinancieroCuatrienioLineas[[#This Row],[Linea Estrategica]]))</f>
        <v>3657520050</v>
      </c>
      <c r="F16" s="183" cm="1">
        <f t="array" ref="F16">_xlfn.LET(_xlpm.matriz,_xlfn._xlws.FILTER(EjecucionHaciendaVigencias[[Recursos propios ICDE]:[Crédito]],EjecucionHaciendaVigencias[Linea Estrategica]=AvanceFinancieroCuatrienioLineas[[#This Row],[Linea Estrategica]]),IFERROR(SUM(_xlpm.matriz),""))</f>
        <v>3365813778.4899998</v>
      </c>
      <c r="G16" s="184">
        <f t="shared" si="0"/>
        <v>0.92024479223018885</v>
      </c>
      <c r="I16" s="129" t="s">
        <v>3150</v>
      </c>
      <c r="J16" s="165" cm="1">
        <f t="array" aca="1" ref="J16" ca="1">_xlfn.LET(_xlpm.matriz,_xlfn._xlws.FILTER(INDIRECT("tblPlanIndicativo_2[Programación TOTAL"&amp;RIGHT($B$1,2)&amp;"]"),tblPlanIndicativo_2[Sector PDD]=AvanceFinancieroSectoresVigencia[[#This Row],[Sector PDD]]),SUM(_xlpm.matriz))</f>
        <v>120609874502.7</v>
      </c>
      <c r="K16" s="166" cm="1">
        <f t="array" ref="K16">_xlfn.LET(_xlpm.matriz,_xlfn._xlws.FILTER(EjecucionHaciendaVigencias[[Recursos propios ICDE]:[Crédito]],(EjecucionHaciendaVigencias[Sector PDD]=AvanceFinancieroSectoresVigencia[[#This Row],[Sector PDD]])*(EjecucionHaciendaVigencias[Vigencia]='Ejecución Financiera'!$B$1)),IFERROR(SUM(_xlpm.matriz),""))</f>
        <v>8368901019.2200012</v>
      </c>
      <c r="L16" s="121">
        <f ca="1">IFERROR(AvanceFinancieroSectoresVigencia[[#This Row],[Recursos ejecutados de la vigencia]]/AvanceFinancieroSectoresVigencia[[#This Row],[Recursos programados de la vigencia]],"")</f>
        <v>6.9388191089052614E-2</v>
      </c>
      <c r="N16" s="129" t="s">
        <v>3150</v>
      </c>
      <c r="O16" s="165" cm="1">
        <f t="array" ref="O16">SUM(_xlfn._xlws.FILTER(tblPlanIndicativo_2[GRAN TOTAL],tblPlanIndicativo_2[Sector PDD]=AvanceFinancieroSectoresCuatrienio[[#This Row],[Sector PDD]]))</f>
        <v>214422481180.39999</v>
      </c>
      <c r="P16" s="166" cm="1">
        <f t="array" ref="P16">_xlfn.LET(_xlpm.matriz,_xlfn._xlws.FILTER(EjecucionHaciendaVigencias[[Recursos propios ICDE]:[Crédito]],EjecucionHaciendaVigencias[Sector PDD]=AvanceFinancieroSectoresCuatrienio[[#This Row],[Sector PDD]]),IFERROR(SUM(_xlpm.matriz),""))</f>
        <v>39837868691.540001</v>
      </c>
      <c r="Q16" s="121">
        <f>IFERROR(AvanceFinancieroSectoresCuatrienio[[#This Row],[Ejecución financiera cuatrienio]]/AvanceFinancieroSectoresCuatrienio[[#This Row],[Recursos programados]],"")</f>
        <v>0.18579147332048276</v>
      </c>
      <c r="S16" s="118" t="s">
        <v>102</v>
      </c>
      <c r="T16" s="130" t="s">
        <v>1469</v>
      </c>
      <c r="U16" s="118" t="s">
        <v>1470</v>
      </c>
      <c r="V16" s="166" cm="1">
        <f t="array" aca="1" ref="V16" ca="1">_xlfn.LET(_xlpm.matriz,_xlfn._xlws.FILTER(INDIRECT("tblPlanIndicativo_2[Programación TOTAL"&amp;RIGHT($B$1,2)&amp;"]"),tblPlanIndicativo_2[Programa PDD]=AvanceFinancieroProgramasVigencia[[#This Row],[Programa PDD]]),SUM(_xlpm.matriz))</f>
        <v>6955000000</v>
      </c>
      <c r="W16" s="190" cm="1">
        <f t="array" ref="W16">_xlfn.LET(_xlpm.matriz,_xlfn._xlws.FILTER(EjecucionHaciendaVigencias[[Recursos propios ICDE]:[Crédito]],(EjecucionHaciendaVigencias[Programa PDD]=AvanceFinancieroProgramasVigencia[[#This Row],[Programa PDD]])*(EjecucionHaciendaVigencias[Vigencia]='Ejecución Financiera'!$B$1)),IFERROR(SUM(_xlpm.matriz),""))</f>
        <v>19635543734.16</v>
      </c>
      <c r="X16" s="170">
        <f ca="1">IFERROR(AvanceFinancieroProgramasVigencia[[#This Row],[Recursos ejecutados de la vigencia]]/AvanceFinancieroProgramasVigencia[[#This Row],[Recursos programados de la vigencia]],"")</f>
        <v>2.823226992690151</v>
      </c>
      <c r="Z16" s="118" t="s">
        <v>102</v>
      </c>
      <c r="AA16" s="130" t="s">
        <v>1469</v>
      </c>
      <c r="AB16" s="118" t="s">
        <v>1470</v>
      </c>
      <c r="AC16" s="166" cm="1">
        <f t="array" ref="AC16">SUM(_xlfn._xlws.FILTER(tblPlanIndicativo_2[GRAN TOTAL],tblPlanIndicativo_2[Programa PDD]=AvanceFinancieroProgramasCuatrienio[[#This Row],[Programa PDD]]))</f>
        <v>30162195992</v>
      </c>
      <c r="AD16" s="190" cm="1">
        <f t="array" ref="AD16">_xlfn.LET(_xlpm.matriz,_xlfn._xlws.FILTER(EjecucionHaciendaVigencias[[Recursos propios ICDE]:[Crédito]],EjecucionHaciendaVigencias[Programa PDD]=AvanceFinancieroProgramasCuatrienio[[#This Row],[Programa PDD]]),IFERROR(SUM(_xlpm.matriz),""))</f>
        <v>22846528846.260002</v>
      </c>
      <c r="AE16" s="170">
        <f>IFERROR(AvanceFinancieroProgramasCuatrienio[[#This Row],[Ejecución financiera cuatrienio]]/AvanceFinancieroProgramasCuatrienio[[#This Row],[Recursos programados]],"")</f>
        <v>0.75745575197242432</v>
      </c>
      <c r="AG16"/>
      <c r="AH16"/>
      <c r="AI16"/>
    </row>
    <row r="17" spans="1:36" ht="29.4" customHeight="1" x14ac:dyDescent="0.3">
      <c r="D17" s="133" t="s">
        <v>6713</v>
      </c>
      <c r="E17" s="183">
        <f>SUBTOTAL(109,AvanceFinancieroCuatrienioLineas[Recursos programados])</f>
        <v>5507774886046.7061</v>
      </c>
      <c r="F17" s="183">
        <f>SUBTOTAL(109,AvanceFinancieroCuatrienioLineas[Ejecución financiera cuatrienio])</f>
        <v>2567941795972.27</v>
      </c>
      <c r="G17" s="184">
        <f>SUBTOTAL(101,AvanceFinancieroCuatrienioLineas[Porcentaje de ejecución del cuatrienio])</f>
        <v>0.50161821264742623</v>
      </c>
      <c r="I17" s="129" t="s">
        <v>3305</v>
      </c>
      <c r="J17" s="165" cm="1">
        <f t="array" aca="1" ref="J17" ca="1">_xlfn.LET(_xlpm.matriz,_xlfn._xlws.FILTER(INDIRECT("tblPlanIndicativo_2[Programación TOTAL"&amp;RIGHT($B$1,2)&amp;"]"),tblPlanIndicativo_2[Sector PDD]=AvanceFinancieroSectoresVigencia[[#This Row],[Sector PDD]]),SUM(_xlpm.matriz))</f>
        <v>191688620000</v>
      </c>
      <c r="K17" s="166" cm="1">
        <f t="array" ref="K17">_xlfn.LET(_xlpm.matriz,_xlfn._xlws.FILTER(EjecucionHaciendaVigencias[[Recursos propios ICDE]:[Crédito]],(EjecucionHaciendaVigencias[Sector PDD]=AvanceFinancieroSectoresVigencia[[#This Row],[Sector PDD]])*(EjecucionHaciendaVigencias[Vigencia]='Ejecución Financiera'!$B$1)),IFERROR(SUM(_xlpm.matriz),""))</f>
        <v>84375949019.050003</v>
      </c>
      <c r="L17" s="121">
        <f ca="1">IFERROR(AvanceFinancieroSectoresVigencia[[#This Row],[Recursos ejecutados de la vigencia]]/AvanceFinancieroSectoresVigencia[[#This Row],[Recursos programados de la vigencia]],"")</f>
        <v>0.4401719257984642</v>
      </c>
      <c r="N17" s="129" t="s">
        <v>3305</v>
      </c>
      <c r="O17" s="165" cm="1">
        <f t="array" ref="O17">SUM(_xlfn._xlws.FILTER(tblPlanIndicativo_2[GRAN TOTAL],tblPlanIndicativo_2[Sector PDD]=AvanceFinancieroSectoresCuatrienio[[#This Row],[Sector PDD]]))</f>
        <v>424222990000</v>
      </c>
      <c r="P17" s="166" cm="1">
        <f t="array" ref="P17">_xlfn.LET(_xlpm.matriz,_xlfn._xlws.FILTER(EjecucionHaciendaVigencias[[Recursos propios ICDE]:[Crédito]],EjecucionHaciendaVigencias[Sector PDD]=AvanceFinancieroSectoresCuatrienio[[#This Row],[Sector PDD]]),IFERROR(SUM(_xlpm.matriz),""))</f>
        <v>220828843795.29004</v>
      </c>
      <c r="Q17" s="121">
        <f>IFERROR(AvanceFinancieroSectoresCuatrienio[[#This Row],[Ejecución financiera cuatrienio]]/AvanceFinancieroSectoresCuatrienio[[#This Row],[Recursos programados]],"")</f>
        <v>0.52054897778003506</v>
      </c>
      <c r="S17" s="118" t="s">
        <v>102</v>
      </c>
      <c r="T17" s="130" t="s">
        <v>1469</v>
      </c>
      <c r="U17" s="118" t="s">
        <v>1587</v>
      </c>
      <c r="V17" s="166" cm="1">
        <f t="array" aca="1" ref="V17" ca="1">_xlfn.LET(_xlpm.matriz,_xlfn._xlws.FILTER(INDIRECT("tblPlanIndicativo_2[Programación TOTAL"&amp;RIGHT($B$1,2)&amp;"]"),tblPlanIndicativo_2[Programa PDD]=AvanceFinancieroProgramasVigencia[[#This Row],[Programa PDD]]),SUM(_xlpm.matriz))</f>
        <v>12313689250</v>
      </c>
      <c r="W17" s="190" cm="1">
        <f t="array" ref="W17">_xlfn.LET(_xlpm.matriz,_xlfn._xlws.FILTER(EjecucionHaciendaVigencias[[Recursos propios ICDE]:[Crédito]],(EjecucionHaciendaVigencias[Programa PDD]=AvanceFinancieroProgramasVigencia[[#This Row],[Programa PDD]])*(EjecucionHaciendaVigencias[Vigencia]='Ejecución Financiera'!$B$1)),IFERROR(SUM(_xlpm.matriz),""))</f>
        <v>20334336491.799999</v>
      </c>
      <c r="X17" s="170">
        <f ca="1">IFERROR(AvanceFinancieroProgramasVigencia[[#This Row],[Recursos ejecutados de la vigencia]]/AvanceFinancieroProgramasVigencia[[#This Row],[Recursos programados de la vigencia]],"")</f>
        <v>1.6513602121151465</v>
      </c>
      <c r="Z17" s="118" t="s">
        <v>102</v>
      </c>
      <c r="AA17" s="130" t="s">
        <v>1469</v>
      </c>
      <c r="AB17" s="118" t="s">
        <v>1587</v>
      </c>
      <c r="AC17" s="166" cm="1">
        <f t="array" ref="AC17">SUM(_xlfn._xlws.FILTER(tblPlanIndicativo_2[GRAN TOTAL],tblPlanIndicativo_2[Programa PDD]=AvanceFinancieroProgramasCuatrienio[[#This Row],[Programa PDD]]))</f>
        <v>28309757000</v>
      </c>
      <c r="AD17" s="190" cm="1">
        <f t="array" ref="AD17">_xlfn.LET(_xlpm.matriz,_xlfn._xlws.FILTER(EjecucionHaciendaVigencias[[Recursos propios ICDE]:[Crédito]],EjecucionHaciendaVigencias[Programa PDD]=AvanceFinancieroProgramasCuatrienio[[#This Row],[Programa PDD]]),IFERROR(SUM(_xlpm.matriz),""))</f>
        <v>26870383394.899998</v>
      </c>
      <c r="AE17" s="170">
        <f>IFERROR(AvanceFinancieroProgramasCuatrienio[[#This Row],[Ejecución financiera cuatrienio]]/AvanceFinancieroProgramasCuatrienio[[#This Row],[Recursos programados]],"")</f>
        <v>0.9491562712777788</v>
      </c>
      <c r="AG17"/>
      <c r="AH17"/>
      <c r="AI17"/>
    </row>
    <row r="18" spans="1:36" ht="36" x14ac:dyDescent="0.3">
      <c r="A18"/>
      <c r="B18"/>
      <c r="C18"/>
      <c r="I18" s="129" t="s">
        <v>3587</v>
      </c>
      <c r="J18" s="165" cm="1">
        <f t="array" aca="1" ref="J18" ca="1">_xlfn.LET(_xlpm.matriz,_xlfn._xlws.FILTER(INDIRECT("tblPlanIndicativo_2[Programación TOTAL"&amp;RIGHT($B$1,2)&amp;"]"),tblPlanIndicativo_2[Sector PDD]=AvanceFinancieroSectoresVigencia[[#This Row],[Sector PDD]]),SUM(_xlpm.matriz))</f>
        <v>4541000000</v>
      </c>
      <c r="K18" s="166" cm="1">
        <f t="array" ref="K18">_xlfn.LET(_xlpm.matriz,_xlfn._xlws.FILTER(EjecucionHaciendaVigencias[[Recursos propios ICDE]:[Crédito]],(EjecucionHaciendaVigencias[Sector PDD]=AvanceFinancieroSectoresVigencia[[#This Row],[Sector PDD]])*(EjecucionHaciendaVigencias[Vigencia]='Ejecución Financiera'!$B$1)),IFERROR(SUM(_xlpm.matriz),""))</f>
        <v>5160708535</v>
      </c>
      <c r="L18" s="121">
        <f ca="1">IFERROR(AvanceFinancieroSectoresVigencia[[#This Row],[Recursos ejecutados de la vigencia]]/AvanceFinancieroSectoresVigencia[[#This Row],[Recursos programados de la vigencia]],"")</f>
        <v>1.1364696179255671</v>
      </c>
      <c r="N18" s="129" t="s">
        <v>3587</v>
      </c>
      <c r="O18" s="165" cm="1">
        <f t="array" ref="O18">SUM(_xlfn._xlws.FILTER(tblPlanIndicativo_2[GRAN TOTAL],tblPlanIndicativo_2[Sector PDD]=AvanceFinancieroSectoresCuatrienio[[#This Row],[Sector PDD]]))</f>
        <v>37578713815</v>
      </c>
      <c r="P18" s="166" cm="1">
        <f t="array" ref="P18">_xlfn.LET(_xlpm.matriz,_xlfn._xlws.FILTER(EjecucionHaciendaVigencias[[Recursos propios ICDE]:[Crédito]],EjecucionHaciendaVigencias[Sector PDD]=AvanceFinancieroSectoresCuatrienio[[#This Row],[Sector PDD]]),IFERROR(SUM(_xlpm.matriz),""))</f>
        <v>12241810576</v>
      </c>
      <c r="Q18" s="121">
        <f>IFERROR(AvanceFinancieroSectoresCuatrienio[[#This Row],[Ejecución financiera cuatrienio]]/AvanceFinancieroSectoresCuatrienio[[#This Row],[Recursos programados]],"")</f>
        <v>0.32576449093671567</v>
      </c>
      <c r="S18" s="118" t="s">
        <v>102</v>
      </c>
      <c r="T18" s="130" t="s">
        <v>1469</v>
      </c>
      <c r="U18" s="118" t="s">
        <v>1667</v>
      </c>
      <c r="V18" s="166" cm="1">
        <f t="array" aca="1" ref="V18" ca="1">_xlfn.LET(_xlpm.matriz,_xlfn._xlws.FILTER(INDIRECT("tblPlanIndicativo_2[Programación TOTAL"&amp;RIGHT($B$1,2)&amp;"]"),tblPlanIndicativo_2[Programa PDD]=AvanceFinancieroProgramasVigencia[[#This Row],[Programa PDD]]),SUM(_xlpm.matriz))</f>
        <v>750000000</v>
      </c>
      <c r="W18" s="190" cm="1">
        <f t="array" ref="W18">_xlfn.LET(_xlpm.matriz,_xlfn._xlws.FILTER(EjecucionHaciendaVigencias[[Recursos propios ICDE]:[Crédito]],(EjecucionHaciendaVigencias[Programa PDD]=AvanceFinancieroProgramasVigencia[[#This Row],[Programa PDD]])*(EjecucionHaciendaVigencias[Vigencia]='Ejecución Financiera'!$B$1)),IFERROR(SUM(_xlpm.matriz),""))</f>
        <v>11360000</v>
      </c>
      <c r="X18" s="170">
        <f ca="1">IFERROR(AvanceFinancieroProgramasVigencia[[#This Row],[Recursos ejecutados de la vigencia]]/AvanceFinancieroProgramasVigencia[[#This Row],[Recursos programados de la vigencia]],"")</f>
        <v>1.5146666666666666E-2</v>
      </c>
      <c r="Z18" s="118" t="s">
        <v>102</v>
      </c>
      <c r="AA18" s="130" t="s">
        <v>1469</v>
      </c>
      <c r="AB18" s="118" t="s">
        <v>1667</v>
      </c>
      <c r="AC18" s="166" cm="1">
        <f t="array" ref="AC18">SUM(_xlfn._xlws.FILTER(tblPlanIndicativo_2[GRAN TOTAL],tblPlanIndicativo_2[Programa PDD]=AvanceFinancieroProgramasCuatrienio[[#This Row],[Programa PDD]]))</f>
        <v>1830000000</v>
      </c>
      <c r="AD18" s="190" cm="1">
        <f t="array" ref="AD18">_xlfn.LET(_xlpm.matriz,_xlfn._xlws.FILTER(EjecucionHaciendaVigencias[[Recursos propios ICDE]:[Crédito]],EjecucionHaciendaVigencias[Programa PDD]=AvanceFinancieroProgramasCuatrienio[[#This Row],[Programa PDD]]),IFERROR(SUM(_xlpm.matriz),""))</f>
        <v>11360000</v>
      </c>
      <c r="AE18" s="170">
        <f>IFERROR(AvanceFinancieroProgramasCuatrienio[[#This Row],[Ejecución financiera cuatrienio]]/AvanceFinancieroProgramasCuatrienio[[#This Row],[Recursos programados]],"")</f>
        <v>6.2076502732240435E-3</v>
      </c>
      <c r="AG18"/>
      <c r="AH18"/>
      <c r="AI18"/>
    </row>
    <row r="19" spans="1:36" ht="24" x14ac:dyDescent="0.3">
      <c r="D19"/>
      <c r="E19"/>
      <c r="F19"/>
      <c r="G19"/>
      <c r="I19" s="129" t="s">
        <v>3746</v>
      </c>
      <c r="J19" s="165" cm="1">
        <f t="array" aca="1" ref="J19" ca="1">_xlfn.LET(_xlpm.matriz,_xlfn._xlws.FILTER(INDIRECT("tblPlanIndicativo_2[Programación TOTAL"&amp;RIGHT($B$1,2)&amp;"]"),tblPlanIndicativo_2[Sector PDD]=AvanceFinancieroSectoresVigencia[[#This Row],[Sector PDD]]),SUM(_xlpm.matriz))</f>
        <v>31710094698.477001</v>
      </c>
      <c r="K19" s="166" cm="1">
        <f t="array" ref="K19">_xlfn.LET(_xlpm.matriz,_xlfn._xlws.FILTER(EjecucionHaciendaVigencias[[Recursos propios ICDE]:[Crédito]],(EjecucionHaciendaVigencias[Sector PDD]=AvanceFinancieroSectoresVigencia[[#This Row],[Sector PDD]])*(EjecucionHaciendaVigencias[Vigencia]='Ejecución Financiera'!$B$1)),IFERROR(SUM(_xlpm.matriz),""))</f>
        <v>33228924391.349998</v>
      </c>
      <c r="L19" s="121">
        <f ca="1">IFERROR(AvanceFinancieroSectoresVigencia[[#This Row],[Recursos ejecutados de la vigencia]]/AvanceFinancieroSectoresVigencia[[#This Row],[Recursos programados de la vigencia]],"")</f>
        <v>1.0478973559465889</v>
      </c>
      <c r="N19" s="129" t="s">
        <v>3746</v>
      </c>
      <c r="O19" s="165" cm="1">
        <f t="array" ref="O19">SUM(_xlfn._xlws.FILTER(tblPlanIndicativo_2[GRAN TOTAL],tblPlanIndicativo_2[Sector PDD]=AvanceFinancieroSectoresCuatrienio[[#This Row],[Sector PDD]]))</f>
        <v>134625227790.19801</v>
      </c>
      <c r="P19" s="166" cm="1">
        <f t="array" ref="P19">_xlfn.LET(_xlpm.matriz,_xlfn._xlws.FILTER(EjecucionHaciendaVigencias[[Recursos propios ICDE]:[Crédito]],EjecucionHaciendaVigencias[Sector PDD]=AvanceFinancieroSectoresCuatrienio[[#This Row],[Sector PDD]]),IFERROR(SUM(_xlpm.matriz),""))</f>
        <v>60638993250.23999</v>
      </c>
      <c r="Q19" s="121">
        <f>IFERROR(AvanceFinancieroSectoresCuatrienio[[#This Row],[Ejecución financiera cuatrienio]]/AvanceFinancieroSectoresCuatrienio[[#This Row],[Recursos programados]],"")</f>
        <v>0.45042815708167799</v>
      </c>
      <c r="S19" s="118" t="s">
        <v>102</v>
      </c>
      <c r="T19" s="130" t="s">
        <v>1696</v>
      </c>
      <c r="U19" s="118" t="s">
        <v>1697</v>
      </c>
      <c r="V19" s="166" cm="1">
        <f t="array" aca="1" ref="V19" ca="1">_xlfn.LET(_xlpm.matriz,_xlfn._xlws.FILTER(INDIRECT("tblPlanIndicativo_2[Programación TOTAL"&amp;RIGHT($B$1,2)&amp;"]"),tblPlanIndicativo_2[Programa PDD]=AvanceFinancieroProgramasVigencia[[#This Row],[Programa PDD]]),SUM(_xlpm.matriz))</f>
        <v>13853000000</v>
      </c>
      <c r="W19" s="190" cm="1">
        <f t="array" ref="W19">_xlfn.LET(_xlpm.matriz,_xlfn._xlws.FILTER(EjecucionHaciendaVigencias[[Recursos propios ICDE]:[Crédito]],(EjecucionHaciendaVigencias[Programa PDD]=AvanceFinancieroProgramasVigencia[[#This Row],[Programa PDD]])*(EjecucionHaciendaVigencias[Vigencia]='Ejecución Financiera'!$B$1)),IFERROR(SUM(_xlpm.matriz),""))</f>
        <v>5307014385.3699999</v>
      </c>
      <c r="X19" s="170">
        <f ca="1">IFERROR(AvanceFinancieroProgramasVigencia[[#This Row],[Recursos ejecutados de la vigencia]]/AvanceFinancieroProgramasVigencia[[#This Row],[Recursos programados de la vigencia]],"")</f>
        <v>0.38309495310546449</v>
      </c>
      <c r="Z19" s="118" t="s">
        <v>102</v>
      </c>
      <c r="AA19" s="130" t="s">
        <v>1696</v>
      </c>
      <c r="AB19" s="118" t="s">
        <v>1697</v>
      </c>
      <c r="AC19" s="166" cm="1">
        <f t="array" ref="AC19">SUM(_xlfn._xlws.FILTER(tblPlanIndicativo_2[GRAN TOTAL],tblPlanIndicativo_2[Programa PDD]=AvanceFinancieroProgramasCuatrienio[[#This Row],[Programa PDD]]))</f>
        <v>45117000000</v>
      </c>
      <c r="AD19" s="190" cm="1">
        <f t="array" ref="AD19">_xlfn.LET(_xlpm.matriz,_xlfn._xlws.FILTER(EjecucionHaciendaVigencias[[Recursos propios ICDE]:[Crédito]],EjecucionHaciendaVigencias[Programa PDD]=AvanceFinancieroProgramasCuatrienio[[#This Row],[Programa PDD]]),IFERROR(SUM(_xlpm.matriz),""))</f>
        <v>7448173657.4700003</v>
      </c>
      <c r="AE19" s="170">
        <f>IFERROR(AvanceFinancieroProgramasCuatrienio[[#This Row],[Ejecución financiera cuatrienio]]/AvanceFinancieroProgramasCuatrienio[[#This Row],[Recursos programados]],"")</f>
        <v>0.16508574722321964</v>
      </c>
      <c r="AG19"/>
      <c r="AH19"/>
      <c r="AI19"/>
    </row>
    <row r="20" spans="1:36" ht="24" x14ac:dyDescent="0.3">
      <c r="I20" s="129" t="s">
        <v>3974</v>
      </c>
      <c r="J20" s="165" cm="1">
        <f t="array" aca="1" ref="J20" ca="1">_xlfn.LET(_xlpm.matriz,_xlfn._xlws.FILTER(INDIRECT("tblPlanIndicativo_2[Programación TOTAL"&amp;RIGHT($B$1,2)&amp;"]"),tblPlanIndicativo_2[Sector PDD]=AvanceFinancieroSectoresVigencia[[#This Row],[Sector PDD]]),SUM(_xlpm.matriz))</f>
        <v>28380000000</v>
      </c>
      <c r="K20" s="166" cm="1">
        <f t="array" ref="K20">_xlfn.LET(_xlpm.matriz,_xlfn._xlws.FILTER(EjecucionHaciendaVigencias[[Recursos propios ICDE]:[Crédito]],(EjecucionHaciendaVigencias[Sector PDD]=AvanceFinancieroSectoresVigencia[[#This Row],[Sector PDD]])*(EjecucionHaciendaVigencias[Vigencia]='Ejecución Financiera'!$B$1)),IFERROR(SUM(_xlpm.matriz),""))</f>
        <v>17357928781</v>
      </c>
      <c r="L20" s="121">
        <f ca="1">IFERROR(AvanceFinancieroSectoresVigencia[[#This Row],[Recursos ejecutados de la vigencia]]/AvanceFinancieroSectoresVigencia[[#This Row],[Recursos programados de la vigencia]],"")</f>
        <v>0.61162539749823819</v>
      </c>
      <c r="N20" s="129" t="s">
        <v>3974</v>
      </c>
      <c r="O20" s="165" cm="1">
        <f t="array" ref="O20">SUM(_xlfn._xlws.FILTER(tblPlanIndicativo_2[GRAN TOTAL],tblPlanIndicativo_2[Sector PDD]=AvanceFinancieroSectoresCuatrienio[[#This Row],[Sector PDD]]))</f>
        <v>76693600000</v>
      </c>
      <c r="P20" s="166" cm="1">
        <f t="array" ref="P20">_xlfn.LET(_xlpm.matriz,_xlfn._xlws.FILTER(EjecucionHaciendaVigencias[[Recursos propios ICDE]:[Crédito]],EjecucionHaciendaVigencias[Sector PDD]=AvanceFinancieroSectoresCuatrienio[[#This Row],[Sector PDD]]),IFERROR(SUM(_xlpm.matriz),""))</f>
        <v>27851748151.66</v>
      </c>
      <c r="Q20" s="121">
        <f>IFERROR(AvanceFinancieroSectoresCuatrienio[[#This Row],[Ejecución financiera cuatrienio]]/AvanceFinancieroSectoresCuatrienio[[#This Row],[Recursos programados]],"")</f>
        <v>0.36315609322890047</v>
      </c>
      <c r="S20" s="118" t="s">
        <v>102</v>
      </c>
      <c r="T20" s="130" t="s">
        <v>1696</v>
      </c>
      <c r="U20" s="118" t="s">
        <v>1865</v>
      </c>
      <c r="V20" s="166" cm="1">
        <f t="array" aca="1" ref="V20" ca="1">_xlfn.LET(_xlpm.matriz,_xlfn._xlws.FILTER(INDIRECT("tblPlanIndicativo_2[Programación TOTAL"&amp;RIGHT($B$1,2)&amp;"]"),tblPlanIndicativo_2[Programa PDD]=AvanceFinancieroProgramasVigencia[[#This Row],[Programa PDD]]),SUM(_xlpm.matriz))</f>
        <v>700000000</v>
      </c>
      <c r="W20" s="190" cm="1">
        <f t="array" ref="W20">_xlfn.LET(_xlpm.matriz,_xlfn._xlws.FILTER(EjecucionHaciendaVigencias[[Recursos propios ICDE]:[Crédito]],(EjecucionHaciendaVigencias[Programa PDD]=AvanceFinancieroProgramasVigencia[[#This Row],[Programa PDD]])*(EjecucionHaciendaVigencias[Vigencia]='Ejecución Financiera'!$B$1)),IFERROR(SUM(_xlpm.matriz),""))</f>
        <v>252009541</v>
      </c>
      <c r="X20" s="170">
        <f ca="1">IFERROR(AvanceFinancieroProgramasVigencia[[#This Row],[Recursos ejecutados de la vigencia]]/AvanceFinancieroProgramasVigencia[[#This Row],[Recursos programados de la vigencia]],"")</f>
        <v>0.36001362999999997</v>
      </c>
      <c r="Z20" s="118" t="s">
        <v>102</v>
      </c>
      <c r="AA20" s="130" t="s">
        <v>1696</v>
      </c>
      <c r="AB20" s="118" t="s">
        <v>1865</v>
      </c>
      <c r="AC20" s="166" cm="1">
        <f t="array" ref="AC20">SUM(_xlfn._xlws.FILTER(tblPlanIndicativo_2[GRAN TOTAL],tblPlanIndicativo_2[Programa PDD]=AvanceFinancieroProgramasCuatrienio[[#This Row],[Programa PDD]]))</f>
        <v>4929000000</v>
      </c>
      <c r="AD20" s="190" cm="1">
        <f t="array" ref="AD20">_xlfn.LET(_xlpm.matriz,_xlfn._xlws.FILTER(EjecucionHaciendaVigencias[[Recursos propios ICDE]:[Crédito]],EjecucionHaciendaVigencias[Programa PDD]=AvanceFinancieroProgramasCuatrienio[[#This Row],[Programa PDD]]),IFERROR(SUM(_xlpm.matriz),""))</f>
        <v>252009541</v>
      </c>
      <c r="AE20" s="170">
        <f>IFERROR(AvanceFinancieroProgramasCuatrienio[[#This Row],[Ejecución financiera cuatrienio]]/AvanceFinancieroProgramasCuatrienio[[#This Row],[Recursos programados]],"")</f>
        <v>5.1127924731182793E-2</v>
      </c>
      <c r="AG20"/>
      <c r="AH20"/>
      <c r="AI20"/>
    </row>
    <row r="21" spans="1:36" ht="24" x14ac:dyDescent="0.3">
      <c r="I21" s="129" t="s">
        <v>4155</v>
      </c>
      <c r="J21" s="165" cm="1">
        <f t="array" aca="1" ref="J21" ca="1">_xlfn.LET(_xlpm.matriz,_xlfn._xlws.FILTER(INDIRECT("tblPlanIndicativo_2[Programación TOTAL"&amp;RIGHT($B$1,2)&amp;"]"),tblPlanIndicativo_2[Sector PDD]=AvanceFinancieroSectoresVigencia[[#This Row],[Sector PDD]]),SUM(_xlpm.matriz))</f>
        <v>2026670000</v>
      </c>
      <c r="K21" s="166" cm="1">
        <f t="array" ref="K21">_xlfn.LET(_xlpm.matriz,_xlfn._xlws.FILTER(EjecucionHaciendaVigencias[[Recursos propios ICDE]:[Crédito]],(EjecucionHaciendaVigencias[Sector PDD]=AvanceFinancieroSectoresVigencia[[#This Row],[Sector PDD]])*(EjecucionHaciendaVigencias[Vigencia]='Ejecución Financiera'!$B$1)),IFERROR(SUM(_xlpm.matriz),""))</f>
        <v>52316972</v>
      </c>
      <c r="L21" s="121">
        <f ca="1">IFERROR(AvanceFinancieroSectoresVigencia[[#This Row],[Recursos ejecutados de la vigencia]]/AvanceFinancieroSectoresVigencia[[#This Row],[Recursos programados de la vigencia]],"")</f>
        <v>2.5814252937083986E-2</v>
      </c>
      <c r="N21" s="129" t="s">
        <v>4155</v>
      </c>
      <c r="O21" s="165" cm="1">
        <f t="array" ref="O21">SUM(_xlfn._xlws.FILTER(tblPlanIndicativo_2[GRAN TOTAL],tblPlanIndicativo_2[Sector PDD]=AvanceFinancieroSectoresCuatrienio[[#This Row],[Sector PDD]]))</f>
        <v>6064927500</v>
      </c>
      <c r="P21" s="166" cm="1">
        <f t="array" ref="P21">_xlfn.LET(_xlpm.matriz,_xlfn._xlws.FILTER(EjecucionHaciendaVigencias[[Recursos propios ICDE]:[Crédito]],EjecucionHaciendaVigencias[Sector PDD]=AvanceFinancieroSectoresCuatrienio[[#This Row],[Sector PDD]]),IFERROR(SUM(_xlpm.matriz),""))</f>
        <v>356988372</v>
      </c>
      <c r="Q21" s="121">
        <f>IFERROR(AvanceFinancieroSectoresCuatrienio[[#This Row],[Ejecución financiera cuatrienio]]/AvanceFinancieroSectoresCuatrienio[[#This Row],[Recursos programados]],"")</f>
        <v>5.8861111200422429E-2</v>
      </c>
      <c r="S21" s="118" t="s">
        <v>102</v>
      </c>
      <c r="T21" s="130" t="s">
        <v>1696</v>
      </c>
      <c r="U21" s="118" t="s">
        <v>1957</v>
      </c>
      <c r="V21" s="166" cm="1">
        <f t="array" aca="1" ref="V21" ca="1">_xlfn.LET(_xlpm.matriz,_xlfn._xlws.FILTER(INDIRECT("tblPlanIndicativo_2[Programación TOTAL"&amp;RIGHT($B$1,2)&amp;"]"),tblPlanIndicativo_2[Programa PDD]=AvanceFinancieroProgramasVigencia[[#This Row],[Programa PDD]]),SUM(_xlpm.matriz))</f>
        <v>3600000000</v>
      </c>
      <c r="W21" s="190" cm="1">
        <f t="array" ref="W21">_xlfn.LET(_xlpm.matriz,_xlfn._xlws.FILTER(EjecucionHaciendaVigencias[[Recursos propios ICDE]:[Crédito]],(EjecucionHaciendaVigencias[Programa PDD]=AvanceFinancieroProgramasVigencia[[#This Row],[Programa PDD]])*(EjecucionHaciendaVigencias[Vigencia]='Ejecución Financiera'!$B$1)),IFERROR(SUM(_xlpm.matriz),""))</f>
        <v>85311476.159999996</v>
      </c>
      <c r="X21" s="170">
        <f ca="1">IFERROR(AvanceFinancieroProgramasVigencia[[#This Row],[Recursos ejecutados de la vigencia]]/AvanceFinancieroProgramasVigencia[[#This Row],[Recursos programados de la vigencia]],"")</f>
        <v>2.3697632266666664E-2</v>
      </c>
      <c r="Z21" s="118" t="s">
        <v>102</v>
      </c>
      <c r="AA21" s="130" t="s">
        <v>1696</v>
      </c>
      <c r="AB21" s="118" t="s">
        <v>1957</v>
      </c>
      <c r="AC21" s="166" cm="1">
        <f t="array" ref="AC21">SUM(_xlfn._xlws.FILTER(tblPlanIndicativo_2[GRAN TOTAL],tblPlanIndicativo_2[Programa PDD]=AvanceFinancieroProgramasCuatrienio[[#This Row],[Programa PDD]]))</f>
        <v>3830000000</v>
      </c>
      <c r="AD21" s="190" cm="1">
        <f t="array" ref="AD21">_xlfn.LET(_xlpm.matriz,_xlfn._xlws.FILTER(EjecucionHaciendaVigencias[[Recursos propios ICDE]:[Crédito]],EjecucionHaciendaVigencias[Programa PDD]=AvanceFinancieroProgramasCuatrienio[[#This Row],[Programa PDD]]),IFERROR(SUM(_xlpm.matriz),""))</f>
        <v>185311476.16</v>
      </c>
      <c r="AE21" s="170">
        <f>IFERROR(AvanceFinancieroProgramasCuatrienio[[#This Row],[Ejecución financiera cuatrienio]]/AvanceFinancieroProgramasCuatrienio[[#This Row],[Recursos programados]],"")</f>
        <v>4.8384197430809399E-2</v>
      </c>
      <c r="AG21"/>
      <c r="AH21"/>
      <c r="AI21"/>
    </row>
    <row r="22" spans="1:36" ht="36" x14ac:dyDescent="0.3">
      <c r="I22" s="129" t="s">
        <v>4269</v>
      </c>
      <c r="J22" s="165" cm="1">
        <f t="array" aca="1" ref="J22" ca="1">_xlfn.LET(_xlpm.matriz,_xlfn._xlws.FILTER(INDIRECT("tblPlanIndicativo_2[Programación TOTAL"&amp;RIGHT($B$1,2)&amp;"]"),tblPlanIndicativo_2[Sector PDD]=AvanceFinancieroSectoresVigencia[[#This Row],[Sector PDD]]),SUM(_xlpm.matriz))</f>
        <v>11020000000</v>
      </c>
      <c r="K22" s="166" cm="1">
        <f t="array" ref="K22">_xlfn.LET(_xlpm.matriz,_xlfn._xlws.FILTER(EjecucionHaciendaVigencias[[Recursos propios ICDE]:[Crédito]],(EjecucionHaciendaVigencias[Sector PDD]=AvanceFinancieroSectoresVigencia[[#This Row],[Sector PDD]])*(EjecucionHaciendaVigencias[Vigencia]='Ejecución Financiera'!$B$1)),IFERROR(SUM(_xlpm.matriz),""))</f>
        <v>9178252108.7700005</v>
      </c>
      <c r="L22" s="121">
        <f ca="1">IFERROR(AvanceFinancieroSectoresVigencia[[#This Row],[Recursos ejecutados de la vigencia]]/AvanceFinancieroSectoresVigencia[[#This Row],[Recursos programados de la vigencia]],"")</f>
        <v>0.83287224217513611</v>
      </c>
      <c r="N22" s="129" t="s">
        <v>4269</v>
      </c>
      <c r="O22" s="165" cm="1">
        <f t="array" ref="O22">SUM(_xlfn._xlws.FILTER(tblPlanIndicativo_2[GRAN TOTAL],tblPlanIndicativo_2[Sector PDD]=AvanceFinancieroSectoresCuatrienio[[#This Row],[Sector PDD]]))</f>
        <v>49520000000</v>
      </c>
      <c r="P22" s="166" cm="1">
        <f t="array" ref="P22">_xlfn.LET(_xlpm.matriz,_xlfn._xlws.FILTER(EjecucionHaciendaVigencias[[Recursos propios ICDE]:[Crédito]],EjecucionHaciendaVigencias[Sector PDD]=AvanceFinancieroSectoresCuatrienio[[#This Row],[Sector PDD]]),IFERROR(SUM(_xlpm.matriz),""))</f>
        <v>25412657496.77</v>
      </c>
      <c r="Q22" s="121">
        <f>IFERROR(AvanceFinancieroSectoresCuatrienio[[#This Row],[Ejecución financiera cuatrienio]]/AvanceFinancieroSectoresCuatrienio[[#This Row],[Recursos programados]],"")</f>
        <v>0.51317967481361071</v>
      </c>
      <c r="S22" s="118" t="s">
        <v>102</v>
      </c>
      <c r="T22" s="130" t="s">
        <v>1696</v>
      </c>
      <c r="U22" s="118" t="s">
        <v>1996</v>
      </c>
      <c r="V22" s="166" cm="1">
        <f t="array" aca="1" ref="V22" ca="1">_xlfn.LET(_xlpm.matriz,_xlfn._xlws.FILTER(INDIRECT("tblPlanIndicativo_2[Programación TOTAL"&amp;RIGHT($B$1,2)&amp;"]"),tblPlanIndicativo_2[Programa PDD]=AvanceFinancieroProgramasVigencia[[#This Row],[Programa PDD]]),SUM(_xlpm.matriz))</f>
        <v>60000000</v>
      </c>
      <c r="W22" s="190" t="str" cm="1">
        <f t="array" ref="W22">_xlfn.LET(_xlpm.matriz,_xlfn._xlws.FILTER(EjecucionHaciendaVigencias[[Recursos propios ICDE]:[Crédito]],(EjecucionHaciendaVigencias[Programa PDD]=AvanceFinancieroProgramasVigencia[[#This Row],[Programa PDD]])*(EjecucionHaciendaVigencias[Vigencia]='Ejecución Financiera'!$B$1)),IFERROR(SUM(_xlpm.matriz),""))</f>
        <v/>
      </c>
      <c r="X22" s="170" t="str">
        <f ca="1">IFERROR(AvanceFinancieroProgramasVigencia[[#This Row],[Recursos ejecutados de la vigencia]]/AvanceFinancieroProgramasVigencia[[#This Row],[Recursos programados de la vigencia]],"")</f>
        <v/>
      </c>
      <c r="Z22" s="118" t="s">
        <v>102</v>
      </c>
      <c r="AA22" s="130" t="s">
        <v>1696</v>
      </c>
      <c r="AB22" s="118" t="s">
        <v>1996</v>
      </c>
      <c r="AC22" s="166" cm="1">
        <f t="array" ref="AC22">SUM(_xlfn._xlws.FILTER(tblPlanIndicativo_2[GRAN TOTAL],tblPlanIndicativo_2[Programa PDD]=AvanceFinancieroProgramasCuatrienio[[#This Row],[Programa PDD]]))</f>
        <v>90000000</v>
      </c>
      <c r="AD22" s="190" t="str" cm="1">
        <f t="array" ref="AD22">_xlfn.LET(_xlpm.matriz,_xlfn._xlws.FILTER(EjecucionHaciendaVigencias[[Recursos propios ICDE]:[Crédito]],EjecucionHaciendaVigencias[Programa PDD]=AvanceFinancieroProgramasCuatrienio[[#This Row],[Programa PDD]]),IFERROR(SUM(_xlpm.matriz),""))</f>
        <v/>
      </c>
      <c r="AE22" s="170" t="str">
        <f>IFERROR(AvanceFinancieroProgramasCuatrienio[[#This Row],[Ejecución financiera cuatrienio]]/AvanceFinancieroProgramasCuatrienio[[#This Row],[Recursos programados]],"")</f>
        <v/>
      </c>
      <c r="AG22"/>
      <c r="AH22"/>
      <c r="AI22"/>
    </row>
    <row r="23" spans="1:36" ht="36" x14ac:dyDescent="0.3">
      <c r="I23" s="129" t="s">
        <v>4357</v>
      </c>
      <c r="J23" s="165" cm="1">
        <f t="array" aca="1" ref="J23" ca="1">_xlfn.LET(_xlpm.matriz,_xlfn._xlws.FILTER(INDIRECT("tblPlanIndicativo_2[Programación TOTAL"&amp;RIGHT($B$1,2)&amp;"]"),tblPlanIndicativo_2[Sector PDD]=AvanceFinancieroSectoresVigencia[[#This Row],[Sector PDD]]),SUM(_xlpm.matriz))</f>
        <v>0</v>
      </c>
      <c r="K23" s="166" cm="1">
        <f t="array" ref="K23">_xlfn.LET(_xlpm.matriz,_xlfn._xlws.FILTER(EjecucionHaciendaVigencias[[Recursos propios ICDE]:[Crédito]],(EjecucionHaciendaVigencias[Sector PDD]=AvanceFinancieroSectoresVigencia[[#This Row],[Sector PDD]])*(EjecucionHaciendaVigencias[Vigencia]='Ejecución Financiera'!$B$1)),IFERROR(SUM(_xlpm.matriz),""))</f>
        <v>2648134131.4899998</v>
      </c>
      <c r="L23" s="121" t="str">
        <f ca="1">IFERROR(AvanceFinancieroSectoresVigencia[[#This Row],[Recursos ejecutados de la vigencia]]/AvanceFinancieroSectoresVigencia[[#This Row],[Recursos programados de la vigencia]],"")</f>
        <v/>
      </c>
      <c r="N23" s="129" t="s">
        <v>4357</v>
      </c>
      <c r="O23" s="165" cm="1">
        <f t="array" ref="O23">SUM(_xlfn._xlws.FILTER(tblPlanIndicativo_2[GRAN TOTAL],tblPlanIndicativo_2[Sector PDD]=AvanceFinancieroSectoresCuatrienio[[#This Row],[Sector PDD]]))</f>
        <v>0</v>
      </c>
      <c r="P23" s="166" cm="1">
        <f t="array" ref="P23">_xlfn.LET(_xlpm.matriz,_xlfn._xlws.FILTER(EjecucionHaciendaVigencias[[Recursos propios ICDE]:[Crédito]],EjecucionHaciendaVigencias[Sector PDD]=AvanceFinancieroSectoresCuatrienio[[#This Row],[Sector PDD]]),IFERROR(SUM(_xlpm.matriz),""))</f>
        <v>2648134131.4899998</v>
      </c>
      <c r="Q23" s="121" t="str">
        <f>IFERROR(AvanceFinancieroSectoresCuatrienio[[#This Row],[Ejecución financiera cuatrienio]]/AvanceFinancieroSectoresCuatrienio[[#This Row],[Recursos programados]],"")</f>
        <v/>
      </c>
      <c r="S23" s="118" t="s">
        <v>102</v>
      </c>
      <c r="T23" s="130" t="s">
        <v>1696</v>
      </c>
      <c r="U23" s="118" t="s">
        <v>2010</v>
      </c>
      <c r="V23" s="166" cm="1">
        <f t="array" aca="1" ref="V23" ca="1">_xlfn.LET(_xlpm.matriz,_xlfn._xlws.FILTER(INDIRECT("tblPlanIndicativo_2[Programación TOTAL"&amp;RIGHT($B$1,2)&amp;"]"),tblPlanIndicativo_2[Programa PDD]=AvanceFinancieroProgramasVigencia[[#This Row],[Programa PDD]]),SUM(_xlpm.matriz))</f>
        <v>440000000</v>
      </c>
      <c r="W23" s="190" t="str" cm="1">
        <f t="array" ref="W23">_xlfn.LET(_xlpm.matriz,_xlfn._xlws.FILTER(EjecucionHaciendaVigencias[[Recursos propios ICDE]:[Crédito]],(EjecucionHaciendaVigencias[Programa PDD]=AvanceFinancieroProgramasVigencia[[#This Row],[Programa PDD]])*(EjecucionHaciendaVigencias[Vigencia]='Ejecución Financiera'!$B$1)),IFERROR(SUM(_xlpm.matriz),""))</f>
        <v/>
      </c>
      <c r="X23" s="170" t="str">
        <f ca="1">IFERROR(AvanceFinancieroProgramasVigencia[[#This Row],[Recursos ejecutados de la vigencia]]/AvanceFinancieroProgramasVigencia[[#This Row],[Recursos programados de la vigencia]],"")</f>
        <v/>
      </c>
      <c r="Z23" s="118" t="s">
        <v>102</v>
      </c>
      <c r="AA23" s="130" t="s">
        <v>1696</v>
      </c>
      <c r="AB23" s="118" t="s">
        <v>2010</v>
      </c>
      <c r="AC23" s="166" cm="1">
        <f t="array" ref="AC23">SUM(_xlfn._xlws.FILTER(tblPlanIndicativo_2[GRAN TOTAL],tblPlanIndicativo_2[Programa PDD]=AvanceFinancieroProgramasCuatrienio[[#This Row],[Programa PDD]]))</f>
        <v>940000000</v>
      </c>
      <c r="AD23" s="190" t="str" cm="1">
        <f t="array" ref="AD23">_xlfn.LET(_xlpm.matriz,_xlfn._xlws.FILTER(EjecucionHaciendaVigencias[[Recursos propios ICDE]:[Crédito]],EjecucionHaciendaVigencias[Programa PDD]=AvanceFinancieroProgramasCuatrienio[[#This Row],[Programa PDD]]),IFERROR(SUM(_xlpm.matriz),""))</f>
        <v/>
      </c>
      <c r="AE23" s="170" t="str">
        <f>IFERROR(AvanceFinancieroProgramasCuatrienio[[#This Row],[Ejecución financiera cuatrienio]]/AvanceFinancieroProgramasCuatrienio[[#This Row],[Recursos programados]],"")</f>
        <v/>
      </c>
      <c r="AG23"/>
      <c r="AH23"/>
      <c r="AI23"/>
    </row>
    <row r="24" spans="1:36" ht="36" x14ac:dyDescent="0.3">
      <c r="I24" s="129" t="s">
        <v>4454</v>
      </c>
      <c r="J24" s="165" cm="1">
        <f t="array" aca="1" ref="J24" ca="1">_xlfn.LET(_xlpm.matriz,_xlfn._xlws.FILTER(INDIRECT("tblPlanIndicativo_2[Programación TOTAL"&amp;RIGHT($B$1,2)&amp;"]"),tblPlanIndicativo_2[Sector PDD]=AvanceFinancieroSectoresVigencia[[#This Row],[Sector PDD]]),SUM(_xlpm.matriz))</f>
        <v>647500000</v>
      </c>
      <c r="K24" s="166" cm="1">
        <f t="array" ref="K24">_xlfn.LET(_xlpm.matriz,_xlfn._xlws.FILTER(EjecucionHaciendaVigencias[[Recursos propios ICDE]:[Crédito]],(EjecucionHaciendaVigencias[Sector PDD]=AvanceFinancieroSectoresVigencia[[#This Row],[Sector PDD]])*(EjecucionHaciendaVigencias[Vigencia]='Ejecución Financiera'!$B$1)),IFERROR(SUM(_xlpm.matriz),""))</f>
        <v>419599647</v>
      </c>
      <c r="L24" s="121">
        <f ca="1">IFERROR(AvanceFinancieroSectoresVigencia[[#This Row],[Recursos ejecutados de la vigencia]]/AvanceFinancieroSectoresVigencia[[#This Row],[Recursos programados de la vigencia]],"")</f>
        <v>0.64803034285714289</v>
      </c>
      <c r="N24" s="129" t="s">
        <v>4454</v>
      </c>
      <c r="O24" s="165" cm="1">
        <f t="array" ref="O24">SUM(_xlfn._xlws.FILTER(tblPlanIndicativo_2[GRAN TOTAL],tblPlanIndicativo_2[Sector PDD]=AvanceFinancieroSectoresCuatrienio[[#This Row],[Sector PDD]]))</f>
        <v>2537520050</v>
      </c>
      <c r="P24" s="166" cm="1">
        <f t="array" ref="P24">_xlfn.LET(_xlpm.matriz,_xlfn._xlws.FILTER(EjecucionHaciendaVigencias[[Recursos propios ICDE]:[Crédito]],EjecucionHaciendaVigencias[Sector PDD]=AvanceFinancieroSectoresCuatrienio[[#This Row],[Sector PDD]]),IFERROR(SUM(_xlpm.matriz),""))</f>
        <v>708679647</v>
      </c>
      <c r="Q24" s="121">
        <f>IFERROR(AvanceFinancieroSectoresCuatrienio[[#This Row],[Ejecución financiera cuatrienio]]/AvanceFinancieroSectoresCuatrienio[[#This Row],[Recursos programados]],"")</f>
        <v>0.27928041277939852</v>
      </c>
      <c r="S24" s="118" t="s">
        <v>102</v>
      </c>
      <c r="T24" s="130" t="s">
        <v>2033</v>
      </c>
      <c r="U24" s="118" t="s">
        <v>2034</v>
      </c>
      <c r="V24" s="166" cm="1">
        <f t="array" aca="1" ref="V24" ca="1">_xlfn.LET(_xlpm.matriz,_xlfn._xlws.FILTER(INDIRECT("tblPlanIndicativo_2[Programación TOTAL"&amp;RIGHT($B$1,2)&amp;"]"),tblPlanIndicativo_2[Programa PDD]=AvanceFinancieroProgramasVigencia[[#This Row],[Programa PDD]]),SUM(_xlpm.matriz))</f>
        <v>660000000</v>
      </c>
      <c r="W24" s="190" cm="1">
        <f t="array" ref="W24">_xlfn.LET(_xlpm.matriz,_xlfn._xlws.FILTER(EjecucionHaciendaVigencias[[Recursos propios ICDE]:[Crédito]],(EjecucionHaciendaVigencias[Programa PDD]=AvanceFinancieroProgramasVigencia[[#This Row],[Programa PDD]])*(EjecucionHaciendaVigencias[Vigencia]='Ejecución Financiera'!$B$1)),IFERROR(SUM(_xlpm.matriz),""))</f>
        <v>399999999.97000003</v>
      </c>
      <c r="X24" s="170">
        <f ca="1">IFERROR(AvanceFinancieroProgramasVigencia[[#This Row],[Recursos ejecutados de la vigencia]]/AvanceFinancieroProgramasVigencia[[#This Row],[Recursos programados de la vigencia]],"")</f>
        <v>0.60606060601515155</v>
      </c>
      <c r="Z24" s="118" t="s">
        <v>102</v>
      </c>
      <c r="AA24" s="130" t="s">
        <v>2033</v>
      </c>
      <c r="AB24" s="118" t="s">
        <v>2034</v>
      </c>
      <c r="AC24" s="166" cm="1">
        <f t="array" ref="AC24">SUM(_xlfn._xlws.FILTER(tblPlanIndicativo_2[GRAN TOTAL],tblPlanIndicativo_2[Programa PDD]=AvanceFinancieroProgramasCuatrienio[[#This Row],[Programa PDD]]))</f>
        <v>2757375000</v>
      </c>
      <c r="AD24" s="190" cm="1">
        <f t="array" ref="AD24">_xlfn.LET(_xlpm.matriz,_xlfn._xlws.FILTER(EjecucionHaciendaVigencias[[Recursos propios ICDE]:[Crédito]],EjecucionHaciendaVigencias[Programa PDD]=AvanceFinancieroProgramasCuatrienio[[#This Row],[Programa PDD]]),IFERROR(SUM(_xlpm.matriz),""))</f>
        <v>399999999.97000003</v>
      </c>
      <c r="AE24" s="170">
        <f>IFERROR(AvanceFinancieroProgramasCuatrienio[[#This Row],[Ejecución financiera cuatrienio]]/AvanceFinancieroProgramasCuatrienio[[#This Row],[Recursos programados]],"")</f>
        <v>0.14506550613173763</v>
      </c>
      <c r="AG24"/>
      <c r="AH24"/>
      <c r="AI24"/>
    </row>
    <row r="25" spans="1:36" ht="48" x14ac:dyDescent="0.3">
      <c r="I25" s="129" t="s">
        <v>4635</v>
      </c>
      <c r="J25" s="165" cm="1">
        <f t="array" aca="1" ref="J25" ca="1">_xlfn.LET(_xlpm.matriz,_xlfn._xlws.FILTER(INDIRECT("tblPlanIndicativo_2[Programación TOTAL"&amp;RIGHT($B$1,2)&amp;"]"),tblPlanIndicativo_2[Sector PDD]=AvanceFinancieroSectoresVigencia[[#This Row],[Sector PDD]]),SUM(_xlpm.matriz))</f>
        <v>0</v>
      </c>
      <c r="K25" s="166" cm="1">
        <f t="array" ref="K25">_xlfn.LET(_xlpm.matriz,_xlfn._xlws.FILTER(EjecucionHaciendaVigencias[[Recursos propios ICDE]:[Crédito]],(EjecucionHaciendaVigencias[Sector PDD]=AvanceFinancieroSectoresVigencia[[#This Row],[Sector PDD]])*(EjecucionHaciendaVigencias[Vigencia]='Ejecución Financiera'!$B$1)),IFERROR(SUM(_xlpm.matriz),""))</f>
        <v>7000000</v>
      </c>
      <c r="L25" s="121" t="str">
        <f ca="1">IFERROR(AvanceFinancieroSectoresVigencia[[#This Row],[Recursos ejecutados de la vigencia]]/AvanceFinancieroSectoresVigencia[[#This Row],[Recursos programados de la vigencia]],"")</f>
        <v/>
      </c>
      <c r="N25" s="129" t="s">
        <v>4635</v>
      </c>
      <c r="O25" s="165" cm="1">
        <f t="array" ref="O25">SUM(_xlfn._xlws.FILTER(tblPlanIndicativo_2[GRAN TOTAL],tblPlanIndicativo_2[Sector PDD]=AvanceFinancieroSectoresCuatrienio[[#This Row],[Sector PDD]]))</f>
        <v>1120000000</v>
      </c>
      <c r="P25" s="166" cm="1">
        <f t="array" ref="P25">_xlfn.LET(_xlpm.matriz,_xlfn._xlws.FILTER(EjecucionHaciendaVigencias[[Recursos propios ICDE]:[Crédito]],EjecucionHaciendaVigencias[Sector PDD]=AvanceFinancieroSectoresCuatrienio[[#This Row],[Sector PDD]]),IFERROR(SUM(_xlpm.matriz),""))</f>
        <v>7000000</v>
      </c>
      <c r="Q25" s="121">
        <f>IFERROR(AvanceFinancieroSectoresCuatrienio[[#This Row],[Ejecución financiera cuatrienio]]/AvanceFinancieroSectoresCuatrienio[[#This Row],[Recursos programados]],"")</f>
        <v>6.2500000000000003E-3</v>
      </c>
      <c r="S25" s="118" t="s">
        <v>2069</v>
      </c>
      <c r="T25" s="130" t="s">
        <v>2074</v>
      </c>
      <c r="U25" s="118" t="s">
        <v>2075</v>
      </c>
      <c r="V25" s="166" cm="1">
        <f t="array" aca="1" ref="V25" ca="1">_xlfn.LET(_xlpm.matriz,_xlfn._xlws.FILTER(INDIRECT("tblPlanIndicativo_2[Programación TOTAL"&amp;RIGHT($B$1,2)&amp;"]"),tblPlanIndicativo_2[Programa PDD]=AvanceFinancieroProgramasVigencia[[#This Row],[Programa PDD]]),SUM(_xlpm.matriz))</f>
        <v>10856666666.6667</v>
      </c>
      <c r="W25" s="190" cm="1">
        <f t="array" ref="W25">_xlfn.LET(_xlpm.matriz,_xlfn._xlws.FILTER(EjecucionHaciendaVigencias[[Recursos propios ICDE]:[Crédito]],(EjecucionHaciendaVigencias[Programa PDD]=AvanceFinancieroProgramasVigencia[[#This Row],[Programa PDD]])*(EjecucionHaciendaVigencias[Vigencia]='Ejecución Financiera'!$B$1)),IFERROR(SUM(_xlpm.matriz),""))</f>
        <v>150000100</v>
      </c>
      <c r="X25" s="170">
        <f ca="1">IFERROR(AvanceFinancieroProgramasVigencia[[#This Row],[Recursos ejecutados de la vigencia]]/AvanceFinancieroProgramasVigencia[[#This Row],[Recursos programados de la vigencia]],"")</f>
        <v>1.3816404666871311E-2</v>
      </c>
      <c r="Z25" s="118" t="s">
        <v>2069</v>
      </c>
      <c r="AA25" s="130" t="s">
        <v>2074</v>
      </c>
      <c r="AB25" s="118" t="s">
        <v>2075</v>
      </c>
      <c r="AC25" s="166" cm="1">
        <f t="array" ref="AC25">SUM(_xlfn._xlws.FILTER(tblPlanIndicativo_2[GRAN TOTAL],tblPlanIndicativo_2[Programa PDD]=AvanceFinancieroProgramasCuatrienio[[#This Row],[Programa PDD]]))</f>
        <v>15468066666.6667</v>
      </c>
      <c r="AD25" s="190" cm="1">
        <f t="array" ref="AD25">_xlfn.LET(_xlpm.matriz,_xlfn._xlws.FILTER(EjecucionHaciendaVigencias[[Recursos propios ICDE]:[Crédito]],EjecucionHaciendaVigencias[Programa PDD]=AvanceFinancieroProgramasCuatrienio[[#This Row],[Programa PDD]]),IFERROR(SUM(_xlpm.matriz),""))</f>
        <v>764149959</v>
      </c>
      <c r="AE25" s="170">
        <f>IFERROR(AvanceFinancieroProgramasCuatrienio[[#This Row],[Ejecución financiera cuatrienio]]/AvanceFinancieroProgramasCuatrienio[[#This Row],[Recursos programados]],"")</f>
        <v>4.9401775636687947E-2</v>
      </c>
      <c r="AG25"/>
      <c r="AH25"/>
      <c r="AI25"/>
    </row>
    <row r="26" spans="1:36" ht="36" x14ac:dyDescent="0.25">
      <c r="I26" s="185" t="s">
        <v>4703</v>
      </c>
      <c r="J26" s="186" cm="1">
        <f t="array" aca="1" ref="J26" ca="1">_xlfn.LET(_xlpm.matriz,_xlfn._xlws.FILTER(INDIRECT("tblPlanIndicativo_2[Programación TOTAL"&amp;RIGHT($B$1,2)&amp;"]"),tblPlanIndicativo_2[Sector PDD]=AvanceFinancieroSectoresVigencia[[#This Row],[Sector PDD]]),SUM(_xlpm.matriz))</f>
        <v>0</v>
      </c>
      <c r="K26" s="168" cm="1">
        <f t="array" ref="K26">_xlfn.LET(_xlpm.matriz,_xlfn._xlws.FILTER(EjecucionHaciendaVigencias[[Recursos propios ICDE]:[Crédito]],(EjecucionHaciendaVigencias[Sector PDD]=AvanceFinancieroSectoresVigencia[[#This Row],[Sector PDD]])*(EjecucionHaciendaVigencias[Vigencia]='Ejecución Financiera'!$B$1)),IFERROR(SUM(_xlpm.matriz),""))</f>
        <v>2000000</v>
      </c>
      <c r="L26" s="136" t="str">
        <f ca="1">IFERROR(AvanceFinancieroSectoresVigencia[[#This Row],[Recursos ejecutados de la vigencia]]/AvanceFinancieroSectoresVigencia[[#This Row],[Recursos programados de la vigencia]],"")</f>
        <v/>
      </c>
      <c r="N26" s="185" t="s">
        <v>4703</v>
      </c>
      <c r="O26" s="186" cm="1">
        <f t="array" ref="O26">SUM(_xlfn._xlws.FILTER(tblPlanIndicativo_2[GRAN TOTAL],tblPlanIndicativo_2[Sector PDD]=AvanceFinancieroSectoresCuatrienio[[#This Row],[Sector PDD]]))</f>
        <v>0</v>
      </c>
      <c r="P26" s="168" cm="1">
        <f t="array" ref="P26">_xlfn.LET(_xlpm.matriz,_xlfn._xlws.FILTER(EjecucionHaciendaVigencias[[Recursos propios ICDE]:[Crédito]],EjecucionHaciendaVigencias[Sector PDD]=AvanceFinancieroSectoresCuatrienio[[#This Row],[Sector PDD]]),IFERROR(SUM(_xlpm.matriz),""))</f>
        <v>2000000</v>
      </c>
      <c r="Q26" s="136" t="str">
        <f>IFERROR(AvanceFinancieroSectoresCuatrienio[[#This Row],[Ejecución financiera cuatrienio]]/AvanceFinancieroSectoresCuatrienio[[#This Row],[Recursos programados]],"")</f>
        <v/>
      </c>
      <c r="S26" s="118" t="s">
        <v>2069</v>
      </c>
      <c r="T26" s="130" t="s">
        <v>2170</v>
      </c>
      <c r="U26" s="118" t="s">
        <v>2171</v>
      </c>
      <c r="V26" s="166" cm="1">
        <f t="array" aca="1" ref="V26" ca="1">_xlfn.LET(_xlpm.matriz,_xlfn._xlws.FILTER(INDIRECT("tblPlanIndicativo_2[Programación TOTAL"&amp;RIGHT($B$1,2)&amp;"]"),tblPlanIndicativo_2[Programa PDD]=AvanceFinancieroProgramasVigencia[[#This Row],[Programa PDD]]),SUM(_xlpm.matriz))</f>
        <v>37890480718.666702</v>
      </c>
      <c r="W26" s="190" cm="1">
        <f t="array" ref="W26">_xlfn.LET(_xlpm.matriz,_xlfn._xlws.FILTER(EjecucionHaciendaVigencias[[Recursos propios ICDE]:[Crédito]],(EjecucionHaciendaVigencias[Programa PDD]=AvanceFinancieroProgramasVigencia[[#This Row],[Programa PDD]])*(EjecucionHaciendaVigencias[Vigencia]='Ejecución Financiera'!$B$1)),IFERROR(SUM(_xlpm.matriz),""))</f>
        <v>30211755761.759998</v>
      </c>
      <c r="X26" s="170">
        <f ca="1">IFERROR(AvanceFinancieroProgramasVigencia[[#This Row],[Recursos ejecutados de la vigencia]]/AvanceFinancieroProgramasVigencia[[#This Row],[Recursos programados de la vigencia]],"")</f>
        <v>0.79734421914779796</v>
      </c>
      <c r="Z26" s="118" t="s">
        <v>2069</v>
      </c>
      <c r="AA26" s="130" t="s">
        <v>2170</v>
      </c>
      <c r="AB26" s="118" t="s">
        <v>2171</v>
      </c>
      <c r="AC26" s="166" cm="1">
        <f t="array" ref="AC26">SUM(_xlfn._xlws.FILTER(tblPlanIndicativo_2[GRAN TOTAL],tblPlanIndicativo_2[Programa PDD]=AvanceFinancieroProgramasCuatrienio[[#This Row],[Programa PDD]]))</f>
        <v>118627316990.38449</v>
      </c>
      <c r="AD26" s="190" cm="1">
        <f t="array" ref="AD26">_xlfn.LET(_xlpm.matriz,_xlfn._xlws.FILTER(EjecucionHaciendaVigencias[[Recursos propios ICDE]:[Crédito]],EjecucionHaciendaVigencias[Programa PDD]=AvanceFinancieroProgramasCuatrienio[[#This Row],[Programa PDD]]),IFERROR(SUM(_xlpm.matriz),""))</f>
        <v>61054487926.030014</v>
      </c>
      <c r="AE26" s="170">
        <f>IFERROR(AvanceFinancieroProgramasCuatrienio[[#This Row],[Ejecución financiera cuatrienio]]/AvanceFinancieroProgramasCuatrienio[[#This Row],[Recursos programados]],"")</f>
        <v>0.51467477706655773</v>
      </c>
    </row>
    <row r="27" spans="1:36" ht="36" x14ac:dyDescent="0.25">
      <c r="I27" s="187" t="s">
        <v>6713</v>
      </c>
      <c r="J27" s="188">
        <f ca="1">SUBTOTAL(109,AvanceFinancieroSectoresVigencia[Recursos programados de la vigencia])</f>
        <v>1562618002304.7957</v>
      </c>
      <c r="K27" s="188">
        <f>SUBTOTAL(109,AvanceFinancieroSectoresVigencia[Recursos ejecutados de la vigencia])</f>
        <v>1292041757906.3301</v>
      </c>
      <c r="L27" s="139">
        <f ca="1">SUBTOTAL(101,AvanceFinancieroSectoresVigencia[Porcentaje de ejecución])</f>
        <v>0.56492664851903007</v>
      </c>
      <c r="N27" s="187" t="s">
        <v>6713</v>
      </c>
      <c r="O27" s="188">
        <f>SUBTOTAL(109,AvanceFinancieroSectoresCuatrienio[Recursos programados])</f>
        <v>5507774886046.7061</v>
      </c>
      <c r="P27" s="188">
        <f>SUBTOTAL(109,AvanceFinancieroSectoresCuatrienio[Ejecución financiera cuatrienio])</f>
        <v>2567941795972.27</v>
      </c>
      <c r="Q27" s="139">
        <f>SUBTOTAL(101,AvanceFinancieroSectoresCuatrienio[Porcentaje de ejecución del cuatrienio])</f>
        <v>0.31245821881918623</v>
      </c>
      <c r="S27" s="118" t="s">
        <v>2069</v>
      </c>
      <c r="T27" s="130" t="s">
        <v>2258</v>
      </c>
      <c r="U27" s="118" t="s">
        <v>2259</v>
      </c>
      <c r="V27" s="166" cm="1">
        <f t="array" aca="1" ref="V27" ca="1">_xlfn.LET(_xlpm.matriz,_xlfn._xlws.FILTER(INDIRECT("tblPlanIndicativo_2[Programación TOTAL"&amp;RIGHT($B$1,2)&amp;"]"),tblPlanIndicativo_2[Programa PDD]=AvanceFinancieroProgramasVigencia[[#This Row],[Programa PDD]]),SUM(_xlpm.matriz))</f>
        <v>5352760232.8333998</v>
      </c>
      <c r="W27" s="190" cm="1">
        <f t="array" ref="W27">_xlfn.LET(_xlpm.matriz,_xlfn._xlws.FILTER(EjecucionHaciendaVigencias[[Recursos propios ICDE]:[Crédito]],(EjecucionHaciendaVigencias[Programa PDD]=AvanceFinancieroProgramasVigencia[[#This Row],[Programa PDD]])*(EjecucionHaciendaVigencias[Vigencia]='Ejecución Financiera'!$B$1)),IFERROR(SUM(_xlpm.matriz),""))</f>
        <v>319321236</v>
      </c>
      <c r="X27" s="170">
        <f ca="1">IFERROR(AvanceFinancieroProgramasVigencia[[#This Row],[Recursos ejecutados de la vigencia]]/AvanceFinancieroProgramasVigencia[[#This Row],[Recursos programados de la vigencia]],"")</f>
        <v>5.965543422649669E-2</v>
      </c>
      <c r="Z27" s="118" t="s">
        <v>2069</v>
      </c>
      <c r="AA27" s="130" t="s">
        <v>2258</v>
      </c>
      <c r="AB27" s="118" t="s">
        <v>2259</v>
      </c>
      <c r="AC27" s="166" cm="1">
        <f t="array" ref="AC27">SUM(_xlfn._xlws.FILTER(tblPlanIndicativo_2[GRAN TOTAL],tblPlanIndicativo_2[Programa PDD]=AvanceFinancieroProgramasCuatrienio[[#This Row],[Programa PDD]]))</f>
        <v>6387187132.3333998</v>
      </c>
      <c r="AD27" s="190" cm="1">
        <f t="array" ref="AD27">_xlfn.LET(_xlpm.matriz,_xlfn._xlws.FILTER(EjecucionHaciendaVigencias[[Recursos propios ICDE]:[Crédito]],EjecucionHaciendaVigencias[Programa PDD]=AvanceFinancieroProgramasCuatrienio[[#This Row],[Programa PDD]]),IFERROR(SUM(_xlpm.matriz),""))</f>
        <v>649309492</v>
      </c>
      <c r="AE27" s="170">
        <f>IFERROR(AvanceFinancieroProgramasCuatrienio[[#This Row],[Ejecución financiera cuatrienio]]/AvanceFinancieroProgramasCuatrienio[[#This Row],[Recursos programados]],"")</f>
        <v>0.10165812877362666</v>
      </c>
    </row>
    <row r="28" spans="1:36" ht="36" x14ac:dyDescent="0.3">
      <c r="I28"/>
      <c r="J28"/>
      <c r="N28"/>
      <c r="O28"/>
      <c r="S28" s="118" t="s">
        <v>2069</v>
      </c>
      <c r="T28" s="130" t="s">
        <v>2307</v>
      </c>
      <c r="U28" s="118" t="s">
        <v>2308</v>
      </c>
      <c r="V28" s="166" cm="1">
        <f t="array" aca="1" ref="V28" ca="1">_xlfn.LET(_xlpm.matriz,_xlfn._xlws.FILTER(INDIRECT("tblPlanIndicativo_2[Programación TOTAL"&amp;RIGHT($B$1,2)&amp;"]"),tblPlanIndicativo_2[Programa PDD]=AvanceFinancieroProgramasVigencia[[#This Row],[Programa PDD]]),SUM(_xlpm.matriz))</f>
        <v>0</v>
      </c>
      <c r="W28" s="190" t="str" cm="1">
        <f t="array" ref="W28">_xlfn.LET(_xlpm.matriz,_xlfn._xlws.FILTER(EjecucionHaciendaVigencias[[Recursos propios ICDE]:[Crédito]],(EjecucionHaciendaVigencias[Programa PDD]=AvanceFinancieroProgramasVigencia[[#This Row],[Programa PDD]])*(EjecucionHaciendaVigencias[Vigencia]='Ejecución Financiera'!$B$1)),IFERROR(SUM(_xlpm.matriz),""))</f>
        <v/>
      </c>
      <c r="X28" s="170" t="str">
        <f ca="1">IFERROR(AvanceFinancieroProgramasVigencia[[#This Row],[Recursos ejecutados de la vigencia]]/AvanceFinancieroProgramasVigencia[[#This Row],[Recursos programados de la vigencia]],"")</f>
        <v/>
      </c>
      <c r="Z28" s="118" t="s">
        <v>2069</v>
      </c>
      <c r="AA28" s="130" t="s">
        <v>2307</v>
      </c>
      <c r="AB28" s="118" t="s">
        <v>2308</v>
      </c>
      <c r="AC28" s="166" cm="1">
        <f t="array" ref="AC28">SUM(_xlfn._xlws.FILTER(tblPlanIndicativo_2[GRAN TOTAL],tblPlanIndicativo_2[Programa PDD]=AvanceFinancieroProgramasCuatrienio[[#This Row],[Programa PDD]]))</f>
        <v>0</v>
      </c>
      <c r="AD28" s="190" t="str" cm="1">
        <f t="array" ref="AD28">_xlfn.LET(_xlpm.matriz,_xlfn._xlws.FILTER(EjecucionHaciendaVigencias[[Recursos propios ICDE]:[Crédito]],EjecucionHaciendaVigencias[Programa PDD]=AvanceFinancieroProgramasCuatrienio[[#This Row],[Programa PDD]]),IFERROR(SUM(_xlpm.matriz),""))</f>
        <v/>
      </c>
      <c r="AE28" s="170" t="str">
        <f>IFERROR(AvanceFinancieroProgramasCuatrienio[[#This Row],[Ejecución financiera cuatrienio]]/AvanceFinancieroProgramasCuatrienio[[#This Row],[Recursos programados]],"")</f>
        <v/>
      </c>
    </row>
    <row r="29" spans="1:36" ht="36" x14ac:dyDescent="0.3">
      <c r="S29" s="118" t="s">
        <v>2069</v>
      </c>
      <c r="T29" s="130" t="s">
        <v>2307</v>
      </c>
      <c r="U29" s="118" t="s">
        <v>2332</v>
      </c>
      <c r="V29" s="166" cm="1">
        <f t="array" aca="1" ref="V29" ca="1">_xlfn.LET(_xlpm.matriz,_xlfn._xlws.FILTER(INDIRECT("tblPlanIndicativo_2[Programación TOTAL"&amp;RIGHT($B$1,2)&amp;"]"),tblPlanIndicativo_2[Programa PDD]=AvanceFinancieroProgramasVigencia[[#This Row],[Programa PDD]]),SUM(_xlpm.matriz))</f>
        <v>16439113760</v>
      </c>
      <c r="W29" s="190" cm="1">
        <f t="array" ref="W29">_xlfn.LET(_xlpm.matriz,_xlfn._xlws.FILTER(EjecucionHaciendaVigencias[[Recursos propios ICDE]:[Crédito]],(EjecucionHaciendaVigencias[Programa PDD]=AvanceFinancieroProgramasVigencia[[#This Row],[Programa PDD]])*(EjecucionHaciendaVigencias[Vigencia]='Ejecución Financiera'!$B$1)),IFERROR(SUM(_xlpm.matriz),""))</f>
        <v>998448471</v>
      </c>
      <c r="X29" s="170">
        <f ca="1">IFERROR(AvanceFinancieroProgramasVigencia[[#This Row],[Recursos ejecutados de la vigencia]]/AvanceFinancieroProgramasVigencia[[#This Row],[Recursos programados de la vigencia]],"")</f>
        <v>6.0736149501528849E-2</v>
      </c>
      <c r="Z29" s="118" t="s">
        <v>2069</v>
      </c>
      <c r="AA29" s="130" t="s">
        <v>2307</v>
      </c>
      <c r="AB29" s="118" t="s">
        <v>2332</v>
      </c>
      <c r="AC29" s="166" cm="1">
        <f t="array" ref="AC29">SUM(_xlfn._xlws.FILTER(tblPlanIndicativo_2[GRAN TOTAL],tblPlanIndicativo_2[Programa PDD]=AvanceFinancieroProgramasCuatrienio[[#This Row],[Programa PDD]]))</f>
        <v>56824469887.114998</v>
      </c>
      <c r="AD29" s="190" cm="1">
        <f t="array" ref="AD29">_xlfn.LET(_xlpm.matriz,_xlfn._xlws.FILTER(EjecucionHaciendaVigencias[[Recursos propios ICDE]:[Crédito]],EjecucionHaciendaVigencias[Programa PDD]=AvanceFinancieroProgramasCuatrienio[[#This Row],[Programa PDD]]),IFERROR(SUM(_xlpm.matriz),""))</f>
        <v>6330848471</v>
      </c>
      <c r="AE29" s="170">
        <f>IFERROR(AvanceFinancieroProgramasCuatrienio[[#This Row],[Ejecución financiera cuatrienio]]/AvanceFinancieroProgramasCuatrienio[[#This Row],[Recursos programados]],"")</f>
        <v>0.11141060327666208</v>
      </c>
      <c r="AH29"/>
      <c r="AI29"/>
      <c r="AJ29"/>
    </row>
    <row r="30" spans="1:36" ht="36" x14ac:dyDescent="0.3">
      <c r="S30" s="118" t="s">
        <v>2069</v>
      </c>
      <c r="T30" s="130" t="s">
        <v>2463</v>
      </c>
      <c r="U30" s="118" t="s">
        <v>2464</v>
      </c>
      <c r="V30" s="166" cm="1">
        <f t="array" aca="1" ref="V30" ca="1">_xlfn.LET(_xlpm.matriz,_xlfn._xlws.FILTER(INDIRECT("tblPlanIndicativo_2[Programación TOTAL"&amp;RIGHT($B$1,2)&amp;"]"),tblPlanIndicativo_2[Programa PDD]=AvanceFinancieroProgramasVigencia[[#This Row],[Programa PDD]]),SUM(_xlpm.matriz))</f>
        <v>18500000000</v>
      </c>
      <c r="W30" s="190" cm="1">
        <f t="array" ref="W30">_xlfn.LET(_xlpm.matriz,_xlfn._xlws.FILTER(EjecucionHaciendaVigencias[[Recursos propios ICDE]:[Crédito]],(EjecucionHaciendaVigencias[Programa PDD]=AvanceFinancieroProgramasVigencia[[#This Row],[Programa PDD]])*(EjecucionHaciendaVigencias[Vigencia]='Ejecución Financiera'!$B$1)),IFERROR(SUM(_xlpm.matriz),""))</f>
        <v>9151908700.3199997</v>
      </c>
      <c r="X30" s="170">
        <f ca="1">IFERROR(AvanceFinancieroProgramasVigencia[[#This Row],[Recursos ejecutados de la vigencia]]/AvanceFinancieroProgramasVigencia[[#This Row],[Recursos programados de la vigencia]],"")</f>
        <v>0.49469776758486483</v>
      </c>
      <c r="Z30" s="118" t="s">
        <v>2069</v>
      </c>
      <c r="AA30" s="130" t="s">
        <v>2463</v>
      </c>
      <c r="AB30" s="118" t="s">
        <v>2464</v>
      </c>
      <c r="AC30" s="166" cm="1">
        <f t="array" ref="AC30">SUM(_xlfn._xlws.FILTER(tblPlanIndicativo_2[GRAN TOTAL],tblPlanIndicativo_2[Programa PDD]=AvanceFinancieroProgramasCuatrienio[[#This Row],[Programa PDD]]))</f>
        <v>63463000000</v>
      </c>
      <c r="AD30" s="190" cm="1">
        <f t="array" ref="AD30">_xlfn.LET(_xlpm.matriz,_xlfn._xlws.FILTER(EjecucionHaciendaVigencias[[Recursos propios ICDE]:[Crédito]],EjecucionHaciendaVigencias[Programa PDD]=AvanceFinancieroProgramasCuatrienio[[#This Row],[Programa PDD]]),IFERROR(SUM(_xlpm.matriz),""))</f>
        <v>33262557369.32</v>
      </c>
      <c r="AE30" s="170">
        <f>IFERROR(AvanceFinancieroProgramasCuatrienio[[#This Row],[Ejecución financiera cuatrienio]]/AvanceFinancieroProgramasCuatrienio[[#This Row],[Recursos programados]],"")</f>
        <v>0.52412519687565984</v>
      </c>
      <c r="AH30"/>
      <c r="AI30"/>
      <c r="AJ30"/>
    </row>
    <row r="31" spans="1:36" ht="36" x14ac:dyDescent="0.3">
      <c r="S31" s="118" t="s">
        <v>2069</v>
      </c>
      <c r="T31" s="130" t="s">
        <v>2463</v>
      </c>
      <c r="U31" s="118" t="s">
        <v>2539</v>
      </c>
      <c r="V31" s="166" cm="1">
        <f t="array" aca="1" ref="V31" ca="1">_xlfn.LET(_xlpm.matriz,_xlfn._xlws.FILTER(INDIRECT("tblPlanIndicativo_2[Programación TOTAL"&amp;RIGHT($B$1,2)&amp;"]"),tblPlanIndicativo_2[Programa PDD]=AvanceFinancieroProgramasVigencia[[#This Row],[Programa PDD]]),SUM(_xlpm.matriz))</f>
        <v>600000000</v>
      </c>
      <c r="W31" s="190" t="str" cm="1">
        <f t="array" ref="W31">_xlfn.LET(_xlpm.matriz,_xlfn._xlws.FILTER(EjecucionHaciendaVigencias[[Recursos propios ICDE]:[Crédito]],(EjecucionHaciendaVigencias[Programa PDD]=AvanceFinancieroProgramasVigencia[[#This Row],[Programa PDD]])*(EjecucionHaciendaVigencias[Vigencia]='Ejecución Financiera'!$B$1)),IFERROR(SUM(_xlpm.matriz),""))</f>
        <v/>
      </c>
      <c r="X31" s="170" t="str">
        <f ca="1">IFERROR(AvanceFinancieroProgramasVigencia[[#This Row],[Recursos ejecutados de la vigencia]]/AvanceFinancieroProgramasVigencia[[#This Row],[Recursos programados de la vigencia]],"")</f>
        <v/>
      </c>
      <c r="Z31" s="118" t="s">
        <v>2069</v>
      </c>
      <c r="AA31" s="130" t="s">
        <v>2463</v>
      </c>
      <c r="AB31" s="118" t="s">
        <v>2539</v>
      </c>
      <c r="AC31" s="166" cm="1">
        <f t="array" ref="AC31">SUM(_xlfn._xlws.FILTER(tblPlanIndicativo_2[GRAN TOTAL],tblPlanIndicativo_2[Programa PDD]=AvanceFinancieroProgramasCuatrienio[[#This Row],[Programa PDD]]))</f>
        <v>2400000000</v>
      </c>
      <c r="AD31" s="190" t="str" cm="1">
        <f t="array" ref="AD31">_xlfn.LET(_xlpm.matriz,_xlfn._xlws.FILTER(EjecucionHaciendaVigencias[[Recursos propios ICDE]:[Crédito]],EjecucionHaciendaVigencias[Programa PDD]=AvanceFinancieroProgramasCuatrienio[[#This Row],[Programa PDD]]),IFERROR(SUM(_xlpm.matriz),""))</f>
        <v/>
      </c>
      <c r="AE31" s="170" t="str">
        <f>IFERROR(AvanceFinancieroProgramasCuatrienio[[#This Row],[Ejecución financiera cuatrienio]]/AvanceFinancieroProgramasCuatrienio[[#This Row],[Recursos programados]],"")</f>
        <v/>
      </c>
      <c r="AH31"/>
      <c r="AI31"/>
      <c r="AJ31"/>
    </row>
    <row r="32" spans="1:36" ht="36" x14ac:dyDescent="0.3">
      <c r="S32" s="118" t="s">
        <v>2069</v>
      </c>
      <c r="T32" s="130" t="s">
        <v>2463</v>
      </c>
      <c r="U32" s="118" t="s">
        <v>2551</v>
      </c>
      <c r="V32" s="166" cm="1">
        <f t="array" aca="1" ref="V32" ca="1">_xlfn.LET(_xlpm.matriz,_xlfn._xlws.FILTER(INDIRECT("tblPlanIndicativo_2[Programación TOTAL"&amp;RIGHT($B$1,2)&amp;"]"),tblPlanIndicativo_2[Programa PDD]=AvanceFinancieroProgramasVigencia[[#This Row],[Programa PDD]]),SUM(_xlpm.matriz))</f>
        <v>500000000</v>
      </c>
      <c r="W32" s="190" t="str" cm="1">
        <f t="array" ref="W32">_xlfn.LET(_xlpm.matriz,_xlfn._xlws.FILTER(EjecucionHaciendaVigencias[[Recursos propios ICDE]:[Crédito]],(EjecucionHaciendaVigencias[Programa PDD]=AvanceFinancieroProgramasVigencia[[#This Row],[Programa PDD]])*(EjecucionHaciendaVigencias[Vigencia]='Ejecución Financiera'!$B$1)),IFERROR(SUM(_xlpm.matriz),""))</f>
        <v/>
      </c>
      <c r="X32" s="170" t="str">
        <f ca="1">IFERROR(AvanceFinancieroProgramasVigencia[[#This Row],[Recursos ejecutados de la vigencia]]/AvanceFinancieroProgramasVigencia[[#This Row],[Recursos programados de la vigencia]],"")</f>
        <v/>
      </c>
      <c r="Z32" s="118" t="s">
        <v>2069</v>
      </c>
      <c r="AA32" s="130" t="s">
        <v>2463</v>
      </c>
      <c r="AB32" s="118" t="s">
        <v>2551</v>
      </c>
      <c r="AC32" s="166" cm="1">
        <f t="array" ref="AC32">SUM(_xlfn._xlws.FILTER(tblPlanIndicativo_2[GRAN TOTAL],tblPlanIndicativo_2[Programa PDD]=AvanceFinancieroProgramasCuatrienio[[#This Row],[Programa PDD]]))</f>
        <v>1200000000</v>
      </c>
      <c r="AD32" s="190" t="str" cm="1">
        <f t="array" ref="AD32">_xlfn.LET(_xlpm.matriz,_xlfn._xlws.FILTER(EjecucionHaciendaVigencias[[Recursos propios ICDE]:[Crédito]],EjecucionHaciendaVigencias[Programa PDD]=AvanceFinancieroProgramasCuatrienio[[#This Row],[Programa PDD]]),IFERROR(SUM(_xlpm.matriz),""))</f>
        <v/>
      </c>
      <c r="AE32" s="170" t="str">
        <f>IFERROR(AvanceFinancieroProgramasCuatrienio[[#This Row],[Ejecución financiera cuatrienio]]/AvanceFinancieroProgramasCuatrienio[[#This Row],[Recursos programados]],"")</f>
        <v/>
      </c>
      <c r="AH32"/>
      <c r="AI32"/>
      <c r="AJ32"/>
    </row>
    <row r="33" spans="19:36" ht="36" x14ac:dyDescent="0.3">
      <c r="S33" s="118" t="s">
        <v>2069</v>
      </c>
      <c r="T33" s="130" t="s">
        <v>2463</v>
      </c>
      <c r="U33" s="118" t="s">
        <v>2567</v>
      </c>
      <c r="V33" s="166" cm="1">
        <f t="array" aca="1" ref="V33" ca="1">_xlfn.LET(_xlpm.matriz,_xlfn._xlws.FILTER(INDIRECT("tblPlanIndicativo_2[Programación TOTAL"&amp;RIGHT($B$1,2)&amp;"]"),tblPlanIndicativo_2[Programa PDD]=AvanceFinancieroProgramasVigencia[[#This Row],[Programa PDD]]),SUM(_xlpm.matriz))</f>
        <v>2500000000</v>
      </c>
      <c r="W33" s="190" t="str" cm="1">
        <f t="array" ref="W33">_xlfn.LET(_xlpm.matriz,_xlfn._xlws.FILTER(EjecucionHaciendaVigencias[[Recursos propios ICDE]:[Crédito]],(EjecucionHaciendaVigencias[Programa PDD]=AvanceFinancieroProgramasVigencia[[#This Row],[Programa PDD]])*(EjecucionHaciendaVigencias[Vigencia]='Ejecución Financiera'!$B$1)),IFERROR(SUM(_xlpm.matriz),""))</f>
        <v/>
      </c>
      <c r="X33" s="170" t="str">
        <f ca="1">IFERROR(AvanceFinancieroProgramasVigencia[[#This Row],[Recursos ejecutados de la vigencia]]/AvanceFinancieroProgramasVigencia[[#This Row],[Recursos programados de la vigencia]],"")</f>
        <v/>
      </c>
      <c r="Z33" s="118" t="s">
        <v>2069</v>
      </c>
      <c r="AA33" s="130" t="s">
        <v>2463</v>
      </c>
      <c r="AB33" s="118" t="s">
        <v>2567</v>
      </c>
      <c r="AC33" s="166" cm="1">
        <f t="array" ref="AC33">SUM(_xlfn._xlws.FILTER(tblPlanIndicativo_2[GRAN TOTAL],tblPlanIndicativo_2[Programa PDD]=AvanceFinancieroProgramasCuatrienio[[#This Row],[Programa PDD]]))</f>
        <v>8500000000</v>
      </c>
      <c r="AD33" s="190" t="str" cm="1">
        <f t="array" ref="AD33">_xlfn.LET(_xlpm.matriz,_xlfn._xlws.FILTER(EjecucionHaciendaVigencias[[Recursos propios ICDE]:[Crédito]],EjecucionHaciendaVigencias[Programa PDD]=AvanceFinancieroProgramasCuatrienio[[#This Row],[Programa PDD]]),IFERROR(SUM(_xlpm.matriz),""))</f>
        <v/>
      </c>
      <c r="AE33" s="170" t="str">
        <f>IFERROR(AvanceFinancieroProgramasCuatrienio[[#This Row],[Ejecución financiera cuatrienio]]/AvanceFinancieroProgramasCuatrienio[[#This Row],[Recursos programados]],"")</f>
        <v/>
      </c>
      <c r="AH33"/>
      <c r="AI33"/>
      <c r="AJ33"/>
    </row>
    <row r="34" spans="19:36" ht="36" x14ac:dyDescent="0.3">
      <c r="S34" s="118" t="s">
        <v>2069</v>
      </c>
      <c r="T34" s="130" t="s">
        <v>2463</v>
      </c>
      <c r="U34" s="118" t="s">
        <v>2580</v>
      </c>
      <c r="V34" s="166" cm="1">
        <f t="array" aca="1" ref="V34" ca="1">_xlfn.LET(_xlpm.matriz,_xlfn._xlws.FILTER(INDIRECT("tblPlanIndicativo_2[Programación TOTAL"&amp;RIGHT($B$1,2)&amp;"]"),tblPlanIndicativo_2[Programa PDD]=AvanceFinancieroProgramasVigencia[[#This Row],[Programa PDD]]),SUM(_xlpm.matriz))</f>
        <v>10800000000</v>
      </c>
      <c r="W34" s="190" cm="1">
        <f t="array" ref="W34">_xlfn.LET(_xlpm.matriz,_xlfn._xlws.FILTER(EjecucionHaciendaVigencias[[Recursos propios ICDE]:[Crédito]],(EjecucionHaciendaVigencias[Programa PDD]=AvanceFinancieroProgramasVigencia[[#This Row],[Programa PDD]])*(EjecucionHaciendaVigencias[Vigencia]='Ejecución Financiera'!$B$1)),IFERROR(SUM(_xlpm.matriz),""))</f>
        <v>143000000</v>
      </c>
      <c r="X34" s="170">
        <f ca="1">IFERROR(AvanceFinancieroProgramasVigencia[[#This Row],[Recursos ejecutados de la vigencia]]/AvanceFinancieroProgramasVigencia[[#This Row],[Recursos programados de la vigencia]],"")</f>
        <v>1.324074074074074E-2</v>
      </c>
      <c r="Z34" s="118" t="s">
        <v>2069</v>
      </c>
      <c r="AA34" s="130" t="s">
        <v>2463</v>
      </c>
      <c r="AB34" s="118" t="s">
        <v>2580</v>
      </c>
      <c r="AC34" s="166" cm="1">
        <f t="array" ref="AC34">SUM(_xlfn._xlws.FILTER(tblPlanIndicativo_2[GRAN TOTAL],tblPlanIndicativo_2[Programa PDD]=AvanceFinancieroProgramasCuatrienio[[#This Row],[Programa PDD]]))</f>
        <v>75580000000</v>
      </c>
      <c r="AD34" s="190" cm="1">
        <f t="array" ref="AD34">_xlfn.LET(_xlpm.matriz,_xlfn._xlws.FILTER(EjecucionHaciendaVigencias[[Recursos propios ICDE]:[Crédito]],EjecucionHaciendaVigencias[Programa PDD]=AvanceFinancieroProgramasCuatrienio[[#This Row],[Programa PDD]]),IFERROR(SUM(_xlpm.matriz),""))</f>
        <v>143000000</v>
      </c>
      <c r="AE34" s="170">
        <f>IFERROR(AvanceFinancieroProgramasCuatrienio[[#This Row],[Ejecución financiera cuatrienio]]/AvanceFinancieroProgramasCuatrienio[[#This Row],[Recursos programados]],"")</f>
        <v>1.8920349298756284E-3</v>
      </c>
      <c r="AH34"/>
      <c r="AI34"/>
      <c r="AJ34"/>
    </row>
    <row r="35" spans="19:36" ht="24" x14ac:dyDescent="0.3">
      <c r="S35" s="118" t="s">
        <v>2659</v>
      </c>
      <c r="T35" s="130" t="s">
        <v>2665</v>
      </c>
      <c r="U35" s="118" t="s">
        <v>2666</v>
      </c>
      <c r="V35" s="166" cm="1">
        <f t="array" aca="1" ref="V35" ca="1">_xlfn.LET(_xlpm.matriz,_xlfn._xlws.FILTER(INDIRECT("tblPlanIndicativo_2[Programación TOTAL"&amp;RIGHT($B$1,2)&amp;"]"),tblPlanIndicativo_2[Programa PDD]=AvanceFinancieroProgramasVigencia[[#This Row],[Programa PDD]]),SUM(_xlpm.matriz))</f>
        <v>15104000000</v>
      </c>
      <c r="W35" s="190" cm="1">
        <f t="array" ref="W35">_xlfn.LET(_xlpm.matriz,_xlfn._xlws.FILTER(EjecucionHaciendaVigencias[[Recursos propios ICDE]:[Crédito]],(EjecucionHaciendaVigencias[Programa PDD]=AvanceFinancieroProgramasVigencia[[#This Row],[Programa PDD]])*(EjecucionHaciendaVigencias[Vigencia]='Ejecución Financiera'!$B$1)),IFERROR(SUM(_xlpm.matriz),""))</f>
        <v>7346270967.5100002</v>
      </c>
      <c r="X35" s="170">
        <f ca="1">IFERROR(AvanceFinancieroProgramasVigencia[[#This Row],[Recursos ejecutados de la vigencia]]/AvanceFinancieroProgramasVigencia[[#This Row],[Recursos programados de la vigencia]],"")</f>
        <v>0.48637916892942268</v>
      </c>
      <c r="Z35" s="118" t="s">
        <v>2659</v>
      </c>
      <c r="AA35" s="130" t="s">
        <v>2665</v>
      </c>
      <c r="AB35" s="118" t="s">
        <v>2666</v>
      </c>
      <c r="AC35" s="166" cm="1">
        <f t="array" ref="AC35">SUM(_xlfn._xlws.FILTER(tblPlanIndicativo_2[GRAN TOTAL],tblPlanIndicativo_2[Programa PDD]=AvanceFinancieroProgramasCuatrienio[[#This Row],[Programa PDD]]))</f>
        <v>40424000000</v>
      </c>
      <c r="AD35" s="190" cm="1">
        <f t="array" ref="AD35">_xlfn.LET(_xlpm.matriz,_xlfn._xlws.FILTER(EjecucionHaciendaVigencias[[Recursos propios ICDE]:[Crédito]],EjecucionHaciendaVigencias[Programa PDD]=AvanceFinancieroProgramasCuatrienio[[#This Row],[Programa PDD]]),IFERROR(SUM(_xlpm.matriz),""))</f>
        <v>15638835684.51</v>
      </c>
      <c r="AE35" s="170">
        <f>IFERROR(AvanceFinancieroProgramasCuatrienio[[#This Row],[Ejecución financiera cuatrienio]]/AvanceFinancieroProgramasCuatrienio[[#This Row],[Recursos programados]],"")</f>
        <v>0.38687006937735008</v>
      </c>
      <c r="AH35"/>
      <c r="AI35"/>
      <c r="AJ35"/>
    </row>
    <row r="36" spans="19:36" ht="24" x14ac:dyDescent="0.3">
      <c r="S36" s="118" t="s">
        <v>2659</v>
      </c>
      <c r="T36" s="130" t="s">
        <v>2665</v>
      </c>
      <c r="U36" s="118" t="s">
        <v>2733</v>
      </c>
      <c r="V36" s="166" cm="1">
        <f t="array" aca="1" ref="V36" ca="1">_xlfn.LET(_xlpm.matriz,_xlfn._xlws.FILTER(INDIRECT("tblPlanIndicativo_2[Programación TOTAL"&amp;RIGHT($B$1,2)&amp;"]"),tblPlanIndicativo_2[Programa PDD]=AvanceFinancieroProgramasVigencia[[#This Row],[Programa PDD]]),SUM(_xlpm.matriz))</f>
        <v>80000000</v>
      </c>
      <c r="W36" s="190" t="str" cm="1">
        <f t="array" ref="W36">_xlfn.LET(_xlpm.matriz,_xlfn._xlws.FILTER(EjecucionHaciendaVigencias[[Recursos propios ICDE]:[Crédito]],(EjecucionHaciendaVigencias[Programa PDD]=AvanceFinancieroProgramasVigencia[[#This Row],[Programa PDD]])*(EjecucionHaciendaVigencias[Vigencia]='Ejecución Financiera'!$B$1)),IFERROR(SUM(_xlpm.matriz),""))</f>
        <v/>
      </c>
      <c r="X36" s="170" t="str">
        <f ca="1">IFERROR(AvanceFinancieroProgramasVigencia[[#This Row],[Recursos ejecutados de la vigencia]]/AvanceFinancieroProgramasVigencia[[#This Row],[Recursos programados de la vigencia]],"")</f>
        <v/>
      </c>
      <c r="Z36" s="118" t="s">
        <v>2659</v>
      </c>
      <c r="AA36" s="130" t="s">
        <v>2665</v>
      </c>
      <c r="AB36" s="118" t="s">
        <v>2733</v>
      </c>
      <c r="AC36" s="166" cm="1">
        <f t="array" ref="AC36">SUM(_xlfn._xlws.FILTER(tblPlanIndicativo_2[GRAN TOTAL],tblPlanIndicativo_2[Programa PDD]=AvanceFinancieroProgramasCuatrienio[[#This Row],[Programa PDD]]))</f>
        <v>300000000</v>
      </c>
      <c r="AD36" s="190" t="str" cm="1">
        <f t="array" ref="AD36">_xlfn.LET(_xlpm.matriz,_xlfn._xlws.FILTER(EjecucionHaciendaVigencias[[Recursos propios ICDE]:[Crédito]],EjecucionHaciendaVigencias[Programa PDD]=AvanceFinancieroProgramasCuatrienio[[#This Row],[Programa PDD]]),IFERROR(SUM(_xlpm.matriz),""))</f>
        <v/>
      </c>
      <c r="AE36" s="170" t="str">
        <f>IFERROR(AvanceFinancieroProgramasCuatrienio[[#This Row],[Ejecución financiera cuatrienio]]/AvanceFinancieroProgramasCuatrienio[[#This Row],[Recursos programados]],"")</f>
        <v/>
      </c>
      <c r="AH36"/>
      <c r="AI36"/>
      <c r="AJ36"/>
    </row>
    <row r="37" spans="19:36" ht="24" x14ac:dyDescent="0.3">
      <c r="S37" s="118" t="s">
        <v>2659</v>
      </c>
      <c r="T37" s="130" t="s">
        <v>2665</v>
      </c>
      <c r="U37" s="118" t="s">
        <v>2746</v>
      </c>
      <c r="V37" s="166" cm="1">
        <f t="array" aca="1" ref="V37" ca="1">_xlfn.LET(_xlpm.matriz,_xlfn._xlws.FILTER(INDIRECT("tblPlanIndicativo_2[Programación TOTAL"&amp;RIGHT($B$1,2)&amp;"]"),tblPlanIndicativo_2[Programa PDD]=AvanceFinancieroProgramasVigencia[[#This Row],[Programa PDD]]),SUM(_xlpm.matriz))</f>
        <v>96405175203.553207</v>
      </c>
      <c r="W37" s="190" cm="1">
        <f t="array" ref="W37">_xlfn.LET(_xlpm.matriz,_xlfn._xlws.FILTER(EjecucionHaciendaVigencias[[Recursos propios ICDE]:[Crédito]],(EjecucionHaciendaVigencias[Programa PDD]=AvanceFinancieroProgramasVigencia[[#This Row],[Programa PDD]])*(EjecucionHaciendaVigencias[Vigencia]='Ejecución Financiera'!$B$1)),IFERROR(SUM(_xlpm.matriz),""))</f>
        <v>54760935597.689995</v>
      </c>
      <c r="X37" s="170">
        <f ca="1">IFERROR(AvanceFinancieroProgramasVigencia[[#This Row],[Recursos ejecutados de la vigencia]]/AvanceFinancieroProgramasVigencia[[#This Row],[Recursos programados de la vigencia]],"")</f>
        <v>0.56802900344370377</v>
      </c>
      <c r="Z37" s="118" t="s">
        <v>2659</v>
      </c>
      <c r="AA37" s="130" t="s">
        <v>2665</v>
      </c>
      <c r="AB37" s="118" t="s">
        <v>2746</v>
      </c>
      <c r="AC37" s="166" cm="1">
        <f t="array" ref="AC37">SUM(_xlfn._xlws.FILTER(tblPlanIndicativo_2[GRAN TOTAL],tblPlanIndicativo_2[Programa PDD]=AvanceFinancieroProgramasCuatrienio[[#This Row],[Programa PDD]]))</f>
        <v>287307346946.94824</v>
      </c>
      <c r="AD37" s="190" cm="1">
        <f t="array" ref="AD37">_xlfn.LET(_xlpm.matriz,_xlfn._xlws.FILTER(EjecucionHaciendaVigencias[[Recursos propios ICDE]:[Crédito]],EjecucionHaciendaVigencias[Programa PDD]=AvanceFinancieroProgramasCuatrienio[[#This Row],[Programa PDD]]),IFERROR(SUM(_xlpm.matriz),""))</f>
        <v>109202122911.49001</v>
      </c>
      <c r="AE37" s="170">
        <f>IFERROR(AvanceFinancieroProgramasCuatrienio[[#This Row],[Ejecución financiera cuatrienio]]/AvanceFinancieroProgramasCuatrienio[[#This Row],[Recursos programados]],"")</f>
        <v>0.38008816715590066</v>
      </c>
      <c r="AH37"/>
      <c r="AI37"/>
      <c r="AJ37"/>
    </row>
    <row r="38" spans="19:36" ht="24" x14ac:dyDescent="0.3">
      <c r="S38" s="118" t="s">
        <v>2659</v>
      </c>
      <c r="T38" s="130" t="s">
        <v>2890</v>
      </c>
      <c r="U38" s="118" t="s">
        <v>2891</v>
      </c>
      <c r="V38" s="166" cm="1">
        <f t="array" aca="1" ref="V38" ca="1">_xlfn.LET(_xlpm.matriz,_xlfn._xlws.FILTER(INDIRECT("tblPlanIndicativo_2[Programación TOTAL"&amp;RIGHT($B$1,2)&amp;"]"),tblPlanIndicativo_2[Programa PDD]=AvanceFinancieroProgramasVigencia[[#This Row],[Programa PDD]]),SUM(_xlpm.matriz))</f>
        <v>524000000</v>
      </c>
      <c r="W38" s="190" cm="1">
        <f t="array" ref="W38">_xlfn.LET(_xlpm.matriz,_xlfn._xlws.FILTER(EjecucionHaciendaVigencias[[Recursos propios ICDE]:[Crédito]],(EjecucionHaciendaVigencias[Programa PDD]=AvanceFinancieroProgramasVigencia[[#This Row],[Programa PDD]])*(EjecucionHaciendaVigencias[Vigencia]='Ejecución Financiera'!$B$1)),IFERROR(SUM(_xlpm.matriz),""))</f>
        <v>1278915212</v>
      </c>
      <c r="X38" s="170">
        <f ca="1">IFERROR(AvanceFinancieroProgramasVigencia[[#This Row],[Recursos ejecutados de la vigencia]]/AvanceFinancieroProgramasVigencia[[#This Row],[Recursos programados de la vigencia]],"")</f>
        <v>2.440677885496183</v>
      </c>
      <c r="Z38" s="118" t="s">
        <v>2659</v>
      </c>
      <c r="AA38" s="130" t="s">
        <v>2890</v>
      </c>
      <c r="AB38" s="118" t="s">
        <v>2891</v>
      </c>
      <c r="AC38" s="166" cm="1">
        <f t="array" ref="AC38">SUM(_xlfn._xlws.FILTER(tblPlanIndicativo_2[GRAN TOTAL],tblPlanIndicativo_2[Programa PDD]=AvanceFinancieroProgramasCuatrienio[[#This Row],[Programa PDD]]))</f>
        <v>1629000000</v>
      </c>
      <c r="AD38" s="190" cm="1">
        <f t="array" ref="AD38">_xlfn.LET(_xlpm.matriz,_xlfn._xlws.FILTER(EjecucionHaciendaVigencias[[Recursos propios ICDE]:[Crédito]],EjecucionHaciendaVigencias[Programa PDD]=AvanceFinancieroProgramasCuatrienio[[#This Row],[Programa PDD]]),IFERROR(SUM(_xlpm.matriz),""))</f>
        <v>1278915212</v>
      </c>
      <c r="AE38" s="170">
        <f>IFERROR(AvanceFinancieroProgramasCuatrienio[[#This Row],[Ejecución financiera cuatrienio]]/AvanceFinancieroProgramasCuatrienio[[#This Row],[Recursos programados]],"")</f>
        <v>0.7850922111724985</v>
      </c>
      <c r="AH38"/>
      <c r="AI38"/>
      <c r="AJ38"/>
    </row>
    <row r="39" spans="19:36" ht="24" x14ac:dyDescent="0.3">
      <c r="S39" s="118" t="s">
        <v>2659</v>
      </c>
      <c r="T39" s="130" t="s">
        <v>2890</v>
      </c>
      <c r="U39" s="118" t="s">
        <v>2947</v>
      </c>
      <c r="V39" s="166" cm="1">
        <f t="array" aca="1" ref="V39" ca="1">_xlfn.LET(_xlpm.matriz,_xlfn._xlws.FILTER(INDIRECT("tblPlanIndicativo_2[Programación TOTAL"&amp;RIGHT($B$1,2)&amp;"]"),tblPlanIndicativo_2[Programa PDD]=AvanceFinancieroProgramasVigencia[[#This Row],[Programa PDD]]),SUM(_xlpm.matriz))</f>
        <v>200000000</v>
      </c>
      <c r="W39" s="190" cm="1">
        <f t="array" ref="W39">_xlfn.LET(_xlpm.matriz,_xlfn._xlws.FILTER(EjecucionHaciendaVigencias[[Recursos propios ICDE]:[Crédito]],(EjecucionHaciendaVigencias[Programa PDD]=AvanceFinancieroProgramasVigencia[[#This Row],[Programa PDD]])*(EjecucionHaciendaVigencias[Vigencia]='Ejecución Financiera'!$B$1)),IFERROR(SUM(_xlpm.matriz),""))</f>
        <v>3861385688.9000001</v>
      </c>
      <c r="X39" s="170">
        <f ca="1">IFERROR(AvanceFinancieroProgramasVigencia[[#This Row],[Recursos ejecutados de la vigencia]]/AvanceFinancieroProgramasVigencia[[#This Row],[Recursos programados de la vigencia]],"")</f>
        <v>19.306928444500002</v>
      </c>
      <c r="Z39" s="118" t="s">
        <v>2659</v>
      </c>
      <c r="AA39" s="130" t="s">
        <v>2890</v>
      </c>
      <c r="AB39" s="118" t="s">
        <v>2947</v>
      </c>
      <c r="AC39" s="166" cm="1">
        <f t="array" ref="AC39">SUM(_xlfn._xlws.FILTER(tblPlanIndicativo_2[GRAN TOTAL],tblPlanIndicativo_2[Programa PDD]=AvanceFinancieroProgramasCuatrienio[[#This Row],[Programa PDD]]))</f>
        <v>11700000000</v>
      </c>
      <c r="AD39" s="190" cm="1">
        <f t="array" ref="AD39">_xlfn.LET(_xlpm.matriz,_xlfn._xlws.FILTER(EjecucionHaciendaVigencias[[Recursos propios ICDE]:[Crédito]],EjecucionHaciendaVigencias[Programa PDD]=AvanceFinancieroProgramasCuatrienio[[#This Row],[Programa PDD]]),IFERROR(SUM(_xlpm.matriz),""))</f>
        <v>4664379303.8999996</v>
      </c>
      <c r="AE39" s="170">
        <f>IFERROR(AvanceFinancieroProgramasCuatrienio[[#This Row],[Ejecución financiera cuatrienio]]/AvanceFinancieroProgramasCuatrienio[[#This Row],[Recursos programados]],"")</f>
        <v>0.39866489776923075</v>
      </c>
      <c r="AH39"/>
      <c r="AI39"/>
      <c r="AJ39"/>
    </row>
    <row r="40" spans="19:36" ht="24" x14ac:dyDescent="0.3">
      <c r="S40" s="118" t="s">
        <v>2659</v>
      </c>
      <c r="T40" s="130" t="s">
        <v>2890</v>
      </c>
      <c r="U40" s="118" t="s">
        <v>2995</v>
      </c>
      <c r="V40" s="166" cm="1">
        <f t="array" aca="1" ref="V40" ca="1">_xlfn.LET(_xlpm.matriz,_xlfn._xlws.FILTER(INDIRECT("tblPlanIndicativo_2[Programación TOTAL"&amp;RIGHT($B$1,2)&amp;"]"),tblPlanIndicativo_2[Programa PDD]=AvanceFinancieroProgramasVigencia[[#This Row],[Programa PDD]]),SUM(_xlpm.matriz))</f>
        <v>900000000</v>
      </c>
      <c r="W40" s="190" t="str" cm="1">
        <f t="array" ref="W40">_xlfn.LET(_xlpm.matriz,_xlfn._xlws.FILTER(EjecucionHaciendaVigencias[[Recursos propios ICDE]:[Crédito]],(EjecucionHaciendaVigencias[Programa PDD]=AvanceFinancieroProgramasVigencia[[#This Row],[Programa PDD]])*(EjecucionHaciendaVigencias[Vigencia]='Ejecución Financiera'!$B$1)),IFERROR(SUM(_xlpm.matriz),""))</f>
        <v/>
      </c>
      <c r="X40" s="170" t="str">
        <f ca="1">IFERROR(AvanceFinancieroProgramasVigencia[[#This Row],[Recursos ejecutados de la vigencia]]/AvanceFinancieroProgramasVigencia[[#This Row],[Recursos programados de la vigencia]],"")</f>
        <v/>
      </c>
      <c r="Z40" s="118" t="s">
        <v>2659</v>
      </c>
      <c r="AA40" s="130" t="s">
        <v>2890</v>
      </c>
      <c r="AB40" s="118" t="s">
        <v>2995</v>
      </c>
      <c r="AC40" s="166" cm="1">
        <f t="array" ref="AC40">SUM(_xlfn._xlws.FILTER(tblPlanIndicativo_2[GRAN TOTAL],tblPlanIndicativo_2[Programa PDD]=AvanceFinancieroProgramasCuatrienio[[#This Row],[Programa PDD]]))</f>
        <v>6000000000</v>
      </c>
      <c r="AD40" s="190" t="str" cm="1">
        <f t="array" ref="AD40">_xlfn.LET(_xlpm.matriz,_xlfn._xlws.FILTER(EjecucionHaciendaVigencias[[Recursos propios ICDE]:[Crédito]],EjecucionHaciendaVigencias[Programa PDD]=AvanceFinancieroProgramasCuatrienio[[#This Row],[Programa PDD]]),IFERROR(SUM(_xlpm.matriz),""))</f>
        <v/>
      </c>
      <c r="AE40" s="170" t="str">
        <f>IFERROR(AvanceFinancieroProgramasCuatrienio[[#This Row],[Ejecución financiera cuatrienio]]/AvanceFinancieroProgramasCuatrienio[[#This Row],[Recursos programados]],"")</f>
        <v/>
      </c>
      <c r="AH40"/>
      <c r="AI40"/>
      <c r="AJ40"/>
    </row>
    <row r="41" spans="19:36" ht="24" x14ac:dyDescent="0.3">
      <c r="S41" s="118" t="s">
        <v>2659</v>
      </c>
      <c r="T41" s="130" t="s">
        <v>2890</v>
      </c>
      <c r="U41" s="118" t="s">
        <v>3019</v>
      </c>
      <c r="V41" s="166" cm="1">
        <f t="array" aca="1" ref="V41" ca="1">_xlfn.LET(_xlpm.matriz,_xlfn._xlws.FILTER(INDIRECT("tblPlanIndicativo_2[Programación TOTAL"&amp;RIGHT($B$1,2)&amp;"]"),tblPlanIndicativo_2[Programa PDD]=AvanceFinancieroProgramasVigencia[[#This Row],[Programa PDD]]),SUM(_xlpm.matriz))</f>
        <v>0</v>
      </c>
      <c r="W41" s="190" t="str" cm="1">
        <f t="array" ref="W41">_xlfn.LET(_xlpm.matriz,_xlfn._xlws.FILTER(EjecucionHaciendaVigencias[[Recursos propios ICDE]:[Crédito]],(EjecucionHaciendaVigencias[Programa PDD]=AvanceFinancieroProgramasVigencia[[#This Row],[Programa PDD]])*(EjecucionHaciendaVigencias[Vigencia]='Ejecución Financiera'!$B$1)),IFERROR(SUM(_xlpm.matriz),""))</f>
        <v/>
      </c>
      <c r="X41" s="170" t="str">
        <f ca="1">IFERROR(AvanceFinancieroProgramasVigencia[[#This Row],[Recursos ejecutados de la vigencia]]/AvanceFinancieroProgramasVigencia[[#This Row],[Recursos programados de la vigencia]],"")</f>
        <v/>
      </c>
      <c r="Z41" s="118" t="s">
        <v>2659</v>
      </c>
      <c r="AA41" s="130" t="s">
        <v>2890</v>
      </c>
      <c r="AB41" s="118" t="s">
        <v>3019</v>
      </c>
      <c r="AC41" s="166" cm="1">
        <f t="array" ref="AC41">SUM(_xlfn._xlws.FILTER(tblPlanIndicativo_2[GRAN TOTAL],tblPlanIndicativo_2[Programa PDD]=AvanceFinancieroProgramasCuatrienio[[#This Row],[Programa PDD]]))</f>
        <v>1100000000</v>
      </c>
      <c r="AD41" s="190" t="str" cm="1">
        <f t="array" ref="AD41">_xlfn.LET(_xlpm.matriz,_xlfn._xlws.FILTER(EjecucionHaciendaVigencias[[Recursos propios ICDE]:[Crédito]],EjecucionHaciendaVigencias[Programa PDD]=AvanceFinancieroProgramasCuatrienio[[#This Row],[Programa PDD]]),IFERROR(SUM(_xlpm.matriz),""))</f>
        <v/>
      </c>
      <c r="AE41" s="170" t="str">
        <f>IFERROR(AvanceFinancieroProgramasCuatrienio[[#This Row],[Ejecución financiera cuatrienio]]/AvanceFinancieroProgramasCuatrienio[[#This Row],[Recursos programados]],"")</f>
        <v/>
      </c>
      <c r="AH41"/>
      <c r="AI41"/>
      <c r="AJ41"/>
    </row>
    <row r="42" spans="19:36" ht="24" x14ac:dyDescent="0.3">
      <c r="S42" s="118" t="s">
        <v>2659</v>
      </c>
      <c r="T42" s="130" t="s">
        <v>2890</v>
      </c>
      <c r="U42" s="118" t="s">
        <v>3029</v>
      </c>
      <c r="V42" s="166" cm="1">
        <f t="array" aca="1" ref="V42" ca="1">_xlfn.LET(_xlpm.matriz,_xlfn._xlws.FILTER(INDIRECT("tblPlanIndicativo_2[Programación TOTAL"&amp;RIGHT($B$1,2)&amp;"]"),tblPlanIndicativo_2[Programa PDD]=AvanceFinancieroProgramasVigencia[[#This Row],[Programa PDD]]),SUM(_xlpm.matriz))</f>
        <v>38521534960.4375</v>
      </c>
      <c r="W42" s="190" cm="1">
        <f t="array" ref="W42">_xlfn.LET(_xlpm.matriz,_xlfn._xlws.FILTER(EjecucionHaciendaVigencias[[Recursos propios ICDE]:[Crédito]],(EjecucionHaciendaVigencias[Programa PDD]=AvanceFinancieroProgramasVigencia[[#This Row],[Programa PDD]])*(EjecucionHaciendaVigencias[Vigencia]='Ejecución Financiera'!$B$1)),IFERROR(SUM(_xlpm.matriz),""))</f>
        <v>118685310</v>
      </c>
      <c r="X42" s="170">
        <f ca="1">IFERROR(AvanceFinancieroProgramasVigencia[[#This Row],[Recursos ejecutados de la vigencia]]/AvanceFinancieroProgramasVigencia[[#This Row],[Recursos programados de la vigencia]],"")</f>
        <v>3.0810119617998748E-3</v>
      </c>
      <c r="Z42" s="118" t="s">
        <v>2659</v>
      </c>
      <c r="AA42" s="130" t="s">
        <v>2890</v>
      </c>
      <c r="AB42" s="118" t="s">
        <v>3029</v>
      </c>
      <c r="AC42" s="166" cm="1">
        <f t="array" ref="AC42">SUM(_xlfn._xlws.FILTER(tblPlanIndicativo_2[GRAN TOTAL],tblPlanIndicativo_2[Programa PDD]=AvanceFinancieroProgramasCuatrienio[[#This Row],[Programa PDD]]))</f>
        <v>235086856891.75</v>
      </c>
      <c r="AD42" s="190" cm="1">
        <f t="array" ref="AD42">_xlfn.LET(_xlpm.matriz,_xlfn._xlws.FILTER(EjecucionHaciendaVigencias[[Recursos propios ICDE]:[Crédito]],EjecucionHaciendaVigencias[Programa PDD]=AvanceFinancieroProgramasCuatrienio[[#This Row],[Programa PDD]]),IFERROR(SUM(_xlpm.matriz),""))</f>
        <v>24149409948.099998</v>
      </c>
      <c r="AE42" s="170">
        <f>IFERROR(AvanceFinancieroProgramasCuatrienio[[#This Row],[Ejecución financiera cuatrienio]]/AvanceFinancieroProgramasCuatrienio[[#This Row],[Recursos programados]],"")</f>
        <v>0.10272547886086218</v>
      </c>
      <c r="AH42"/>
      <c r="AI42"/>
      <c r="AJ42"/>
    </row>
    <row r="43" spans="19:36" ht="36" x14ac:dyDescent="0.3">
      <c r="S43" s="118" t="s">
        <v>2659</v>
      </c>
      <c r="T43" s="130" t="s">
        <v>2890</v>
      </c>
      <c r="U43" s="118" t="s">
        <v>3057</v>
      </c>
      <c r="V43" s="166" cm="1">
        <f t="array" aca="1" ref="V43" ca="1">_xlfn.LET(_xlpm.matriz,_xlfn._xlws.FILTER(INDIRECT("tblPlanIndicativo_2[Programación TOTAL"&amp;RIGHT($B$1,2)&amp;"]"),tblPlanIndicativo_2[Programa PDD]=AvanceFinancieroProgramasVigencia[[#This Row],[Programa PDD]]),SUM(_xlpm.matriz))</f>
        <v>4072000000</v>
      </c>
      <c r="W43" s="190" cm="1">
        <f t="array" ref="W43">_xlfn.LET(_xlpm.matriz,_xlfn._xlws.FILTER(EjecucionHaciendaVigencias[[Recursos propios ICDE]:[Crédito]],(EjecucionHaciendaVigencias[Programa PDD]=AvanceFinancieroProgramasVigencia[[#This Row],[Programa PDD]])*(EjecucionHaciendaVigencias[Vigencia]='Ejecución Financiera'!$B$1)),IFERROR(SUM(_xlpm.matriz),""))</f>
        <v>16792000</v>
      </c>
      <c r="X43" s="170">
        <f ca="1">IFERROR(AvanceFinancieroProgramasVigencia[[#This Row],[Recursos ejecutados de la vigencia]]/AvanceFinancieroProgramasVigencia[[#This Row],[Recursos programados de la vigencia]],"")</f>
        <v>4.1237721021611003E-3</v>
      </c>
      <c r="Z43" s="118" t="s">
        <v>2659</v>
      </c>
      <c r="AA43" s="130" t="s">
        <v>2890</v>
      </c>
      <c r="AB43" s="118" t="s">
        <v>3057</v>
      </c>
      <c r="AC43" s="166" cm="1">
        <f t="array" ref="AC43">SUM(_xlfn._xlws.FILTER(tblPlanIndicativo_2[GRAN TOTAL],tblPlanIndicativo_2[Programa PDD]=AvanceFinancieroProgramasCuatrienio[[#This Row],[Programa PDD]]))</f>
        <v>12264000000</v>
      </c>
      <c r="AD43" s="190" cm="1">
        <f t="array" ref="AD43">_xlfn.LET(_xlpm.matriz,_xlfn._xlws.FILTER(EjecucionHaciendaVigencias[[Recursos propios ICDE]:[Crédito]],EjecucionHaciendaVigencias[Programa PDD]=AvanceFinancieroProgramasCuatrienio[[#This Row],[Programa PDD]]),IFERROR(SUM(_xlpm.matriz),""))</f>
        <v>16792000</v>
      </c>
      <c r="AE43" s="170">
        <f>IFERROR(AvanceFinancieroProgramasCuatrienio[[#This Row],[Ejecución financiera cuatrienio]]/AvanceFinancieroProgramasCuatrienio[[#This Row],[Recursos programados]],"")</f>
        <v>1.3692106979778212E-3</v>
      </c>
      <c r="AH43"/>
      <c r="AI43"/>
      <c r="AJ43"/>
    </row>
    <row r="44" spans="19:36" ht="24" x14ac:dyDescent="0.3">
      <c r="S44" s="118" t="s">
        <v>2659</v>
      </c>
      <c r="T44" s="130" t="s">
        <v>2890</v>
      </c>
      <c r="U44" s="118" t="s">
        <v>3096</v>
      </c>
      <c r="V44" s="166" cm="1">
        <f t="array" aca="1" ref="V44" ca="1">_xlfn.LET(_xlpm.matriz,_xlfn._xlws.FILTER(INDIRECT("tblPlanIndicativo_2[Programación TOTAL"&amp;RIGHT($B$1,2)&amp;"]"),tblPlanIndicativo_2[Programa PDD]=AvanceFinancieroProgramasVigencia[[#This Row],[Programa PDD]]),SUM(_xlpm.matriz))</f>
        <v>1027000000</v>
      </c>
      <c r="W44" s="190" cm="1">
        <f t="array" ref="W44">_xlfn.LET(_xlpm.matriz,_xlfn._xlws.FILTER(EjecucionHaciendaVigencias[[Recursos propios ICDE]:[Crédito]],(EjecucionHaciendaVigencias[Programa PDD]=AvanceFinancieroProgramasVigencia[[#This Row],[Programa PDD]])*(EjecucionHaciendaVigencias[Vigencia]='Ejecución Financiera'!$B$1)),IFERROR(SUM(_xlpm.matriz),""))</f>
        <v>264333046</v>
      </c>
      <c r="X44" s="170">
        <f ca="1">IFERROR(AvanceFinancieroProgramasVigencia[[#This Row],[Recursos ejecutados de la vigencia]]/AvanceFinancieroProgramasVigencia[[#This Row],[Recursos programados de la vigencia]],"")</f>
        <v>0.2573836864654333</v>
      </c>
      <c r="Z44" s="118" t="s">
        <v>2659</v>
      </c>
      <c r="AA44" s="130" t="s">
        <v>2890</v>
      </c>
      <c r="AB44" s="118" t="s">
        <v>3096</v>
      </c>
      <c r="AC44" s="166" cm="1">
        <f t="array" ref="AC44">SUM(_xlfn._xlws.FILTER(tblPlanIndicativo_2[GRAN TOTAL],tblPlanIndicativo_2[Programa PDD]=AvanceFinancieroProgramasCuatrienio[[#This Row],[Programa PDD]]))</f>
        <v>10719000000</v>
      </c>
      <c r="AD44" s="190" cm="1">
        <f t="array" ref="AD44">_xlfn.LET(_xlpm.matriz,_xlfn._xlws.FILTER(EjecucionHaciendaVigencias[[Recursos propios ICDE]:[Crédito]],EjecucionHaciendaVigencias[Programa PDD]=AvanceFinancieroProgramasCuatrienio[[#This Row],[Programa PDD]]),IFERROR(SUM(_xlpm.matriz),""))</f>
        <v>751556654</v>
      </c>
      <c r="AE44" s="170">
        <f>IFERROR(AvanceFinancieroProgramasCuatrienio[[#This Row],[Ejecución financiera cuatrienio]]/AvanceFinancieroProgramasCuatrienio[[#This Row],[Recursos programados]],"")</f>
        <v>7.0114437354230799E-2</v>
      </c>
      <c r="AH44"/>
      <c r="AI44"/>
      <c r="AJ44"/>
    </row>
    <row r="45" spans="19:36" ht="24" x14ac:dyDescent="0.25">
      <c r="S45" s="118" t="s">
        <v>2659</v>
      </c>
      <c r="T45" s="130" t="s">
        <v>3150</v>
      </c>
      <c r="U45" s="118" t="s">
        <v>3151</v>
      </c>
      <c r="V45" s="166" cm="1">
        <f t="array" aca="1" ref="V45" ca="1">_xlfn.LET(_xlpm.matriz,_xlfn._xlws.FILTER(INDIRECT("tblPlanIndicativo_2[Programación TOTAL"&amp;RIGHT($B$1,2)&amp;"]"),tblPlanIndicativo_2[Programa PDD]=AvanceFinancieroProgramasVigencia[[#This Row],[Programa PDD]]),SUM(_xlpm.matriz))</f>
        <v>17559874502.700001</v>
      </c>
      <c r="W45" s="190" cm="1">
        <f t="array" ref="W45">_xlfn.LET(_xlpm.matriz,_xlfn._xlws.FILTER(EjecucionHaciendaVigencias[[Recursos propios ICDE]:[Crédito]],(EjecucionHaciendaVigencias[Programa PDD]=AvanceFinancieroProgramasVigencia[[#This Row],[Programa PDD]])*(EjecucionHaciendaVigencias[Vigencia]='Ejecución Financiera'!$B$1)),IFERROR(SUM(_xlpm.matriz),""))</f>
        <v>3633945413.6700001</v>
      </c>
      <c r="X45" s="170">
        <f ca="1">IFERROR(AvanceFinancieroProgramasVigencia[[#This Row],[Recursos ejecutados de la vigencia]]/AvanceFinancieroProgramasVigencia[[#This Row],[Recursos programados de la vigencia]],"")</f>
        <v>0.20694597863505493</v>
      </c>
      <c r="Z45" s="118" t="s">
        <v>2659</v>
      </c>
      <c r="AA45" s="130" t="s">
        <v>3150</v>
      </c>
      <c r="AB45" s="118" t="s">
        <v>3151</v>
      </c>
      <c r="AC45" s="166" cm="1">
        <f t="array" ref="AC45">SUM(_xlfn._xlws.FILTER(tblPlanIndicativo_2[GRAN TOTAL],tblPlanIndicativo_2[Programa PDD]=AvanceFinancieroProgramasCuatrienio[[#This Row],[Programa PDD]]))</f>
        <v>56534806923.400002</v>
      </c>
      <c r="AD45" s="190" cm="1">
        <f t="array" ref="AD45">_xlfn.LET(_xlpm.matriz,_xlfn._xlws.FILTER(EjecucionHaciendaVigencias[[Recursos propios ICDE]:[Crédito]],EjecucionHaciendaVigencias[Programa PDD]=AvanceFinancieroProgramasCuatrienio[[#This Row],[Programa PDD]]),IFERROR(SUM(_xlpm.matriz),""))</f>
        <v>12234614633.67</v>
      </c>
      <c r="AE45" s="170">
        <f>IFERROR(AvanceFinancieroProgramasCuatrienio[[#This Row],[Ejecución financiera cuatrienio]]/AvanceFinancieroProgramasCuatrienio[[#This Row],[Recursos programados]],"")</f>
        <v>0.2164085330696697</v>
      </c>
    </row>
    <row r="46" spans="19:36" ht="24" x14ac:dyDescent="0.25">
      <c r="S46" s="118" t="s">
        <v>2659</v>
      </c>
      <c r="T46" s="130" t="s">
        <v>3150</v>
      </c>
      <c r="U46" s="118" t="s">
        <v>3188</v>
      </c>
      <c r="V46" s="166" cm="1">
        <f t="array" aca="1" ref="V46" ca="1">_xlfn.LET(_xlpm.matriz,_xlfn._xlws.FILTER(INDIRECT("tblPlanIndicativo_2[Programación TOTAL"&amp;RIGHT($B$1,2)&amp;"]"),tblPlanIndicativo_2[Programa PDD]=AvanceFinancieroProgramasVigencia[[#This Row],[Programa PDD]]),SUM(_xlpm.matriz))</f>
        <v>102971000000</v>
      </c>
      <c r="W46" s="190" cm="1">
        <f t="array" ref="W46">_xlfn.LET(_xlpm.matriz,_xlfn._xlws.FILTER(EjecucionHaciendaVigencias[[Recursos propios ICDE]:[Crédito]],(EjecucionHaciendaVigencias[Programa PDD]=AvanceFinancieroProgramasVigencia[[#This Row],[Programa PDD]])*(EjecucionHaciendaVigencias[Vigencia]='Ejecución Financiera'!$B$1)),IFERROR(SUM(_xlpm.matriz),""))</f>
        <v>4734955605.5500002</v>
      </c>
      <c r="X46" s="170">
        <f ca="1">IFERROR(AvanceFinancieroProgramasVigencia[[#This Row],[Recursos ejecutados de la vigencia]]/AvanceFinancieroProgramasVigencia[[#This Row],[Recursos programados de la vigencia]],"")</f>
        <v>4.5983389551912675E-2</v>
      </c>
      <c r="Z46" s="118" t="s">
        <v>2659</v>
      </c>
      <c r="AA46" s="130" t="s">
        <v>3150</v>
      </c>
      <c r="AB46" s="118" t="s">
        <v>3188</v>
      </c>
      <c r="AC46" s="166" cm="1">
        <f t="array" ref="AC46">SUM(_xlfn._xlws.FILTER(tblPlanIndicativo_2[GRAN TOTAL],tblPlanIndicativo_2[Programa PDD]=AvanceFinancieroProgramasCuatrienio[[#This Row],[Programa PDD]]))</f>
        <v>157529674257</v>
      </c>
      <c r="AD46" s="190" cm="1">
        <f t="array" ref="AD46">_xlfn.LET(_xlpm.matriz,_xlfn._xlws.FILTER(EjecucionHaciendaVigencias[[Recursos propios ICDE]:[Crédito]],EjecucionHaciendaVigencias[Programa PDD]=AvanceFinancieroProgramasCuatrienio[[#This Row],[Programa PDD]]),IFERROR(SUM(_xlpm.matriz),""))</f>
        <v>27603254057.870003</v>
      </c>
      <c r="AE46" s="170">
        <f>IFERROR(AvanceFinancieroProgramasCuatrienio[[#This Row],[Ejecución financiera cuatrienio]]/AvanceFinancieroProgramasCuatrienio[[#This Row],[Recursos programados]],"")</f>
        <v>0.17522574199472404</v>
      </c>
    </row>
    <row r="47" spans="19:36" ht="24" x14ac:dyDescent="0.25">
      <c r="S47" s="118" t="s">
        <v>2659</v>
      </c>
      <c r="T47" s="130" t="s">
        <v>3150</v>
      </c>
      <c r="U47" s="118" t="s">
        <v>3279</v>
      </c>
      <c r="V47" s="166" cm="1">
        <f t="array" aca="1" ref="V47" ca="1">_xlfn.LET(_xlpm.matriz,_xlfn._xlws.FILTER(INDIRECT("tblPlanIndicativo_2[Programación TOTAL"&amp;RIGHT($B$1,2)&amp;"]"),tblPlanIndicativo_2[Programa PDD]=AvanceFinancieroProgramasVigencia[[#This Row],[Programa PDD]]),SUM(_xlpm.matriz))</f>
        <v>79000000</v>
      </c>
      <c r="W47" s="190" t="str" cm="1">
        <f t="array" ref="W47">_xlfn.LET(_xlpm.matriz,_xlfn._xlws.FILTER(EjecucionHaciendaVigencias[[Recursos propios ICDE]:[Crédito]],(EjecucionHaciendaVigencias[Programa PDD]=AvanceFinancieroProgramasVigencia[[#This Row],[Programa PDD]])*(EjecucionHaciendaVigencias[Vigencia]='Ejecución Financiera'!$B$1)),IFERROR(SUM(_xlpm.matriz),""))</f>
        <v/>
      </c>
      <c r="X47" s="170" t="str">
        <f ca="1">IFERROR(AvanceFinancieroProgramasVigencia[[#This Row],[Recursos ejecutados de la vigencia]]/AvanceFinancieroProgramasVigencia[[#This Row],[Recursos programados de la vigencia]],"")</f>
        <v/>
      </c>
      <c r="Z47" s="118" t="s">
        <v>2659</v>
      </c>
      <c r="AA47" s="130" t="s">
        <v>3150</v>
      </c>
      <c r="AB47" s="118" t="s">
        <v>3279</v>
      </c>
      <c r="AC47" s="166" cm="1">
        <f t="array" ref="AC47">SUM(_xlfn._xlws.FILTER(tblPlanIndicativo_2[GRAN TOTAL],tblPlanIndicativo_2[Programa PDD]=AvanceFinancieroProgramasCuatrienio[[#This Row],[Programa PDD]]))</f>
        <v>358000000</v>
      </c>
      <c r="AD47" s="190" t="str" cm="1">
        <f t="array" ref="AD47">_xlfn.LET(_xlpm.matriz,_xlfn._xlws.FILTER(EjecucionHaciendaVigencias[[Recursos propios ICDE]:[Crédito]],EjecucionHaciendaVigencias[Programa PDD]=AvanceFinancieroProgramasCuatrienio[[#This Row],[Programa PDD]]),IFERROR(SUM(_xlpm.matriz),""))</f>
        <v/>
      </c>
      <c r="AE47" s="170" t="str">
        <f>IFERROR(AvanceFinancieroProgramasCuatrienio[[#This Row],[Ejecución financiera cuatrienio]]/AvanceFinancieroProgramasCuatrienio[[#This Row],[Recursos programados]],"")</f>
        <v/>
      </c>
    </row>
    <row r="48" spans="19:36" ht="36" x14ac:dyDescent="0.25">
      <c r="S48" s="118" t="s">
        <v>2659</v>
      </c>
      <c r="T48" s="130" t="s">
        <v>3305</v>
      </c>
      <c r="U48" s="118" t="s">
        <v>3307</v>
      </c>
      <c r="V48" s="166" cm="1">
        <f t="array" aca="1" ref="V48" ca="1">_xlfn.LET(_xlpm.matriz,_xlfn._xlws.FILTER(INDIRECT("tblPlanIndicativo_2[Programación TOTAL"&amp;RIGHT($B$1,2)&amp;"]"),tblPlanIndicativo_2[Programa PDD]=AvanceFinancieroProgramasVigencia[[#This Row],[Programa PDD]]),SUM(_xlpm.matriz))</f>
        <v>0</v>
      </c>
      <c r="W48" s="190" t="str" cm="1">
        <f t="array" ref="W48">_xlfn.LET(_xlpm.matriz,_xlfn._xlws.FILTER(EjecucionHaciendaVigencias[[Recursos propios ICDE]:[Crédito]],(EjecucionHaciendaVigencias[Programa PDD]=AvanceFinancieroProgramasVigencia[[#This Row],[Programa PDD]])*(EjecucionHaciendaVigencias[Vigencia]='Ejecución Financiera'!$B$1)),IFERROR(SUM(_xlpm.matriz),""))</f>
        <v/>
      </c>
      <c r="X48" s="170" t="str">
        <f ca="1">IFERROR(AvanceFinancieroProgramasVigencia[[#This Row],[Recursos ejecutados de la vigencia]]/AvanceFinancieroProgramasVigencia[[#This Row],[Recursos programados de la vigencia]],"")</f>
        <v/>
      </c>
      <c r="Z48" s="118" t="s">
        <v>2659</v>
      </c>
      <c r="AA48" s="130" t="s">
        <v>3305</v>
      </c>
      <c r="AB48" s="118" t="s">
        <v>3307</v>
      </c>
      <c r="AC48" s="166" cm="1">
        <f t="array" ref="AC48">SUM(_xlfn._xlws.FILTER(tblPlanIndicativo_2[GRAN TOTAL],tblPlanIndicativo_2[Programa PDD]=AvanceFinancieroProgramasCuatrienio[[#This Row],[Programa PDD]]))</f>
        <v>0</v>
      </c>
      <c r="AD48" s="190" t="str" cm="1">
        <f t="array" ref="AD48">_xlfn.LET(_xlpm.matriz,_xlfn._xlws.FILTER(EjecucionHaciendaVigencias[[Recursos propios ICDE]:[Crédito]],EjecucionHaciendaVigencias[Programa PDD]=AvanceFinancieroProgramasCuatrienio[[#This Row],[Programa PDD]]),IFERROR(SUM(_xlpm.matriz),""))</f>
        <v/>
      </c>
      <c r="AE48" s="170" t="str">
        <f>IFERROR(AvanceFinancieroProgramasCuatrienio[[#This Row],[Ejecución financiera cuatrienio]]/AvanceFinancieroProgramasCuatrienio[[#This Row],[Recursos programados]],"")</f>
        <v/>
      </c>
    </row>
    <row r="49" spans="19:31" ht="24" x14ac:dyDescent="0.25">
      <c r="S49" s="118" t="s">
        <v>2659</v>
      </c>
      <c r="T49" s="130" t="s">
        <v>3305</v>
      </c>
      <c r="U49" s="118" t="s">
        <v>3322</v>
      </c>
      <c r="V49" s="166" cm="1">
        <f t="array" aca="1" ref="V49" ca="1">_xlfn.LET(_xlpm.matriz,_xlfn._xlws.FILTER(INDIRECT("tblPlanIndicativo_2[Programación TOTAL"&amp;RIGHT($B$1,2)&amp;"]"),tblPlanIndicativo_2[Programa PDD]=AvanceFinancieroProgramasVigencia[[#This Row],[Programa PDD]]),SUM(_xlpm.matriz))</f>
        <v>177848620000</v>
      </c>
      <c r="W49" s="190" cm="1">
        <f t="array" ref="W49">_xlfn.LET(_xlpm.matriz,_xlfn._xlws.FILTER(EjecucionHaciendaVigencias[[Recursos propios ICDE]:[Crédito]],(EjecucionHaciendaVigencias[Programa PDD]=AvanceFinancieroProgramasVigencia[[#This Row],[Programa PDD]])*(EjecucionHaciendaVigencias[Vigencia]='Ejecución Financiera'!$B$1)),IFERROR(SUM(_xlpm.matriz),""))</f>
        <v>84315052769.050003</v>
      </c>
      <c r="X49" s="170">
        <f ca="1">IFERROR(AvanceFinancieroProgramasVigencia[[#This Row],[Recursos ejecutados de la vigencia]]/AvanceFinancieroProgramasVigencia[[#This Row],[Recursos programados de la vigencia]],"")</f>
        <v>0.47408325557460046</v>
      </c>
      <c r="Z49" s="118" t="s">
        <v>2659</v>
      </c>
      <c r="AA49" s="130" t="s">
        <v>3305</v>
      </c>
      <c r="AB49" s="118" t="s">
        <v>3322</v>
      </c>
      <c r="AC49" s="166" cm="1">
        <f t="array" ref="AC49">SUM(_xlfn._xlws.FILTER(tblPlanIndicativo_2[GRAN TOTAL],tblPlanIndicativo_2[Programa PDD]=AvanceFinancieroProgramasCuatrienio[[#This Row],[Programa PDD]]))</f>
        <v>397122990000</v>
      </c>
      <c r="AD49" s="190" cm="1">
        <f t="array" ref="AD49">_xlfn.LET(_xlpm.matriz,_xlfn._xlws.FILTER(EjecucionHaciendaVigencias[[Recursos propios ICDE]:[Crédito]],EjecucionHaciendaVigencias[Programa PDD]=AvanceFinancieroProgramasCuatrienio[[#This Row],[Programa PDD]]),IFERROR(SUM(_xlpm.matriz),""))</f>
        <v>218190927722.29004</v>
      </c>
      <c r="AE49" s="170">
        <f>IFERROR(AvanceFinancieroProgramasCuatrienio[[#This Row],[Ejecución financiera cuatrienio]]/AvanceFinancieroProgramasCuatrienio[[#This Row],[Recursos programados]],"")</f>
        <v>0.54942910185655591</v>
      </c>
    </row>
    <row r="50" spans="19:31" ht="24" x14ac:dyDescent="0.25">
      <c r="S50" s="118" t="s">
        <v>2659</v>
      </c>
      <c r="T50" s="130" t="s">
        <v>3305</v>
      </c>
      <c r="U50" s="118" t="s">
        <v>3445</v>
      </c>
      <c r="V50" s="166" cm="1">
        <f t="array" aca="1" ref="V50" ca="1">_xlfn.LET(_xlpm.matriz,_xlfn._xlws.FILTER(INDIRECT("tblPlanIndicativo_2[Programación TOTAL"&amp;RIGHT($B$1,2)&amp;"]"),tblPlanIndicativo_2[Programa PDD]=AvanceFinancieroProgramasVigencia[[#This Row],[Programa PDD]]),SUM(_xlpm.matriz))</f>
        <v>0</v>
      </c>
      <c r="W50" s="190" t="str" cm="1">
        <f t="array" ref="W50">_xlfn.LET(_xlpm.matriz,_xlfn._xlws.FILTER(EjecucionHaciendaVigencias[[Recursos propios ICDE]:[Crédito]],(EjecucionHaciendaVigencias[Programa PDD]=AvanceFinancieroProgramasVigencia[[#This Row],[Programa PDD]])*(EjecucionHaciendaVigencias[Vigencia]='Ejecución Financiera'!$B$1)),IFERROR(SUM(_xlpm.matriz),""))</f>
        <v/>
      </c>
      <c r="X50" s="170" t="str">
        <f ca="1">IFERROR(AvanceFinancieroProgramasVigencia[[#This Row],[Recursos ejecutados de la vigencia]]/AvanceFinancieroProgramasVigencia[[#This Row],[Recursos programados de la vigencia]],"")</f>
        <v/>
      </c>
      <c r="Z50" s="118" t="s">
        <v>2659</v>
      </c>
      <c r="AA50" s="130" t="s">
        <v>3305</v>
      </c>
      <c r="AB50" s="118" t="s">
        <v>3445</v>
      </c>
      <c r="AC50" s="166" cm="1">
        <f t="array" ref="AC50">SUM(_xlfn._xlws.FILTER(tblPlanIndicativo_2[GRAN TOTAL],tblPlanIndicativo_2[Programa PDD]=AvanceFinancieroProgramasCuatrienio[[#This Row],[Programa PDD]]))</f>
        <v>0</v>
      </c>
      <c r="AD50" s="190" t="str" cm="1">
        <f t="array" ref="AD50">_xlfn.LET(_xlpm.matriz,_xlfn._xlws.FILTER(EjecucionHaciendaVigencias[[Recursos propios ICDE]:[Crédito]],EjecucionHaciendaVigencias[Programa PDD]=AvanceFinancieroProgramasCuatrienio[[#This Row],[Programa PDD]]),IFERROR(SUM(_xlpm.matriz),""))</f>
        <v/>
      </c>
      <c r="AE50" s="170" t="str">
        <f>IFERROR(AvanceFinancieroProgramasCuatrienio[[#This Row],[Ejecución financiera cuatrienio]]/AvanceFinancieroProgramasCuatrienio[[#This Row],[Recursos programados]],"")</f>
        <v/>
      </c>
    </row>
    <row r="51" spans="19:31" ht="24" x14ac:dyDescent="0.25">
      <c r="S51" s="118" t="s">
        <v>2659</v>
      </c>
      <c r="T51" s="130" t="s">
        <v>3305</v>
      </c>
      <c r="U51" s="118" t="s">
        <v>3457</v>
      </c>
      <c r="V51" s="166" cm="1">
        <f t="array" aca="1" ref="V51" ca="1">_xlfn.LET(_xlpm.matriz,_xlfn._xlws.FILTER(INDIRECT("tblPlanIndicativo_2[Programación TOTAL"&amp;RIGHT($B$1,2)&amp;"]"),tblPlanIndicativo_2[Programa PDD]=AvanceFinancieroProgramasVigencia[[#This Row],[Programa PDD]]),SUM(_xlpm.matriz))</f>
        <v>3000000000</v>
      </c>
      <c r="W51" s="190" t="str" cm="1">
        <f t="array" ref="W51">_xlfn.LET(_xlpm.matriz,_xlfn._xlws.FILTER(EjecucionHaciendaVigencias[[Recursos propios ICDE]:[Crédito]],(EjecucionHaciendaVigencias[Programa PDD]=AvanceFinancieroProgramasVigencia[[#This Row],[Programa PDD]])*(EjecucionHaciendaVigencias[Vigencia]='Ejecución Financiera'!$B$1)),IFERROR(SUM(_xlpm.matriz),""))</f>
        <v/>
      </c>
      <c r="X51" s="170" t="str">
        <f ca="1">IFERROR(AvanceFinancieroProgramasVigencia[[#This Row],[Recursos ejecutados de la vigencia]]/AvanceFinancieroProgramasVigencia[[#This Row],[Recursos programados de la vigencia]],"")</f>
        <v/>
      </c>
      <c r="Z51" s="118" t="s">
        <v>2659</v>
      </c>
      <c r="AA51" s="130" t="s">
        <v>3305</v>
      </c>
      <c r="AB51" s="118" t="s">
        <v>3457</v>
      </c>
      <c r="AC51" s="166" cm="1">
        <f t="array" ref="AC51">SUM(_xlfn._xlws.FILTER(tblPlanIndicativo_2[GRAN TOTAL],tblPlanIndicativo_2[Programa PDD]=AvanceFinancieroProgramasCuatrienio[[#This Row],[Programa PDD]]))</f>
        <v>8200000000</v>
      </c>
      <c r="AD51" s="190" t="str" cm="1">
        <f t="array" ref="AD51">_xlfn.LET(_xlpm.matriz,_xlfn._xlws.FILTER(EjecucionHaciendaVigencias[[Recursos propios ICDE]:[Crédito]],EjecucionHaciendaVigencias[Programa PDD]=AvanceFinancieroProgramasCuatrienio[[#This Row],[Programa PDD]]),IFERROR(SUM(_xlpm.matriz),""))</f>
        <v/>
      </c>
      <c r="AE51" s="170" t="str">
        <f>IFERROR(AvanceFinancieroProgramasCuatrienio[[#This Row],[Ejecución financiera cuatrienio]]/AvanceFinancieroProgramasCuatrienio[[#This Row],[Recursos programados]],"")</f>
        <v/>
      </c>
    </row>
    <row r="52" spans="19:31" ht="24" x14ac:dyDescent="0.25">
      <c r="S52" s="118" t="s">
        <v>2659</v>
      </c>
      <c r="T52" s="130" t="s">
        <v>3305</v>
      </c>
      <c r="U52" s="118" t="s">
        <v>3488</v>
      </c>
      <c r="V52" s="166" cm="1">
        <f t="array" aca="1" ref="V52" ca="1">_xlfn.LET(_xlpm.matriz,_xlfn._xlws.FILTER(INDIRECT("tblPlanIndicativo_2[Programación TOTAL"&amp;RIGHT($B$1,2)&amp;"]"),tblPlanIndicativo_2[Programa PDD]=AvanceFinancieroProgramasVigencia[[#This Row],[Programa PDD]]),SUM(_xlpm.matriz))</f>
        <v>8000000000</v>
      </c>
      <c r="W52" s="190" t="str" cm="1">
        <f t="array" ref="W52">_xlfn.LET(_xlpm.matriz,_xlfn._xlws.FILTER(EjecucionHaciendaVigencias[[Recursos propios ICDE]:[Crédito]],(EjecucionHaciendaVigencias[Programa PDD]=AvanceFinancieroProgramasVigencia[[#This Row],[Programa PDD]])*(EjecucionHaciendaVigencias[Vigencia]='Ejecución Financiera'!$B$1)),IFERROR(SUM(_xlpm.matriz),""))</f>
        <v/>
      </c>
      <c r="X52" s="170" t="str">
        <f ca="1">IFERROR(AvanceFinancieroProgramasVigencia[[#This Row],[Recursos ejecutados de la vigencia]]/AvanceFinancieroProgramasVigencia[[#This Row],[Recursos programados de la vigencia]],"")</f>
        <v/>
      </c>
      <c r="Z52" s="118" t="s">
        <v>2659</v>
      </c>
      <c r="AA52" s="130" t="s">
        <v>3305</v>
      </c>
      <c r="AB52" s="118" t="s">
        <v>3488</v>
      </c>
      <c r="AC52" s="166" cm="1">
        <f t="array" ref="AC52">SUM(_xlfn._xlws.FILTER(tblPlanIndicativo_2[GRAN TOTAL],tblPlanIndicativo_2[Programa PDD]=AvanceFinancieroProgramasCuatrienio[[#This Row],[Programa PDD]]))</f>
        <v>8000000000</v>
      </c>
      <c r="AD52" s="190" t="str" cm="1">
        <f t="array" ref="AD52">_xlfn.LET(_xlpm.matriz,_xlfn._xlws.FILTER(EjecucionHaciendaVigencias[[Recursos propios ICDE]:[Crédito]],EjecucionHaciendaVigencias[Programa PDD]=AvanceFinancieroProgramasCuatrienio[[#This Row],[Programa PDD]]),IFERROR(SUM(_xlpm.matriz),""))</f>
        <v/>
      </c>
      <c r="AE52" s="170" t="str">
        <f>IFERROR(AvanceFinancieroProgramasCuatrienio[[#This Row],[Ejecución financiera cuatrienio]]/AvanceFinancieroProgramasCuatrienio[[#This Row],[Recursos programados]],"")</f>
        <v/>
      </c>
    </row>
    <row r="53" spans="19:31" ht="24" x14ac:dyDescent="0.25">
      <c r="S53" s="118" t="s">
        <v>2659</v>
      </c>
      <c r="T53" s="130" t="s">
        <v>3305</v>
      </c>
      <c r="U53" s="118" t="s">
        <v>3504</v>
      </c>
      <c r="V53" s="166" cm="1">
        <f t="array" aca="1" ref="V53" ca="1">_xlfn.LET(_xlpm.matriz,_xlfn._xlws.FILTER(INDIRECT("tblPlanIndicativo_2[Programación TOTAL"&amp;RIGHT($B$1,2)&amp;"]"),tblPlanIndicativo_2[Programa PDD]=AvanceFinancieroProgramasVigencia[[#This Row],[Programa PDD]]),SUM(_xlpm.matriz))</f>
        <v>2840000000</v>
      </c>
      <c r="W53" s="190" cm="1">
        <f t="array" ref="W53">_xlfn.LET(_xlpm.matriz,_xlfn._xlws.FILTER(EjecucionHaciendaVigencias[[Recursos propios ICDE]:[Crédito]],(EjecucionHaciendaVigencias[Programa PDD]=AvanceFinancieroProgramasVigencia[[#This Row],[Programa PDD]])*(EjecucionHaciendaVigencias[Vigencia]='Ejecución Financiera'!$B$1)),IFERROR(SUM(_xlpm.matriz),""))</f>
        <v>60896250</v>
      </c>
      <c r="X53" s="170">
        <f ca="1">IFERROR(AvanceFinancieroProgramasVigencia[[#This Row],[Recursos ejecutados de la vigencia]]/AvanceFinancieroProgramasVigencia[[#This Row],[Recursos programados de la vigencia]],"")</f>
        <v>2.1442341549295776E-2</v>
      </c>
      <c r="Z53" s="118" t="s">
        <v>2659</v>
      </c>
      <c r="AA53" s="130" t="s">
        <v>3305</v>
      </c>
      <c r="AB53" s="118" t="s">
        <v>3504</v>
      </c>
      <c r="AC53" s="166" cm="1">
        <f t="array" ref="AC53">SUM(_xlfn._xlws.FILTER(tblPlanIndicativo_2[GRAN TOTAL],tblPlanIndicativo_2[Programa PDD]=AvanceFinancieroProgramasCuatrienio[[#This Row],[Programa PDD]]))</f>
        <v>10900000000</v>
      </c>
      <c r="AD53" s="190" cm="1">
        <f t="array" ref="AD53">_xlfn.LET(_xlpm.matriz,_xlfn._xlws.FILTER(EjecucionHaciendaVigencias[[Recursos propios ICDE]:[Crédito]],EjecucionHaciendaVigencias[Programa PDD]=AvanceFinancieroProgramasCuatrienio[[#This Row],[Programa PDD]]),IFERROR(SUM(_xlpm.matriz),""))</f>
        <v>2637916073</v>
      </c>
      <c r="AE53" s="170">
        <f>IFERROR(AvanceFinancieroProgramasCuatrienio[[#This Row],[Ejecución financiera cuatrienio]]/AvanceFinancieroProgramasCuatrienio[[#This Row],[Recursos programados]],"")</f>
        <v>0.24201064889908258</v>
      </c>
    </row>
    <row r="54" spans="19:31" ht="36" x14ac:dyDescent="0.25">
      <c r="S54" s="118" t="s">
        <v>2659</v>
      </c>
      <c r="T54" s="130" t="s">
        <v>3587</v>
      </c>
      <c r="U54" s="118" t="s">
        <v>3589</v>
      </c>
      <c r="V54" s="166" cm="1">
        <f t="array" aca="1" ref="V54" ca="1">_xlfn.LET(_xlpm.matriz,_xlfn._xlws.FILTER(INDIRECT("tblPlanIndicativo_2[Programación TOTAL"&amp;RIGHT($B$1,2)&amp;"]"),tblPlanIndicativo_2[Programa PDD]=AvanceFinancieroProgramasVigencia[[#This Row],[Programa PDD]]),SUM(_xlpm.matriz))</f>
        <v>2000000000</v>
      </c>
      <c r="W54" s="190" t="str" cm="1">
        <f t="array" ref="W54">_xlfn.LET(_xlpm.matriz,_xlfn._xlws.FILTER(EjecucionHaciendaVigencias[[Recursos propios ICDE]:[Crédito]],(EjecucionHaciendaVigencias[Programa PDD]=AvanceFinancieroProgramasVigencia[[#This Row],[Programa PDD]])*(EjecucionHaciendaVigencias[Vigencia]='Ejecución Financiera'!$B$1)),IFERROR(SUM(_xlpm.matriz),""))</f>
        <v/>
      </c>
      <c r="X54" s="170" t="str">
        <f ca="1">IFERROR(AvanceFinancieroProgramasVigencia[[#This Row],[Recursos ejecutados de la vigencia]]/AvanceFinancieroProgramasVigencia[[#This Row],[Recursos programados de la vigencia]],"")</f>
        <v/>
      </c>
      <c r="Z54" s="118" t="s">
        <v>2659</v>
      </c>
      <c r="AA54" s="130" t="s">
        <v>3587</v>
      </c>
      <c r="AB54" s="118" t="s">
        <v>3589</v>
      </c>
      <c r="AC54" s="166" cm="1">
        <f t="array" ref="AC54">SUM(_xlfn._xlws.FILTER(tblPlanIndicativo_2[GRAN TOTAL],tblPlanIndicativo_2[Programa PDD]=AvanceFinancieroProgramasCuatrienio[[#This Row],[Programa PDD]]))</f>
        <v>30614713815</v>
      </c>
      <c r="AD54" s="190" t="str" cm="1">
        <f t="array" ref="AD54">_xlfn.LET(_xlpm.matriz,_xlfn._xlws.FILTER(EjecucionHaciendaVigencias[[Recursos propios ICDE]:[Crédito]],EjecucionHaciendaVigencias[Programa PDD]=AvanceFinancieroProgramasCuatrienio[[#This Row],[Programa PDD]]),IFERROR(SUM(_xlpm.matriz),""))</f>
        <v/>
      </c>
      <c r="AE54" s="170" t="str">
        <f>IFERROR(AvanceFinancieroProgramasCuatrienio[[#This Row],[Ejecución financiera cuatrienio]]/AvanceFinancieroProgramasCuatrienio[[#This Row],[Recursos programados]],"")</f>
        <v/>
      </c>
    </row>
    <row r="55" spans="19:31" ht="36" x14ac:dyDescent="0.25">
      <c r="S55" s="118" t="s">
        <v>2659</v>
      </c>
      <c r="T55" s="130" t="s">
        <v>3587</v>
      </c>
      <c r="U55" s="118" t="s">
        <v>3646</v>
      </c>
      <c r="V55" s="166" cm="1">
        <f t="array" aca="1" ref="V55" ca="1">_xlfn.LET(_xlpm.matriz,_xlfn._xlws.FILTER(INDIRECT("tblPlanIndicativo_2[Programación TOTAL"&amp;RIGHT($B$1,2)&amp;"]"),tblPlanIndicativo_2[Programa PDD]=AvanceFinancieroProgramasVigencia[[#This Row],[Programa PDD]]),SUM(_xlpm.matriz))</f>
        <v>2541000000</v>
      </c>
      <c r="W55" s="190" cm="1">
        <f t="array" ref="W55">_xlfn.LET(_xlpm.matriz,_xlfn._xlws.FILTER(EjecucionHaciendaVigencias[[Recursos propios ICDE]:[Crédito]],(EjecucionHaciendaVigencias[Programa PDD]=AvanceFinancieroProgramasVigencia[[#This Row],[Programa PDD]])*(EjecucionHaciendaVigencias[Vigencia]='Ejecución Financiera'!$B$1)),IFERROR(SUM(_xlpm.matriz),""))</f>
        <v>5160708535</v>
      </c>
      <c r="X55" s="170">
        <f ca="1">IFERROR(AvanceFinancieroProgramasVigencia[[#This Row],[Recursos ejecutados de la vigencia]]/AvanceFinancieroProgramasVigencia[[#This Row],[Recursos programados de la vigencia]],"")</f>
        <v>2.030975417158599</v>
      </c>
      <c r="Z55" s="118" t="s">
        <v>2659</v>
      </c>
      <c r="AA55" s="130" t="s">
        <v>3587</v>
      </c>
      <c r="AB55" s="118" t="s">
        <v>3646</v>
      </c>
      <c r="AC55" s="166" cm="1">
        <f t="array" ref="AC55">SUM(_xlfn._xlws.FILTER(tblPlanIndicativo_2[GRAN TOTAL],tblPlanIndicativo_2[Programa PDD]=AvanceFinancieroProgramasCuatrienio[[#This Row],[Programa PDD]]))</f>
        <v>6964000000</v>
      </c>
      <c r="AD55" s="190" cm="1">
        <f t="array" ref="AD55">_xlfn.LET(_xlpm.matriz,_xlfn._xlws.FILTER(EjecucionHaciendaVigencias[[Recursos propios ICDE]:[Crédito]],EjecucionHaciendaVigencias[Programa PDD]=AvanceFinancieroProgramasCuatrienio[[#This Row],[Programa PDD]]),IFERROR(SUM(_xlpm.matriz),""))</f>
        <v>12241810576</v>
      </c>
      <c r="AE55" s="170">
        <f>IFERROR(AvanceFinancieroProgramasCuatrienio[[#This Row],[Ejecución financiera cuatrienio]]/AvanceFinancieroProgramasCuatrienio[[#This Row],[Recursos programados]],"")</f>
        <v>1.7578705594485928</v>
      </c>
    </row>
    <row r="56" spans="19:31" ht="24" x14ac:dyDescent="0.25">
      <c r="S56" s="118" t="s">
        <v>3742</v>
      </c>
      <c r="T56" s="130" t="s">
        <v>3746</v>
      </c>
      <c r="U56" s="118" t="s">
        <v>3748</v>
      </c>
      <c r="V56" s="166" cm="1">
        <f t="array" aca="1" ref="V56" ca="1">_xlfn.LET(_xlpm.matriz,_xlfn._xlws.FILTER(INDIRECT("tblPlanIndicativo_2[Programación TOTAL"&amp;RIGHT($B$1,2)&amp;"]"),tblPlanIndicativo_2[Programa PDD]=AvanceFinancieroProgramasVigencia[[#This Row],[Programa PDD]]),SUM(_xlpm.matriz))</f>
        <v>1693000000</v>
      </c>
      <c r="W56" s="190" cm="1">
        <f t="array" ref="W56">_xlfn.LET(_xlpm.matriz,_xlfn._xlws.FILTER(EjecucionHaciendaVigencias[[Recursos propios ICDE]:[Crédito]],(EjecucionHaciendaVigencias[Programa PDD]=AvanceFinancieroProgramasVigencia[[#This Row],[Programa PDD]])*(EjecucionHaciendaVigencias[Vigencia]='Ejecución Financiera'!$B$1)),IFERROR(SUM(_xlpm.matriz),""))</f>
        <v>5199949667.6700001</v>
      </c>
      <c r="X56" s="170">
        <f ca="1">IFERROR(AvanceFinancieroProgramasVigencia[[#This Row],[Recursos ejecutados de la vigencia]]/AvanceFinancieroProgramasVigencia[[#This Row],[Recursos programados de la vigencia]],"")</f>
        <v>3.0714410322917898</v>
      </c>
      <c r="Z56" s="118" t="s">
        <v>3742</v>
      </c>
      <c r="AA56" s="130" t="s">
        <v>3746</v>
      </c>
      <c r="AB56" s="118" t="s">
        <v>3748</v>
      </c>
      <c r="AC56" s="166" cm="1">
        <f t="array" ref="AC56">SUM(_xlfn._xlws.FILTER(tblPlanIndicativo_2[GRAN TOTAL],tblPlanIndicativo_2[Programa PDD]=AvanceFinancieroProgramasCuatrienio[[#This Row],[Programa PDD]]))</f>
        <v>7722000000</v>
      </c>
      <c r="AD56" s="190" cm="1">
        <f t="array" ref="AD56">_xlfn.LET(_xlpm.matriz,_xlfn._xlws.FILTER(EjecucionHaciendaVigencias[[Recursos propios ICDE]:[Crédito]],EjecucionHaciendaVigencias[Programa PDD]=AvanceFinancieroProgramasCuatrienio[[#This Row],[Programa PDD]]),IFERROR(SUM(_xlpm.matriz),""))</f>
        <v>6399920067.3299999</v>
      </c>
      <c r="AE56" s="170">
        <f>IFERROR(AvanceFinancieroProgramasCuatrienio[[#This Row],[Ejecución financiera cuatrienio]]/AvanceFinancieroProgramasCuatrienio[[#This Row],[Recursos programados]],"")</f>
        <v>0.82879047750971246</v>
      </c>
    </row>
    <row r="57" spans="19:31" ht="24" x14ac:dyDescent="0.25">
      <c r="S57" s="118" t="s">
        <v>3742</v>
      </c>
      <c r="T57" s="130" t="s">
        <v>3746</v>
      </c>
      <c r="U57" s="118" t="s">
        <v>3832</v>
      </c>
      <c r="V57" s="166" cm="1">
        <f t="array" aca="1" ref="V57" ca="1">_xlfn.LET(_xlpm.matriz,_xlfn._xlws.FILTER(INDIRECT("tblPlanIndicativo_2[Programación TOTAL"&amp;RIGHT($B$1,2)&amp;"]"),tblPlanIndicativo_2[Programa PDD]=AvanceFinancieroProgramasVigencia[[#This Row],[Programa PDD]]),SUM(_xlpm.matriz))</f>
        <v>290000000</v>
      </c>
      <c r="W57" s="190" cm="1">
        <f t="array" ref="W57">_xlfn.LET(_xlpm.matriz,_xlfn._xlws.FILTER(EjecucionHaciendaVigencias[[Recursos propios ICDE]:[Crédito]],(EjecucionHaciendaVigencias[Programa PDD]=AvanceFinancieroProgramasVigencia[[#This Row],[Programa PDD]])*(EjecucionHaciendaVigencias[Vigencia]='Ejecución Financiera'!$B$1)),IFERROR(SUM(_xlpm.matriz),""))</f>
        <v>3610281016.6700001</v>
      </c>
      <c r="X57" s="170">
        <f ca="1">IFERROR(AvanceFinancieroProgramasVigencia[[#This Row],[Recursos ejecutados de la vigencia]]/AvanceFinancieroProgramasVigencia[[#This Row],[Recursos programados de la vigencia]],"")</f>
        <v>12.449244885068966</v>
      </c>
      <c r="Z57" s="118" t="s">
        <v>3742</v>
      </c>
      <c r="AA57" s="130" t="s">
        <v>3746</v>
      </c>
      <c r="AB57" s="118" t="s">
        <v>3832</v>
      </c>
      <c r="AC57" s="166" cm="1">
        <f t="array" ref="AC57">SUM(_xlfn._xlws.FILTER(tblPlanIndicativo_2[GRAN TOTAL],tblPlanIndicativo_2[Programa PDD]=AvanceFinancieroProgramasCuatrienio[[#This Row],[Programa PDD]]))</f>
        <v>3540000000</v>
      </c>
      <c r="AD57" s="190" cm="1">
        <f t="array" ref="AD57">_xlfn.LET(_xlpm.matriz,_xlfn._xlws.FILTER(EjecucionHaciendaVigencias[[Recursos propios ICDE]:[Crédito]],EjecucionHaciendaVigencias[Programa PDD]=AvanceFinancieroProgramasCuatrienio[[#This Row],[Programa PDD]]),IFERROR(SUM(_xlpm.matriz),""))</f>
        <v>8656343498.9700012</v>
      </c>
      <c r="AE57" s="170">
        <f>IFERROR(AvanceFinancieroProgramasCuatrienio[[#This Row],[Ejecución financiera cuatrienio]]/AvanceFinancieroProgramasCuatrienio[[#This Row],[Recursos programados]],"")</f>
        <v>2.4452947737203394</v>
      </c>
    </row>
    <row r="58" spans="19:31" ht="24" x14ac:dyDescent="0.25">
      <c r="S58" s="118" t="s">
        <v>3742</v>
      </c>
      <c r="T58" s="130" t="s">
        <v>3746</v>
      </c>
      <c r="U58" s="118" t="s">
        <v>3864</v>
      </c>
      <c r="V58" s="166" cm="1">
        <f t="array" aca="1" ref="V58" ca="1">_xlfn.LET(_xlpm.matriz,_xlfn._xlws.FILTER(INDIRECT("tblPlanIndicativo_2[Programación TOTAL"&amp;RIGHT($B$1,2)&amp;"]"),tblPlanIndicativo_2[Programa PDD]=AvanceFinancieroProgramasVigencia[[#This Row],[Programa PDD]]),SUM(_xlpm.matriz))</f>
        <v>280000000</v>
      </c>
      <c r="W58" s="190" cm="1">
        <f t="array" ref="W58">_xlfn.LET(_xlpm.matriz,_xlfn._xlws.FILTER(EjecucionHaciendaVigencias[[Recursos propios ICDE]:[Crédito]],(EjecucionHaciendaVigencias[Programa PDD]=AvanceFinancieroProgramasVigencia[[#This Row],[Programa PDD]])*(EjecucionHaciendaVigencias[Vigencia]='Ejecución Financiera'!$B$1)),IFERROR(SUM(_xlpm.matriz),""))</f>
        <v>163628570</v>
      </c>
      <c r="X58" s="170">
        <f ca="1">IFERROR(AvanceFinancieroProgramasVigencia[[#This Row],[Recursos ejecutados de la vigencia]]/AvanceFinancieroProgramasVigencia[[#This Row],[Recursos programados de la vigencia]],"")</f>
        <v>0.58438774999999998</v>
      </c>
      <c r="Z58" s="118" t="s">
        <v>3742</v>
      </c>
      <c r="AA58" s="130" t="s">
        <v>3746</v>
      </c>
      <c r="AB58" s="118" t="s">
        <v>3864</v>
      </c>
      <c r="AC58" s="166" cm="1">
        <f t="array" ref="AC58">SUM(_xlfn._xlws.FILTER(tblPlanIndicativo_2[GRAN TOTAL],tblPlanIndicativo_2[Programa PDD]=AvanceFinancieroProgramasCuatrienio[[#This Row],[Programa PDD]]))</f>
        <v>2250000000</v>
      </c>
      <c r="AD58" s="190" cm="1">
        <f t="array" ref="AD58">_xlfn.LET(_xlpm.matriz,_xlfn._xlws.FILTER(EjecucionHaciendaVigencias[[Recursos propios ICDE]:[Crédito]],EjecucionHaciendaVigencias[Programa PDD]=AvanceFinancieroProgramasCuatrienio[[#This Row],[Programa PDD]]),IFERROR(SUM(_xlpm.matriz),""))</f>
        <v>327628570</v>
      </c>
      <c r="AE58" s="170">
        <f>IFERROR(AvanceFinancieroProgramasCuatrienio[[#This Row],[Ejecución financiera cuatrienio]]/AvanceFinancieroProgramasCuatrienio[[#This Row],[Recursos programados]],"")</f>
        <v>0.14561269777777777</v>
      </c>
    </row>
    <row r="59" spans="19:31" ht="24" x14ac:dyDescent="0.25">
      <c r="S59" s="118" t="s">
        <v>3742</v>
      </c>
      <c r="T59" s="130" t="s">
        <v>3746</v>
      </c>
      <c r="U59" s="118" t="s">
        <v>3895</v>
      </c>
      <c r="V59" s="166" cm="1">
        <f t="array" aca="1" ref="V59" ca="1">_xlfn.LET(_xlpm.matriz,_xlfn._xlws.FILTER(INDIRECT("tblPlanIndicativo_2[Programación TOTAL"&amp;RIGHT($B$1,2)&amp;"]"),tblPlanIndicativo_2[Programa PDD]=AvanceFinancieroProgramasVigencia[[#This Row],[Programa PDD]]),SUM(_xlpm.matriz))</f>
        <v>160000000</v>
      </c>
      <c r="W59" s="190" t="str" cm="1">
        <f t="array" ref="W59">_xlfn.LET(_xlpm.matriz,_xlfn._xlws.FILTER(EjecucionHaciendaVigencias[[Recursos propios ICDE]:[Crédito]],(EjecucionHaciendaVigencias[Programa PDD]=AvanceFinancieroProgramasVigencia[[#This Row],[Programa PDD]])*(EjecucionHaciendaVigencias[Vigencia]='Ejecución Financiera'!$B$1)),IFERROR(SUM(_xlpm.matriz),""))</f>
        <v/>
      </c>
      <c r="X59" s="170" t="str">
        <f ca="1">IFERROR(AvanceFinancieroProgramasVigencia[[#This Row],[Recursos ejecutados de la vigencia]]/AvanceFinancieroProgramasVigencia[[#This Row],[Recursos programados de la vigencia]],"")</f>
        <v/>
      </c>
      <c r="Z59" s="118" t="s">
        <v>3742</v>
      </c>
      <c r="AA59" s="130" t="s">
        <v>3746</v>
      </c>
      <c r="AB59" s="118" t="s">
        <v>3895</v>
      </c>
      <c r="AC59" s="166" cm="1">
        <f t="array" ref="AC59">SUM(_xlfn._xlws.FILTER(tblPlanIndicativo_2[GRAN TOTAL],tblPlanIndicativo_2[Programa PDD]=AvanceFinancieroProgramasCuatrienio[[#This Row],[Programa PDD]]))</f>
        <v>690000000</v>
      </c>
      <c r="AD59" s="190" t="str" cm="1">
        <f t="array" ref="AD59">_xlfn.LET(_xlpm.matriz,_xlfn._xlws.FILTER(EjecucionHaciendaVigencias[[Recursos propios ICDE]:[Crédito]],EjecucionHaciendaVigencias[Programa PDD]=AvanceFinancieroProgramasCuatrienio[[#This Row],[Programa PDD]]),IFERROR(SUM(_xlpm.matriz),""))</f>
        <v/>
      </c>
      <c r="AE59" s="170" t="str">
        <f>IFERROR(AvanceFinancieroProgramasCuatrienio[[#This Row],[Ejecución financiera cuatrienio]]/AvanceFinancieroProgramasCuatrienio[[#This Row],[Recursos programados]],"")</f>
        <v/>
      </c>
    </row>
    <row r="60" spans="19:31" ht="24" x14ac:dyDescent="0.25">
      <c r="S60" s="133" t="s">
        <v>3742</v>
      </c>
      <c r="T60" s="143" t="s">
        <v>3746</v>
      </c>
      <c r="U60" s="133" t="s">
        <v>3905</v>
      </c>
      <c r="V60" s="168" cm="1">
        <f t="array" aca="1" ref="V60" ca="1">_xlfn.LET(_xlpm.matriz,_xlfn._xlws.FILTER(INDIRECT("tblPlanIndicativo_2[Programación TOTAL"&amp;RIGHT($B$1,2)&amp;"]"),tblPlanIndicativo_2[Programa PDD]=AvanceFinancieroProgramasVigencia[[#This Row],[Programa PDD]]),SUM(_xlpm.matriz))</f>
        <v>0</v>
      </c>
      <c r="W60" s="191" t="str" cm="1">
        <f t="array" ref="W60">_xlfn.LET(_xlpm.matriz,_xlfn._xlws.FILTER(EjecucionHaciendaVigencias[[Recursos propios ICDE]:[Crédito]],(EjecucionHaciendaVigencias[Programa PDD]=AvanceFinancieroProgramasVigencia[[#This Row],[Programa PDD]])*(EjecucionHaciendaVigencias[Vigencia]='Ejecución Financiera'!$B$1)),IFERROR(SUM(_xlpm.matriz),""))</f>
        <v/>
      </c>
      <c r="X60" s="170" t="str">
        <f ca="1">IFERROR(AvanceFinancieroProgramasVigencia[[#This Row],[Recursos ejecutados de la vigencia]]/AvanceFinancieroProgramasVigencia[[#This Row],[Recursos programados de la vigencia]],"")</f>
        <v/>
      </c>
      <c r="Z60" s="133" t="s">
        <v>3742</v>
      </c>
      <c r="AA60" s="143" t="s">
        <v>3746</v>
      </c>
      <c r="AB60" s="133" t="s">
        <v>3905</v>
      </c>
      <c r="AC60" s="166" cm="1">
        <f t="array" ref="AC60">SUM(_xlfn._xlws.FILTER(tblPlanIndicativo_2[GRAN TOTAL],tblPlanIndicativo_2[Programa PDD]=AvanceFinancieroProgramasCuatrienio[[#This Row],[Programa PDD]]))</f>
        <v>400000000</v>
      </c>
      <c r="AD60" s="190" cm="1">
        <f t="array" ref="AD60">_xlfn.LET(_xlpm.matriz,_xlfn._xlws.FILTER(EjecucionHaciendaVigencias[[Recursos propios ICDE]:[Crédito]],EjecucionHaciendaVigencias[Programa PDD]=AvanceFinancieroProgramasCuatrienio[[#This Row],[Programa PDD]]),IFERROR(SUM(_xlpm.matriz),""))</f>
        <v>1077821412</v>
      </c>
      <c r="AE60" s="170">
        <f>IFERROR(AvanceFinancieroProgramasCuatrienio[[#This Row],[Ejecución financiera cuatrienio]]/AvanceFinancieroProgramasCuatrienio[[#This Row],[Recursos programados]],"")</f>
        <v>2.6945535299999999</v>
      </c>
    </row>
    <row r="61" spans="19:31" ht="24" x14ac:dyDescent="0.25">
      <c r="S61" s="118" t="s">
        <v>3742</v>
      </c>
      <c r="T61" s="130" t="s">
        <v>3746</v>
      </c>
      <c r="U61" s="118" t="s">
        <v>3924</v>
      </c>
      <c r="V61" s="166" cm="1">
        <f t="array" aca="1" ref="V61" ca="1">_xlfn.LET(_xlpm.matriz,_xlfn._xlws.FILTER(INDIRECT("tblPlanIndicativo_2[Programación TOTAL"&amp;RIGHT($B$1,2)&amp;"]"),tblPlanIndicativo_2[Programa PDD]=AvanceFinancieroProgramasVigencia[[#This Row],[Programa PDD]]),SUM(_xlpm.matriz))</f>
        <v>28617094698.477001</v>
      </c>
      <c r="W61" s="190" cm="1">
        <f t="array" ref="W61">_xlfn.LET(_xlpm.matriz,_xlfn._xlws.FILTER(EjecucionHaciendaVigencias[[Recursos propios ICDE]:[Crédito]],(EjecucionHaciendaVigencias[Programa PDD]=AvanceFinancieroProgramasVigencia[[#This Row],[Programa PDD]])*(EjecucionHaciendaVigencias[Vigencia]='Ejecución Financiera'!$B$1)),IFERROR(SUM(_xlpm.matriz),""))</f>
        <v>23640331100.689999</v>
      </c>
      <c r="X61" s="170">
        <f ca="1">IFERROR(AvanceFinancieroProgramasVigencia[[#This Row],[Recursos ejecutados de la vigencia]]/AvanceFinancieroProgramasVigencia[[#This Row],[Recursos programados de la vigencia]],"")</f>
        <v>0.82609123496901082</v>
      </c>
      <c r="Z61" s="118" t="s">
        <v>3742</v>
      </c>
      <c r="AA61" s="130" t="s">
        <v>3746</v>
      </c>
      <c r="AB61" s="118" t="s">
        <v>3924</v>
      </c>
      <c r="AC61" s="166" cm="1">
        <f t="array" ref="AC61">SUM(_xlfn._xlws.FILTER(tblPlanIndicativo_2[GRAN TOTAL],tblPlanIndicativo_2[Programa PDD]=AvanceFinancieroProgramasCuatrienio[[#This Row],[Programa PDD]]))</f>
        <v>117316177790.19801</v>
      </c>
      <c r="AD61" s="190" cm="1">
        <f t="array" ref="AD61">_xlfn.LET(_xlpm.matriz,_xlfn._xlws.FILTER(EjecucionHaciendaVigencias[[Recursos propios ICDE]:[Crédito]],EjecucionHaciendaVigencias[Programa PDD]=AvanceFinancieroProgramasCuatrienio[[#This Row],[Programa PDD]]),IFERROR(SUM(_xlpm.matriz),""))</f>
        <v>43562545665.619995</v>
      </c>
      <c r="AE61" s="170">
        <f>IFERROR(AvanceFinancieroProgramasCuatrienio[[#This Row],[Ejecución financiera cuatrienio]]/AvanceFinancieroProgramasCuatrienio[[#This Row],[Recursos programados]],"")</f>
        <v>0.37132598833491598</v>
      </c>
    </row>
    <row r="62" spans="19:31" ht="24" x14ac:dyDescent="0.25">
      <c r="S62" s="118" t="s">
        <v>3742</v>
      </c>
      <c r="T62" s="130" t="s">
        <v>3746</v>
      </c>
      <c r="U62" s="118" t="s">
        <v>3958</v>
      </c>
      <c r="V62" s="166" cm="1">
        <f t="array" aca="1" ref="V62" ca="1">_xlfn.LET(_xlpm.matriz,_xlfn._xlws.FILTER(INDIRECT("tblPlanIndicativo_2[Programación TOTAL"&amp;RIGHT($B$1,2)&amp;"]"),tblPlanIndicativo_2[Programa PDD]=AvanceFinancieroProgramasVigencia[[#This Row],[Programa PDD]]),SUM(_xlpm.matriz))</f>
        <v>670000000</v>
      </c>
      <c r="W62" s="190" cm="1">
        <f t="array" ref="W62">_xlfn.LET(_xlpm.matriz,_xlfn._xlws.FILTER(EjecucionHaciendaVigencias[[Recursos propios ICDE]:[Crédito]],(EjecucionHaciendaVigencias[Programa PDD]=AvanceFinancieroProgramasVigencia[[#This Row],[Programa PDD]])*(EjecucionHaciendaVigencias[Vigencia]='Ejecución Financiera'!$B$1)),IFERROR(SUM(_xlpm.matriz),""))</f>
        <v>614734036.31999993</v>
      </c>
      <c r="X62" s="170">
        <f ca="1">IFERROR(AvanceFinancieroProgramasVigencia[[#This Row],[Recursos ejecutados de la vigencia]]/AvanceFinancieroProgramasVigencia[[#This Row],[Recursos programados de la vigencia]],"")</f>
        <v>0.91751348704477598</v>
      </c>
      <c r="Z62" s="118" t="s">
        <v>3742</v>
      </c>
      <c r="AA62" s="130" t="s">
        <v>3746</v>
      </c>
      <c r="AB62" s="118" t="s">
        <v>3958</v>
      </c>
      <c r="AC62" s="166" cm="1">
        <f t="array" ref="AC62">SUM(_xlfn._xlws.FILTER(tblPlanIndicativo_2[GRAN TOTAL],tblPlanIndicativo_2[Programa PDD]=AvanceFinancieroProgramasCuatrienio[[#This Row],[Programa PDD]]))</f>
        <v>2707050000</v>
      </c>
      <c r="AD62" s="190" cm="1">
        <f t="array" ref="AD62">_xlfn.LET(_xlpm.matriz,_xlfn._xlws.FILTER(EjecucionHaciendaVigencias[[Recursos propios ICDE]:[Crédito]],EjecucionHaciendaVigencias[Programa PDD]=AvanceFinancieroProgramasCuatrienio[[#This Row],[Programa PDD]]),IFERROR(SUM(_xlpm.matriz),""))</f>
        <v>614734036.31999993</v>
      </c>
      <c r="AE62" s="170">
        <f>IFERROR(AvanceFinancieroProgramasCuatrienio[[#This Row],[Ejecución financiera cuatrienio]]/AvanceFinancieroProgramasCuatrienio[[#This Row],[Recursos programados]],"")</f>
        <v>0.22708632508450155</v>
      </c>
    </row>
    <row r="63" spans="19:31" ht="24" x14ac:dyDescent="0.25">
      <c r="S63" s="118" t="s">
        <v>3742</v>
      </c>
      <c r="T63" s="130" t="s">
        <v>3974</v>
      </c>
      <c r="U63" s="118" t="s">
        <v>3975</v>
      </c>
      <c r="V63" s="166" cm="1">
        <f t="array" aca="1" ref="V63" ca="1">_xlfn.LET(_xlpm.matriz,_xlfn._xlws.FILTER(INDIRECT("tblPlanIndicativo_2[Programación TOTAL"&amp;RIGHT($B$1,2)&amp;"]"),tblPlanIndicativo_2[Programa PDD]=AvanceFinancieroProgramasVigencia[[#This Row],[Programa PDD]]),SUM(_xlpm.matriz))</f>
        <v>26700000000</v>
      </c>
      <c r="W63" s="190" cm="1">
        <f t="array" ref="W63">_xlfn.LET(_xlpm.matriz,_xlfn._xlws.FILTER(EjecucionHaciendaVigencias[[Recursos propios ICDE]:[Crédito]],(EjecucionHaciendaVigencias[Programa PDD]=AvanceFinancieroProgramasVigencia[[#This Row],[Programa PDD]])*(EjecucionHaciendaVigencias[Vigencia]='Ejecución Financiera'!$B$1)),IFERROR(SUM(_xlpm.matriz),""))</f>
        <v>17346428781</v>
      </c>
      <c r="X63" s="170">
        <f ca="1">IFERROR(AvanceFinancieroProgramasVigencia[[#This Row],[Recursos ejecutados de la vigencia]]/AvanceFinancieroProgramasVigencia[[#This Row],[Recursos programados de la vigencia]],"")</f>
        <v>0.64967898056179774</v>
      </c>
      <c r="Z63" s="118" t="s">
        <v>3742</v>
      </c>
      <c r="AA63" s="130" t="s">
        <v>3974</v>
      </c>
      <c r="AB63" s="118" t="s">
        <v>3975</v>
      </c>
      <c r="AC63" s="166" cm="1">
        <f t="array" ref="AC63">SUM(_xlfn._xlws.FILTER(tblPlanIndicativo_2[GRAN TOTAL],tblPlanIndicativo_2[Programa PDD]=AvanceFinancieroProgramasCuatrienio[[#This Row],[Programa PDD]]))</f>
        <v>71163600000</v>
      </c>
      <c r="AD63" s="190" cm="1">
        <f t="array" ref="AD63">_xlfn.LET(_xlpm.matriz,_xlfn._xlws.FILTER(EjecucionHaciendaVigencias[[Recursos propios ICDE]:[Crédito]],EjecucionHaciendaVigencias[Programa PDD]=AvanceFinancieroProgramasCuatrienio[[#This Row],[Programa PDD]]),IFERROR(SUM(_xlpm.matriz),""))</f>
        <v>27840248151.66</v>
      </c>
      <c r="AE63" s="170">
        <f>IFERROR(AvanceFinancieroProgramasCuatrienio[[#This Row],[Ejecución financiera cuatrienio]]/AvanceFinancieroProgramasCuatrienio[[#This Row],[Recursos programados]],"")</f>
        <v>0.39121472426437109</v>
      </c>
    </row>
    <row r="64" spans="19:31" ht="24" x14ac:dyDescent="0.25">
      <c r="S64" s="118" t="s">
        <v>3742</v>
      </c>
      <c r="T64" s="130" t="s">
        <v>3974</v>
      </c>
      <c r="U64" s="118" t="s">
        <v>4064</v>
      </c>
      <c r="V64" s="166" cm="1">
        <f t="array" aca="1" ref="V64" ca="1">_xlfn.LET(_xlpm.matriz,_xlfn._xlws.FILTER(INDIRECT("tblPlanIndicativo_2[Programación TOTAL"&amp;RIGHT($B$1,2)&amp;"]"),tblPlanIndicativo_2[Programa PDD]=AvanceFinancieroProgramasVigencia[[#This Row],[Programa PDD]]),SUM(_xlpm.matriz))</f>
        <v>280000000</v>
      </c>
      <c r="W64" s="190" cm="1">
        <f t="array" ref="W64">_xlfn.LET(_xlpm.matriz,_xlfn._xlws.FILTER(EjecucionHaciendaVigencias[[Recursos propios ICDE]:[Crédito]],(EjecucionHaciendaVigencias[Programa PDD]=AvanceFinancieroProgramasVigencia[[#This Row],[Programa PDD]])*(EjecucionHaciendaVigencias[Vigencia]='Ejecución Financiera'!$B$1)),IFERROR(SUM(_xlpm.matriz),""))</f>
        <v>8000000</v>
      </c>
      <c r="X64" s="170">
        <f ca="1">IFERROR(AvanceFinancieroProgramasVigencia[[#This Row],[Recursos ejecutados de la vigencia]]/AvanceFinancieroProgramasVigencia[[#This Row],[Recursos programados de la vigencia]],"")</f>
        <v>2.8571428571428571E-2</v>
      </c>
      <c r="Z64" s="118" t="s">
        <v>3742</v>
      </c>
      <c r="AA64" s="130" t="s">
        <v>3974</v>
      </c>
      <c r="AB64" s="118" t="s">
        <v>4064</v>
      </c>
      <c r="AC64" s="166" cm="1">
        <f t="array" ref="AC64">SUM(_xlfn._xlws.FILTER(tblPlanIndicativo_2[GRAN TOTAL],tblPlanIndicativo_2[Programa PDD]=AvanceFinancieroProgramasCuatrienio[[#This Row],[Programa PDD]]))</f>
        <v>1120000000</v>
      </c>
      <c r="AD64" s="190" cm="1">
        <f t="array" ref="AD64">_xlfn.LET(_xlpm.matriz,_xlfn._xlws.FILTER(EjecucionHaciendaVigencias[[Recursos propios ICDE]:[Crédito]],EjecucionHaciendaVigencias[Programa PDD]=AvanceFinancieroProgramasCuatrienio[[#This Row],[Programa PDD]]),IFERROR(SUM(_xlpm.matriz),""))</f>
        <v>8000000</v>
      </c>
      <c r="AE64" s="170">
        <f>IFERROR(AvanceFinancieroProgramasCuatrienio[[#This Row],[Ejecución financiera cuatrienio]]/AvanceFinancieroProgramasCuatrienio[[#This Row],[Recursos programados]],"")</f>
        <v>7.1428571428571426E-3</v>
      </c>
    </row>
    <row r="65" spans="19:31" ht="24" x14ac:dyDescent="0.25">
      <c r="S65" s="118" t="s">
        <v>3742</v>
      </c>
      <c r="T65" s="130" t="s">
        <v>3974</v>
      </c>
      <c r="U65" s="118" t="s">
        <v>4106</v>
      </c>
      <c r="V65" s="166" cm="1">
        <f t="array" aca="1" ref="V65" ca="1">_xlfn.LET(_xlpm.matriz,_xlfn._xlws.FILTER(INDIRECT("tblPlanIndicativo_2[Programación TOTAL"&amp;RIGHT($B$1,2)&amp;"]"),tblPlanIndicativo_2[Programa PDD]=AvanceFinancieroProgramasVigencia[[#This Row],[Programa PDD]]),SUM(_xlpm.matriz))</f>
        <v>100000000</v>
      </c>
      <c r="W65" s="190" cm="1">
        <f t="array" ref="W65">_xlfn.LET(_xlpm.matriz,_xlfn._xlws.FILTER(EjecucionHaciendaVigencias[[Recursos propios ICDE]:[Crédito]],(EjecucionHaciendaVigencias[Programa PDD]=AvanceFinancieroProgramasVigencia[[#This Row],[Programa PDD]])*(EjecucionHaciendaVigencias[Vigencia]='Ejecución Financiera'!$B$1)),IFERROR(SUM(_xlpm.matriz),""))</f>
        <v>3500000</v>
      </c>
      <c r="X65" s="170">
        <f ca="1">IFERROR(AvanceFinancieroProgramasVigencia[[#This Row],[Recursos ejecutados de la vigencia]]/AvanceFinancieroProgramasVigencia[[#This Row],[Recursos programados de la vigencia]],"")</f>
        <v>3.5000000000000003E-2</v>
      </c>
      <c r="Z65" s="118" t="s">
        <v>3742</v>
      </c>
      <c r="AA65" s="130" t="s">
        <v>3974</v>
      </c>
      <c r="AB65" s="118" t="s">
        <v>4106</v>
      </c>
      <c r="AC65" s="166" cm="1">
        <f t="array" ref="AC65">SUM(_xlfn._xlws.FILTER(tblPlanIndicativo_2[GRAN TOTAL],tblPlanIndicativo_2[Programa PDD]=AvanceFinancieroProgramasCuatrienio[[#This Row],[Programa PDD]]))</f>
        <v>610000000</v>
      </c>
      <c r="AD65" s="190" cm="1">
        <f t="array" ref="AD65">_xlfn.LET(_xlpm.matriz,_xlfn._xlws.FILTER(EjecucionHaciendaVigencias[[Recursos propios ICDE]:[Crédito]],EjecucionHaciendaVigencias[Programa PDD]=AvanceFinancieroProgramasCuatrienio[[#This Row],[Programa PDD]]),IFERROR(SUM(_xlpm.matriz),""))</f>
        <v>3500000</v>
      </c>
      <c r="AE65" s="170">
        <f>IFERROR(AvanceFinancieroProgramasCuatrienio[[#This Row],[Ejecución financiera cuatrienio]]/AvanceFinancieroProgramasCuatrienio[[#This Row],[Recursos programados]],"")</f>
        <v>5.7377049180327867E-3</v>
      </c>
    </row>
    <row r="66" spans="19:31" ht="36" x14ac:dyDescent="0.25">
      <c r="S66" s="118" t="s">
        <v>3742</v>
      </c>
      <c r="T66" s="130" t="s">
        <v>3974</v>
      </c>
      <c r="U66" s="118" t="s">
        <v>4135</v>
      </c>
      <c r="V66" s="166" cm="1">
        <f t="array" aca="1" ref="V66" ca="1">_xlfn.LET(_xlpm.matriz,_xlfn._xlws.FILTER(INDIRECT("tblPlanIndicativo_2[Programación TOTAL"&amp;RIGHT($B$1,2)&amp;"]"),tblPlanIndicativo_2[Programa PDD]=AvanceFinancieroProgramasVigencia[[#This Row],[Programa PDD]]),SUM(_xlpm.matriz))</f>
        <v>1000000000</v>
      </c>
      <c r="W66" s="190" t="str" cm="1">
        <f t="array" ref="W66">_xlfn.LET(_xlpm.matriz,_xlfn._xlws.FILTER(EjecucionHaciendaVigencias[[Recursos propios ICDE]:[Crédito]],(EjecucionHaciendaVigencias[Programa PDD]=AvanceFinancieroProgramasVigencia[[#This Row],[Programa PDD]])*(EjecucionHaciendaVigencias[Vigencia]='Ejecución Financiera'!$B$1)),IFERROR(SUM(_xlpm.matriz),""))</f>
        <v/>
      </c>
      <c r="X66" s="170" t="str">
        <f ca="1">IFERROR(AvanceFinancieroProgramasVigencia[[#This Row],[Recursos ejecutados de la vigencia]]/AvanceFinancieroProgramasVigencia[[#This Row],[Recursos programados de la vigencia]],"")</f>
        <v/>
      </c>
      <c r="Z66" s="118" t="s">
        <v>3742</v>
      </c>
      <c r="AA66" s="130" t="s">
        <v>3974</v>
      </c>
      <c r="AB66" s="118" t="s">
        <v>4135</v>
      </c>
      <c r="AC66" s="166" cm="1">
        <f t="array" ref="AC66">SUM(_xlfn._xlws.FILTER(tblPlanIndicativo_2[GRAN TOTAL],tblPlanIndicativo_2[Programa PDD]=AvanceFinancieroProgramasCuatrienio[[#This Row],[Programa PDD]]))</f>
        <v>2100000000</v>
      </c>
      <c r="AD66" s="190" t="str" cm="1">
        <f t="array" ref="AD66">_xlfn.LET(_xlpm.matriz,_xlfn._xlws.FILTER(EjecucionHaciendaVigencias[[Recursos propios ICDE]:[Crédito]],EjecucionHaciendaVigencias[Programa PDD]=AvanceFinancieroProgramasCuatrienio[[#This Row],[Programa PDD]]),IFERROR(SUM(_xlpm.matriz),""))</f>
        <v/>
      </c>
      <c r="AE66" s="170" t="str">
        <f>IFERROR(AvanceFinancieroProgramasCuatrienio[[#This Row],[Ejecución financiera cuatrienio]]/AvanceFinancieroProgramasCuatrienio[[#This Row],[Recursos programados]],"")</f>
        <v/>
      </c>
    </row>
    <row r="67" spans="19:31" ht="24" x14ac:dyDescent="0.25">
      <c r="S67" s="118" t="s">
        <v>3742</v>
      </c>
      <c r="T67" s="130" t="s">
        <v>3974</v>
      </c>
      <c r="U67" s="118" t="s">
        <v>4148</v>
      </c>
      <c r="V67" s="166" cm="1">
        <f t="array" aca="1" ref="V67" ca="1">_xlfn.LET(_xlpm.matriz,_xlfn._xlws.FILTER(INDIRECT("tblPlanIndicativo_2[Programación TOTAL"&amp;RIGHT($B$1,2)&amp;"]"),tblPlanIndicativo_2[Programa PDD]=AvanceFinancieroProgramasVigencia[[#This Row],[Programa PDD]]),SUM(_xlpm.matriz))</f>
        <v>300000000</v>
      </c>
      <c r="W67" s="190" t="str" cm="1">
        <f t="array" ref="W67">_xlfn.LET(_xlpm.matriz,_xlfn._xlws.FILTER(EjecucionHaciendaVigencias[[Recursos propios ICDE]:[Crédito]],(EjecucionHaciendaVigencias[Programa PDD]=AvanceFinancieroProgramasVigencia[[#This Row],[Programa PDD]])*(EjecucionHaciendaVigencias[Vigencia]='Ejecución Financiera'!$B$1)),IFERROR(SUM(_xlpm.matriz),""))</f>
        <v/>
      </c>
      <c r="X67" s="170" t="str">
        <f ca="1">IFERROR(AvanceFinancieroProgramasVigencia[[#This Row],[Recursos ejecutados de la vigencia]]/AvanceFinancieroProgramasVigencia[[#This Row],[Recursos programados de la vigencia]],"")</f>
        <v/>
      </c>
      <c r="Z67" s="118" t="s">
        <v>3742</v>
      </c>
      <c r="AA67" s="130" t="s">
        <v>3974</v>
      </c>
      <c r="AB67" s="118" t="s">
        <v>4148</v>
      </c>
      <c r="AC67" s="166" cm="1">
        <f t="array" ref="AC67">SUM(_xlfn._xlws.FILTER(tblPlanIndicativo_2[GRAN TOTAL],tblPlanIndicativo_2[Programa PDD]=AvanceFinancieroProgramasCuatrienio[[#This Row],[Programa PDD]]))</f>
        <v>1700000000</v>
      </c>
      <c r="AD67" s="190" t="str" cm="1">
        <f t="array" ref="AD67">_xlfn.LET(_xlpm.matriz,_xlfn._xlws.FILTER(EjecucionHaciendaVigencias[[Recursos propios ICDE]:[Crédito]],EjecucionHaciendaVigencias[Programa PDD]=AvanceFinancieroProgramasCuatrienio[[#This Row],[Programa PDD]]),IFERROR(SUM(_xlpm.matriz),""))</f>
        <v/>
      </c>
      <c r="AE67" s="170" t="str">
        <f>IFERROR(AvanceFinancieroProgramasCuatrienio[[#This Row],[Ejecución financiera cuatrienio]]/AvanceFinancieroProgramasCuatrienio[[#This Row],[Recursos programados]],"")</f>
        <v/>
      </c>
    </row>
    <row r="68" spans="19:31" ht="24" x14ac:dyDescent="0.25">
      <c r="S68" s="118" t="s">
        <v>3742</v>
      </c>
      <c r="T68" s="130" t="s">
        <v>4155</v>
      </c>
      <c r="U68" s="118" t="s">
        <v>4157</v>
      </c>
      <c r="V68" s="166" cm="1">
        <f t="array" aca="1" ref="V68" ca="1">_xlfn.LET(_xlpm.matriz,_xlfn._xlws.FILTER(INDIRECT("tblPlanIndicativo_2[Programación TOTAL"&amp;RIGHT($B$1,2)&amp;"]"),tblPlanIndicativo_2[Programa PDD]=AvanceFinancieroProgramasVigencia[[#This Row],[Programa PDD]]),SUM(_xlpm.matriz))</f>
        <v>1550000000</v>
      </c>
      <c r="W68" s="190" cm="1">
        <f t="array" ref="W68">_xlfn.LET(_xlpm.matriz,_xlfn._xlws.FILTER(EjecucionHaciendaVigencias[[Recursos propios ICDE]:[Crédito]],(EjecucionHaciendaVigencias[Programa PDD]=AvanceFinancieroProgramasVigencia[[#This Row],[Programa PDD]])*(EjecucionHaciendaVigencias[Vigencia]='Ejecución Financiera'!$B$1)),IFERROR(SUM(_xlpm.matriz),""))</f>
        <v>26300000</v>
      </c>
      <c r="X68" s="170">
        <f ca="1">IFERROR(AvanceFinancieroProgramasVigencia[[#This Row],[Recursos ejecutados de la vigencia]]/AvanceFinancieroProgramasVigencia[[#This Row],[Recursos programados de la vigencia]],"")</f>
        <v>1.6967741935483872E-2</v>
      </c>
      <c r="Z68" s="118" t="s">
        <v>3742</v>
      </c>
      <c r="AA68" s="130" t="s">
        <v>4155</v>
      </c>
      <c r="AB68" s="118" t="s">
        <v>4157</v>
      </c>
      <c r="AC68" s="166" cm="1">
        <f t="array" ref="AC68">SUM(_xlfn._xlws.FILTER(tblPlanIndicativo_2[GRAN TOTAL],tblPlanIndicativo_2[Programa PDD]=AvanceFinancieroProgramasCuatrienio[[#This Row],[Programa PDD]]))</f>
        <v>3651617500</v>
      </c>
      <c r="AD68" s="190" cm="1">
        <f t="array" ref="AD68">_xlfn.LET(_xlpm.matriz,_xlfn._xlws.FILTER(EjecucionHaciendaVigencias[[Recursos propios ICDE]:[Crédito]],EjecucionHaciendaVigencias[Programa PDD]=AvanceFinancieroProgramasCuatrienio[[#This Row],[Programa PDD]]),IFERROR(SUM(_xlpm.matriz),""))</f>
        <v>26300000</v>
      </c>
      <c r="AE68" s="170">
        <f>IFERROR(AvanceFinancieroProgramasCuatrienio[[#This Row],[Ejecución financiera cuatrienio]]/AvanceFinancieroProgramasCuatrienio[[#This Row],[Recursos programados]],"")</f>
        <v>7.2022877533038437E-3</v>
      </c>
    </row>
    <row r="69" spans="19:31" ht="24" x14ac:dyDescent="0.25">
      <c r="S69" s="118" t="s">
        <v>3742</v>
      </c>
      <c r="T69" s="130" t="s">
        <v>4155</v>
      </c>
      <c r="U69" s="118" t="s">
        <v>4223</v>
      </c>
      <c r="V69" s="166" cm="1">
        <f t="array" aca="1" ref="V69" ca="1">_xlfn.LET(_xlpm.matriz,_xlfn._xlws.FILTER(INDIRECT("tblPlanIndicativo_2[Programación TOTAL"&amp;RIGHT($B$1,2)&amp;"]"),tblPlanIndicativo_2[Programa PDD]=AvanceFinancieroProgramasVigencia[[#This Row],[Programa PDD]]),SUM(_xlpm.matriz))</f>
        <v>426670000</v>
      </c>
      <c r="W69" s="190" cm="1">
        <f t="array" ref="W69">_xlfn.LET(_xlpm.matriz,_xlfn._xlws.FILTER(EjecucionHaciendaVigencias[[Recursos propios ICDE]:[Crédito]],(EjecucionHaciendaVigencias[Programa PDD]=AvanceFinancieroProgramasVigencia[[#This Row],[Programa PDD]])*(EjecucionHaciendaVigencias[Vigencia]='Ejecución Financiera'!$B$1)),IFERROR(SUM(_xlpm.matriz),""))</f>
        <v>26016972</v>
      </c>
      <c r="X69" s="170">
        <f ca="1">IFERROR(AvanceFinancieroProgramasVigencia[[#This Row],[Recursos ejecutados de la vigencia]]/AvanceFinancieroProgramasVigencia[[#This Row],[Recursos programados de la vigencia]],"")</f>
        <v>6.0976801743736375E-2</v>
      </c>
      <c r="Z69" s="118" t="s">
        <v>3742</v>
      </c>
      <c r="AA69" s="130" t="s">
        <v>4155</v>
      </c>
      <c r="AB69" s="118" t="s">
        <v>4223</v>
      </c>
      <c r="AC69" s="166" cm="1">
        <f t="array" ref="AC69">SUM(_xlfn._xlws.FILTER(tblPlanIndicativo_2[GRAN TOTAL],tblPlanIndicativo_2[Programa PDD]=AvanceFinancieroProgramasCuatrienio[[#This Row],[Programa PDD]]))</f>
        <v>1213310000</v>
      </c>
      <c r="AD69" s="190" cm="1">
        <f t="array" ref="AD69">_xlfn.LET(_xlpm.matriz,_xlfn._xlws.FILTER(EjecucionHaciendaVigencias[[Recursos propios ICDE]:[Crédito]],EjecucionHaciendaVigencias[Programa PDD]=AvanceFinancieroProgramasCuatrienio[[#This Row],[Programa PDD]]),IFERROR(SUM(_xlpm.matriz),""))</f>
        <v>330688372</v>
      </c>
      <c r="AE69" s="170">
        <f>IFERROR(AvanceFinancieroProgramasCuatrienio[[#This Row],[Ejecución financiera cuatrienio]]/AvanceFinancieroProgramasCuatrienio[[#This Row],[Recursos programados]],"")</f>
        <v>0.27255060289620953</v>
      </c>
    </row>
    <row r="70" spans="19:31" ht="24" x14ac:dyDescent="0.25">
      <c r="S70" s="118" t="s">
        <v>3742</v>
      </c>
      <c r="T70" s="130" t="s">
        <v>4155</v>
      </c>
      <c r="U70" s="118" t="s">
        <v>4247</v>
      </c>
      <c r="V70" s="166" cm="1">
        <f t="array" aca="1" ref="V70" ca="1">_xlfn.LET(_xlpm.matriz,_xlfn._xlws.FILTER(INDIRECT("tblPlanIndicativo_2[Programación TOTAL"&amp;RIGHT($B$1,2)&amp;"]"),tblPlanIndicativo_2[Programa PDD]=AvanceFinancieroProgramasVigencia[[#This Row],[Programa PDD]]),SUM(_xlpm.matriz))</f>
        <v>50000000</v>
      </c>
      <c r="W70" s="190" t="str" cm="1">
        <f t="array" ref="W70">_xlfn.LET(_xlpm.matriz,_xlfn._xlws.FILTER(EjecucionHaciendaVigencias[[Recursos propios ICDE]:[Crédito]],(EjecucionHaciendaVigencias[Programa PDD]=AvanceFinancieroProgramasVigencia[[#This Row],[Programa PDD]])*(EjecucionHaciendaVigencias[Vigencia]='Ejecución Financiera'!$B$1)),IFERROR(SUM(_xlpm.matriz),""))</f>
        <v/>
      </c>
      <c r="X70" s="170" t="str">
        <f ca="1">IFERROR(AvanceFinancieroProgramasVigencia[[#This Row],[Recursos ejecutados de la vigencia]]/AvanceFinancieroProgramasVigencia[[#This Row],[Recursos programados de la vigencia]],"")</f>
        <v/>
      </c>
      <c r="Z70" s="118" t="s">
        <v>3742</v>
      </c>
      <c r="AA70" s="130" t="s">
        <v>4155</v>
      </c>
      <c r="AB70" s="118" t="s">
        <v>4247</v>
      </c>
      <c r="AC70" s="166" cm="1">
        <f t="array" ref="AC70">SUM(_xlfn._xlws.FILTER(tblPlanIndicativo_2[GRAN TOTAL],tblPlanIndicativo_2[Programa PDD]=AvanceFinancieroProgramasCuatrienio[[#This Row],[Programa PDD]]))</f>
        <v>1200000000</v>
      </c>
      <c r="AD70" s="190" t="str" cm="1">
        <f t="array" ref="AD70">_xlfn.LET(_xlpm.matriz,_xlfn._xlws.FILTER(EjecucionHaciendaVigencias[[Recursos propios ICDE]:[Crédito]],EjecucionHaciendaVigencias[Programa PDD]=AvanceFinancieroProgramasCuatrienio[[#This Row],[Programa PDD]]),IFERROR(SUM(_xlpm.matriz),""))</f>
        <v/>
      </c>
      <c r="AE70" s="170" t="str">
        <f>IFERROR(AvanceFinancieroProgramasCuatrienio[[#This Row],[Ejecución financiera cuatrienio]]/AvanceFinancieroProgramasCuatrienio[[#This Row],[Recursos programados]],"")</f>
        <v/>
      </c>
    </row>
    <row r="71" spans="19:31" ht="36" x14ac:dyDescent="0.25">
      <c r="S71" s="118" t="s">
        <v>3742</v>
      </c>
      <c r="T71" s="130" t="s">
        <v>4269</v>
      </c>
      <c r="U71" s="118" t="s">
        <v>4271</v>
      </c>
      <c r="V71" s="166" cm="1">
        <f t="array" aca="1" ref="V71" ca="1">_xlfn.LET(_xlpm.matriz,_xlfn._xlws.FILTER(INDIRECT("tblPlanIndicativo_2[Programación TOTAL"&amp;RIGHT($B$1,2)&amp;"]"),tblPlanIndicativo_2[Programa PDD]=AvanceFinancieroProgramasVigencia[[#This Row],[Programa PDD]]),SUM(_xlpm.matriz))</f>
        <v>11020000000</v>
      </c>
      <c r="W71" s="190" cm="1">
        <f t="array" ref="W71">_xlfn.LET(_xlpm.matriz,_xlfn._xlws.FILTER(EjecucionHaciendaVigencias[[Recursos propios ICDE]:[Crédito]],(EjecucionHaciendaVigencias[Programa PDD]=AvanceFinancieroProgramasVigencia[[#This Row],[Programa PDD]])*(EjecucionHaciendaVigencias[Vigencia]='Ejecución Financiera'!$B$1)),IFERROR(SUM(_xlpm.matriz),""))</f>
        <v>9178252108.7700005</v>
      </c>
      <c r="X71" s="170">
        <f ca="1">IFERROR(AvanceFinancieroProgramasVigencia[[#This Row],[Recursos ejecutados de la vigencia]]/AvanceFinancieroProgramasVigencia[[#This Row],[Recursos programados de la vigencia]],"")</f>
        <v>0.83287224217513611</v>
      </c>
      <c r="Z71" s="118" t="s">
        <v>3742</v>
      </c>
      <c r="AA71" s="130" t="s">
        <v>4269</v>
      </c>
      <c r="AB71" s="118" t="s">
        <v>4271</v>
      </c>
      <c r="AC71" s="166" cm="1">
        <f t="array" ref="AC71">SUM(_xlfn._xlws.FILTER(tblPlanIndicativo_2[GRAN TOTAL],tblPlanIndicativo_2[Programa PDD]=AvanceFinancieroProgramasCuatrienio[[#This Row],[Programa PDD]]))</f>
        <v>49520000000</v>
      </c>
      <c r="AD71" s="190" cm="1">
        <f t="array" ref="AD71">_xlfn.LET(_xlpm.matriz,_xlfn._xlws.FILTER(EjecucionHaciendaVigencias[[Recursos propios ICDE]:[Crédito]],EjecucionHaciendaVigencias[Programa PDD]=AvanceFinancieroProgramasCuatrienio[[#This Row],[Programa PDD]]),IFERROR(SUM(_xlpm.matriz),""))</f>
        <v>25412657496.77</v>
      </c>
      <c r="AE71" s="170">
        <f>IFERROR(AvanceFinancieroProgramasCuatrienio[[#This Row],[Ejecución financiera cuatrienio]]/AvanceFinancieroProgramasCuatrienio[[#This Row],[Recursos programados]],"")</f>
        <v>0.51317967481361071</v>
      </c>
    </row>
    <row r="72" spans="19:31" ht="36" x14ac:dyDescent="0.25">
      <c r="S72" s="118" t="s">
        <v>4353</v>
      </c>
      <c r="T72" s="130" t="s">
        <v>4357</v>
      </c>
      <c r="U72" s="118" t="s">
        <v>4358</v>
      </c>
      <c r="V72" s="166" cm="1">
        <f t="array" aca="1" ref="V72" ca="1">_xlfn.LET(_xlpm.matriz,_xlfn._xlws.FILTER(INDIRECT("tblPlanIndicativo_2[Programación TOTAL"&amp;RIGHT($B$1,2)&amp;"]"),tblPlanIndicativo_2[Programa PDD]=AvanceFinancieroProgramasVigencia[[#This Row],[Programa PDD]]),SUM(_xlpm.matriz))</f>
        <v>0</v>
      </c>
      <c r="W72" s="190" t="str" cm="1">
        <f t="array" ref="W72">_xlfn.LET(_xlpm.matriz,_xlfn._xlws.FILTER(EjecucionHaciendaVigencias[[Recursos propios ICDE]:[Crédito]],(EjecucionHaciendaVigencias[Programa PDD]=AvanceFinancieroProgramasVigencia[[#This Row],[Programa PDD]])*(EjecucionHaciendaVigencias[Vigencia]='Ejecución Financiera'!$B$1)),IFERROR(SUM(_xlpm.matriz),""))</f>
        <v/>
      </c>
      <c r="X72" s="170" t="str">
        <f ca="1">IFERROR(AvanceFinancieroProgramasVigencia[[#This Row],[Recursos ejecutados de la vigencia]]/AvanceFinancieroProgramasVigencia[[#This Row],[Recursos programados de la vigencia]],"")</f>
        <v/>
      </c>
      <c r="Z72" s="118" t="s">
        <v>4353</v>
      </c>
      <c r="AA72" s="130" t="s">
        <v>4357</v>
      </c>
      <c r="AB72" s="118" t="s">
        <v>4358</v>
      </c>
      <c r="AC72" s="166" cm="1">
        <f t="array" ref="AC72">SUM(_xlfn._xlws.FILTER(tblPlanIndicativo_2[GRAN TOTAL],tblPlanIndicativo_2[Programa PDD]=AvanceFinancieroProgramasCuatrienio[[#This Row],[Programa PDD]]))</f>
        <v>0</v>
      </c>
      <c r="AD72" s="190" t="str" cm="1">
        <f t="array" ref="AD72">_xlfn.LET(_xlpm.matriz,_xlfn._xlws.FILTER(EjecucionHaciendaVigencias[[Recursos propios ICDE]:[Crédito]],EjecucionHaciendaVigencias[Programa PDD]=AvanceFinancieroProgramasCuatrienio[[#This Row],[Programa PDD]]),IFERROR(SUM(_xlpm.matriz),""))</f>
        <v/>
      </c>
      <c r="AE72" s="170" t="str">
        <f>IFERROR(AvanceFinancieroProgramasCuatrienio[[#This Row],[Ejecución financiera cuatrienio]]/AvanceFinancieroProgramasCuatrienio[[#This Row],[Recursos programados]],"")</f>
        <v/>
      </c>
    </row>
    <row r="73" spans="19:31" ht="36" x14ac:dyDescent="0.25">
      <c r="S73" s="118" t="s">
        <v>4353</v>
      </c>
      <c r="T73" s="130" t="s">
        <v>4357</v>
      </c>
      <c r="U73" s="118" t="s">
        <v>4370</v>
      </c>
      <c r="V73" s="166" cm="1">
        <f t="array" aca="1" ref="V73" ca="1">_xlfn.LET(_xlpm.matriz,_xlfn._xlws.FILTER(INDIRECT("tblPlanIndicativo_2[Programación TOTAL"&amp;RIGHT($B$1,2)&amp;"]"),tblPlanIndicativo_2[Programa PDD]=AvanceFinancieroProgramasVigencia[[#This Row],[Programa PDD]]),SUM(_xlpm.matriz))</f>
        <v>0</v>
      </c>
      <c r="W73" s="190" cm="1">
        <f t="array" ref="W73">_xlfn.LET(_xlpm.matriz,_xlfn._xlws.FILTER(EjecucionHaciendaVigencias[[Recursos propios ICDE]:[Crédito]],(EjecucionHaciendaVigencias[Programa PDD]=AvanceFinancieroProgramasVigencia[[#This Row],[Programa PDD]])*(EjecucionHaciendaVigencias[Vigencia]='Ejecución Financiera'!$B$1)),IFERROR(SUM(_xlpm.matriz),""))</f>
        <v>2308424892.96</v>
      </c>
      <c r="X73" s="170" t="str">
        <f ca="1">IFERROR(AvanceFinancieroProgramasVigencia[[#This Row],[Recursos ejecutados de la vigencia]]/AvanceFinancieroProgramasVigencia[[#This Row],[Recursos programados de la vigencia]],"")</f>
        <v/>
      </c>
      <c r="Z73" s="118" t="s">
        <v>4353</v>
      </c>
      <c r="AA73" s="130" t="s">
        <v>4357</v>
      </c>
      <c r="AB73" s="118" t="s">
        <v>4370</v>
      </c>
      <c r="AC73" s="166" cm="1">
        <f t="array" ref="AC73">SUM(_xlfn._xlws.FILTER(tblPlanIndicativo_2[GRAN TOTAL],tblPlanIndicativo_2[Programa PDD]=AvanceFinancieroProgramasCuatrienio[[#This Row],[Programa PDD]]))</f>
        <v>0</v>
      </c>
      <c r="AD73" s="190" cm="1">
        <f t="array" ref="AD73">_xlfn.LET(_xlpm.matriz,_xlfn._xlws.FILTER(EjecucionHaciendaVigencias[[Recursos propios ICDE]:[Crédito]],EjecucionHaciendaVigencias[Programa PDD]=AvanceFinancieroProgramasCuatrienio[[#This Row],[Programa PDD]]),IFERROR(SUM(_xlpm.matriz),""))</f>
        <v>2308424892.96</v>
      </c>
      <c r="AE73" s="170" t="str">
        <f>IFERROR(AvanceFinancieroProgramasCuatrienio[[#This Row],[Ejecución financiera cuatrienio]]/AvanceFinancieroProgramasCuatrienio[[#This Row],[Recursos programados]],"")</f>
        <v/>
      </c>
    </row>
    <row r="74" spans="19:31" ht="36" x14ac:dyDescent="0.25">
      <c r="S74" s="118" t="s">
        <v>4353</v>
      </c>
      <c r="T74" s="130" t="s">
        <v>4357</v>
      </c>
      <c r="U74" s="118" t="s">
        <v>4398</v>
      </c>
      <c r="V74" s="166" cm="1">
        <f t="array" aca="1" ref="V74" ca="1">_xlfn.LET(_xlpm.matriz,_xlfn._xlws.FILTER(INDIRECT("tblPlanIndicativo_2[Programación TOTAL"&amp;RIGHT($B$1,2)&amp;"]"),tblPlanIndicativo_2[Programa PDD]=AvanceFinancieroProgramasVigencia[[#This Row],[Programa PDD]]),SUM(_xlpm.matriz))</f>
        <v>0</v>
      </c>
      <c r="W74" s="190" t="str" cm="1">
        <f t="array" ref="W74">_xlfn.LET(_xlpm.matriz,_xlfn._xlws.FILTER(EjecucionHaciendaVigencias[[Recursos propios ICDE]:[Crédito]],(EjecucionHaciendaVigencias[Programa PDD]=AvanceFinancieroProgramasVigencia[[#This Row],[Programa PDD]])*(EjecucionHaciendaVigencias[Vigencia]='Ejecución Financiera'!$B$1)),IFERROR(SUM(_xlpm.matriz),""))</f>
        <v/>
      </c>
      <c r="X74" s="170" t="str">
        <f ca="1">IFERROR(AvanceFinancieroProgramasVigencia[[#This Row],[Recursos ejecutados de la vigencia]]/AvanceFinancieroProgramasVigencia[[#This Row],[Recursos programados de la vigencia]],"")</f>
        <v/>
      </c>
      <c r="Z74" s="118" t="s">
        <v>4353</v>
      </c>
      <c r="AA74" s="130" t="s">
        <v>4357</v>
      </c>
      <c r="AB74" s="118" t="s">
        <v>4398</v>
      </c>
      <c r="AC74" s="166" cm="1">
        <f t="array" ref="AC74">SUM(_xlfn._xlws.FILTER(tblPlanIndicativo_2[GRAN TOTAL],tblPlanIndicativo_2[Programa PDD]=AvanceFinancieroProgramasCuatrienio[[#This Row],[Programa PDD]]))</f>
        <v>0</v>
      </c>
      <c r="AD74" s="190" t="str" cm="1">
        <f t="array" ref="AD74">_xlfn.LET(_xlpm.matriz,_xlfn._xlws.FILTER(EjecucionHaciendaVigencias[[Recursos propios ICDE]:[Crédito]],EjecucionHaciendaVigencias[Programa PDD]=AvanceFinancieroProgramasCuatrienio[[#This Row],[Programa PDD]]),IFERROR(SUM(_xlpm.matriz),""))</f>
        <v/>
      </c>
      <c r="AE74" s="170" t="str">
        <f>IFERROR(AvanceFinancieroProgramasCuatrienio[[#This Row],[Ejecución financiera cuatrienio]]/AvanceFinancieroProgramasCuatrienio[[#This Row],[Recursos programados]],"")</f>
        <v/>
      </c>
    </row>
    <row r="75" spans="19:31" ht="36" x14ac:dyDescent="0.25">
      <c r="S75" s="118" t="s">
        <v>4353</v>
      </c>
      <c r="T75" s="130" t="s">
        <v>4357</v>
      </c>
      <c r="U75" s="118" t="s">
        <v>4408</v>
      </c>
      <c r="V75" s="166" cm="1">
        <f t="array" aca="1" ref="V75" ca="1">_xlfn.LET(_xlpm.matriz,_xlfn._xlws.FILTER(INDIRECT("tblPlanIndicativo_2[Programación TOTAL"&amp;RIGHT($B$1,2)&amp;"]"),tblPlanIndicativo_2[Programa PDD]=AvanceFinancieroProgramasVigencia[[#This Row],[Programa PDD]]),SUM(_xlpm.matriz))</f>
        <v>0</v>
      </c>
      <c r="W75" s="190" t="str" cm="1">
        <f t="array" ref="W75">_xlfn.LET(_xlpm.matriz,_xlfn._xlws.FILTER(EjecucionHaciendaVigencias[[Recursos propios ICDE]:[Crédito]],(EjecucionHaciendaVigencias[Programa PDD]=AvanceFinancieroProgramasVigencia[[#This Row],[Programa PDD]])*(EjecucionHaciendaVigencias[Vigencia]='Ejecución Financiera'!$B$1)),IFERROR(SUM(_xlpm.matriz),""))</f>
        <v/>
      </c>
      <c r="X75" s="170" t="str">
        <f ca="1">IFERROR(AvanceFinancieroProgramasVigencia[[#This Row],[Recursos ejecutados de la vigencia]]/AvanceFinancieroProgramasVigencia[[#This Row],[Recursos programados de la vigencia]],"")</f>
        <v/>
      </c>
      <c r="Z75" s="118" t="s">
        <v>4353</v>
      </c>
      <c r="AA75" s="130" t="s">
        <v>4357</v>
      </c>
      <c r="AB75" s="118" t="s">
        <v>4408</v>
      </c>
      <c r="AC75" s="166" cm="1">
        <f t="array" ref="AC75">SUM(_xlfn._xlws.FILTER(tblPlanIndicativo_2[GRAN TOTAL],tblPlanIndicativo_2[Programa PDD]=AvanceFinancieroProgramasCuatrienio[[#This Row],[Programa PDD]]))</f>
        <v>0</v>
      </c>
      <c r="AD75" s="190" t="str" cm="1">
        <f t="array" ref="AD75">_xlfn.LET(_xlpm.matriz,_xlfn._xlws.FILTER(EjecucionHaciendaVigencias[[Recursos propios ICDE]:[Crédito]],EjecucionHaciendaVigencias[Programa PDD]=AvanceFinancieroProgramasCuatrienio[[#This Row],[Programa PDD]]),IFERROR(SUM(_xlpm.matriz),""))</f>
        <v/>
      </c>
      <c r="AE75" s="170" t="str">
        <f>IFERROR(AvanceFinancieroProgramasCuatrienio[[#This Row],[Ejecución financiera cuatrienio]]/AvanceFinancieroProgramasCuatrienio[[#This Row],[Recursos programados]],"")</f>
        <v/>
      </c>
    </row>
    <row r="76" spans="19:31" ht="36" x14ac:dyDescent="0.25">
      <c r="S76" s="118" t="s">
        <v>4353</v>
      </c>
      <c r="T76" s="130" t="s">
        <v>4357</v>
      </c>
      <c r="U76" s="118" t="s">
        <v>4419</v>
      </c>
      <c r="V76" s="166" cm="1">
        <f t="array" aca="1" ref="V76" ca="1">_xlfn.LET(_xlpm.matriz,_xlfn._xlws.FILTER(INDIRECT("tblPlanIndicativo_2[Programación TOTAL"&amp;RIGHT($B$1,2)&amp;"]"),tblPlanIndicativo_2[Programa PDD]=AvanceFinancieroProgramasVigencia[[#This Row],[Programa PDD]]),SUM(_xlpm.matriz))</f>
        <v>0</v>
      </c>
      <c r="W76" s="190" cm="1">
        <f t="array" ref="W76">_xlfn.LET(_xlpm.matriz,_xlfn._xlws.FILTER(EjecucionHaciendaVigencias[[Recursos propios ICDE]:[Crédito]],(EjecucionHaciendaVigencias[Programa PDD]=AvanceFinancieroProgramasVigencia[[#This Row],[Programa PDD]])*(EjecucionHaciendaVigencias[Vigencia]='Ejecución Financiera'!$B$1)),IFERROR(SUM(_xlpm.matriz),""))</f>
        <v>289724238.52999997</v>
      </c>
      <c r="X76" s="170" t="str">
        <f ca="1">IFERROR(AvanceFinancieroProgramasVigencia[[#This Row],[Recursos ejecutados de la vigencia]]/AvanceFinancieroProgramasVigencia[[#This Row],[Recursos programados de la vigencia]],"")</f>
        <v/>
      </c>
      <c r="Z76" s="118" t="s">
        <v>4353</v>
      </c>
      <c r="AA76" s="130" t="s">
        <v>4357</v>
      </c>
      <c r="AB76" s="118" t="s">
        <v>4419</v>
      </c>
      <c r="AC76" s="166" cm="1">
        <f t="array" ref="AC76">SUM(_xlfn._xlws.FILTER(tblPlanIndicativo_2[GRAN TOTAL],tblPlanIndicativo_2[Programa PDD]=AvanceFinancieroProgramasCuatrienio[[#This Row],[Programa PDD]]))</f>
        <v>0</v>
      </c>
      <c r="AD76" s="190" cm="1">
        <f t="array" ref="AD76">_xlfn.LET(_xlpm.matriz,_xlfn._xlws.FILTER(EjecucionHaciendaVigencias[[Recursos propios ICDE]:[Crédito]],EjecucionHaciendaVigencias[Programa PDD]=AvanceFinancieroProgramasCuatrienio[[#This Row],[Programa PDD]]),IFERROR(SUM(_xlpm.matriz),""))</f>
        <v>289724238.52999997</v>
      </c>
      <c r="AE76" s="170" t="str">
        <f>IFERROR(AvanceFinancieroProgramasCuatrienio[[#This Row],[Ejecución financiera cuatrienio]]/AvanceFinancieroProgramasCuatrienio[[#This Row],[Recursos programados]],"")</f>
        <v/>
      </c>
    </row>
    <row r="77" spans="19:31" ht="36" x14ac:dyDescent="0.25">
      <c r="S77" s="118" t="s">
        <v>4353</v>
      </c>
      <c r="T77" s="130" t="s">
        <v>4357</v>
      </c>
      <c r="U77" s="118" t="s">
        <v>4431</v>
      </c>
      <c r="V77" s="166" cm="1">
        <f t="array" aca="1" ref="V77" ca="1">_xlfn.LET(_xlpm.matriz,_xlfn._xlws.FILTER(INDIRECT("tblPlanIndicativo_2[Programación TOTAL"&amp;RIGHT($B$1,2)&amp;"]"),tblPlanIndicativo_2[Programa PDD]=AvanceFinancieroProgramasVigencia[[#This Row],[Programa PDD]]),SUM(_xlpm.matriz))</f>
        <v>0</v>
      </c>
      <c r="W77" s="190" cm="1">
        <f t="array" ref="W77">_xlfn.LET(_xlpm.matriz,_xlfn._xlws.FILTER(EjecucionHaciendaVigencias[[Recursos propios ICDE]:[Crédito]],(EjecucionHaciendaVigencias[Programa PDD]=AvanceFinancieroProgramasVigencia[[#This Row],[Programa PDD]])*(EjecucionHaciendaVigencias[Vigencia]='Ejecución Financiera'!$B$1)),IFERROR(SUM(_xlpm.matriz),""))</f>
        <v>49985000</v>
      </c>
      <c r="X77" s="170" t="str">
        <f ca="1">IFERROR(AvanceFinancieroProgramasVigencia[[#This Row],[Recursos ejecutados de la vigencia]]/AvanceFinancieroProgramasVigencia[[#This Row],[Recursos programados de la vigencia]],"")</f>
        <v/>
      </c>
      <c r="Z77" s="118" t="s">
        <v>4353</v>
      </c>
      <c r="AA77" s="130" t="s">
        <v>4357</v>
      </c>
      <c r="AB77" s="118" t="s">
        <v>4431</v>
      </c>
      <c r="AC77" s="166" cm="1">
        <f t="array" ref="AC77">SUM(_xlfn._xlws.FILTER(tblPlanIndicativo_2[GRAN TOTAL],tblPlanIndicativo_2[Programa PDD]=AvanceFinancieroProgramasCuatrienio[[#This Row],[Programa PDD]]))</f>
        <v>0</v>
      </c>
      <c r="AD77" s="190" cm="1">
        <f t="array" ref="AD77">_xlfn.LET(_xlpm.matriz,_xlfn._xlws.FILTER(EjecucionHaciendaVigencias[[Recursos propios ICDE]:[Crédito]],EjecucionHaciendaVigencias[Programa PDD]=AvanceFinancieroProgramasCuatrienio[[#This Row],[Programa PDD]]),IFERROR(SUM(_xlpm.matriz),""))</f>
        <v>49985000</v>
      </c>
      <c r="AE77" s="170" t="str">
        <f>IFERROR(AvanceFinancieroProgramasCuatrienio[[#This Row],[Ejecución financiera cuatrienio]]/AvanceFinancieroProgramasCuatrienio[[#This Row],[Recursos programados]],"")</f>
        <v/>
      </c>
    </row>
    <row r="78" spans="19:31" ht="36" x14ac:dyDescent="0.25">
      <c r="S78" s="118" t="s">
        <v>4353</v>
      </c>
      <c r="T78" s="130" t="s">
        <v>4357</v>
      </c>
      <c r="U78" s="118" t="s">
        <v>4441</v>
      </c>
      <c r="V78" s="166" cm="1">
        <f t="array" aca="1" ref="V78" ca="1">_xlfn.LET(_xlpm.matriz,_xlfn._xlws.FILTER(INDIRECT("tblPlanIndicativo_2[Programación TOTAL"&amp;RIGHT($B$1,2)&amp;"]"),tblPlanIndicativo_2[Programa PDD]=AvanceFinancieroProgramasVigencia[[#This Row],[Programa PDD]]),SUM(_xlpm.matriz))</f>
        <v>0</v>
      </c>
      <c r="W78" s="190" t="str" cm="1">
        <f t="array" ref="W78">_xlfn.LET(_xlpm.matriz,_xlfn._xlws.FILTER(EjecucionHaciendaVigencias[[Recursos propios ICDE]:[Crédito]],(EjecucionHaciendaVigencias[Programa PDD]=AvanceFinancieroProgramasVigencia[[#This Row],[Programa PDD]])*(EjecucionHaciendaVigencias[Vigencia]='Ejecución Financiera'!$B$1)),IFERROR(SUM(_xlpm.matriz),""))</f>
        <v/>
      </c>
      <c r="X78" s="170" t="str">
        <f ca="1">IFERROR(AvanceFinancieroProgramasVigencia[[#This Row],[Recursos ejecutados de la vigencia]]/AvanceFinancieroProgramasVigencia[[#This Row],[Recursos programados de la vigencia]],"")</f>
        <v/>
      </c>
      <c r="Z78" s="118" t="s">
        <v>4353</v>
      </c>
      <c r="AA78" s="130" t="s">
        <v>4357</v>
      </c>
      <c r="AB78" s="118" t="s">
        <v>4441</v>
      </c>
      <c r="AC78" s="166" cm="1">
        <f t="array" ref="AC78">SUM(_xlfn._xlws.FILTER(tblPlanIndicativo_2[GRAN TOTAL],tblPlanIndicativo_2[Programa PDD]=AvanceFinancieroProgramasCuatrienio[[#This Row],[Programa PDD]]))</f>
        <v>0</v>
      </c>
      <c r="AD78" s="190" t="str" cm="1">
        <f t="array" ref="AD78">_xlfn.LET(_xlpm.matriz,_xlfn._xlws.FILTER(EjecucionHaciendaVigencias[[Recursos propios ICDE]:[Crédito]],EjecucionHaciendaVigencias[Programa PDD]=AvanceFinancieroProgramasCuatrienio[[#This Row],[Programa PDD]]),IFERROR(SUM(_xlpm.matriz),""))</f>
        <v/>
      </c>
      <c r="AE78" s="170" t="str">
        <f>IFERROR(AvanceFinancieroProgramasCuatrienio[[#This Row],[Ejecución financiera cuatrienio]]/AvanceFinancieroProgramasCuatrienio[[#This Row],[Recursos programados]],"")</f>
        <v/>
      </c>
    </row>
    <row r="79" spans="19:31" ht="36" x14ac:dyDescent="0.25">
      <c r="S79" s="118" t="s">
        <v>4353</v>
      </c>
      <c r="T79" s="130" t="s">
        <v>4454</v>
      </c>
      <c r="U79" s="118" t="s">
        <v>4455</v>
      </c>
      <c r="V79" s="166" cm="1">
        <f t="array" aca="1" ref="V79" ca="1">_xlfn.LET(_xlpm.matriz,_xlfn._xlws.FILTER(INDIRECT("tblPlanIndicativo_2[Programación TOTAL"&amp;RIGHT($B$1,2)&amp;"]"),tblPlanIndicativo_2[Programa PDD]=AvanceFinancieroProgramasVigencia[[#This Row],[Programa PDD]]),SUM(_xlpm.matriz))</f>
        <v>0</v>
      </c>
      <c r="W79" s="190" t="str" cm="1">
        <f t="array" ref="W79">_xlfn.LET(_xlpm.matriz,_xlfn._xlws.FILTER(EjecucionHaciendaVigencias[[Recursos propios ICDE]:[Crédito]],(EjecucionHaciendaVigencias[Programa PDD]=AvanceFinancieroProgramasVigencia[[#This Row],[Programa PDD]])*(EjecucionHaciendaVigencias[Vigencia]='Ejecución Financiera'!$B$1)),IFERROR(SUM(_xlpm.matriz),""))</f>
        <v/>
      </c>
      <c r="X79" s="170" t="str">
        <f ca="1">IFERROR(AvanceFinancieroProgramasVigencia[[#This Row],[Recursos ejecutados de la vigencia]]/AvanceFinancieroProgramasVigencia[[#This Row],[Recursos programados de la vigencia]],"")</f>
        <v/>
      </c>
      <c r="Z79" s="118" t="s">
        <v>4353</v>
      </c>
      <c r="AA79" s="130" t="s">
        <v>4454</v>
      </c>
      <c r="AB79" s="118" t="s">
        <v>4455</v>
      </c>
      <c r="AC79" s="166" cm="1">
        <f t="array" ref="AC79">SUM(_xlfn._xlws.FILTER(tblPlanIndicativo_2[GRAN TOTAL],tblPlanIndicativo_2[Programa PDD]=AvanceFinancieroProgramasCuatrienio[[#This Row],[Programa PDD]]))</f>
        <v>0</v>
      </c>
      <c r="AD79" s="190" t="str" cm="1">
        <f t="array" ref="AD79">_xlfn.LET(_xlpm.matriz,_xlfn._xlws.FILTER(EjecucionHaciendaVigencias[[Recursos propios ICDE]:[Crédito]],EjecucionHaciendaVigencias[Programa PDD]=AvanceFinancieroProgramasCuatrienio[[#This Row],[Programa PDD]]),IFERROR(SUM(_xlpm.matriz),""))</f>
        <v/>
      </c>
      <c r="AE79" s="170" t="str">
        <f>IFERROR(AvanceFinancieroProgramasCuatrienio[[#This Row],[Ejecución financiera cuatrienio]]/AvanceFinancieroProgramasCuatrienio[[#This Row],[Recursos programados]],"")</f>
        <v/>
      </c>
    </row>
    <row r="80" spans="19:31" ht="36" x14ac:dyDescent="0.25">
      <c r="S80" s="118" t="s">
        <v>4353</v>
      </c>
      <c r="T80" s="130" t="s">
        <v>4454</v>
      </c>
      <c r="U80" s="118" t="s">
        <v>4468</v>
      </c>
      <c r="V80" s="166" cm="1">
        <f t="array" aca="1" ref="V80" ca="1">_xlfn.LET(_xlpm.matriz,_xlfn._xlws.FILTER(INDIRECT("tblPlanIndicativo_2[Programación TOTAL"&amp;RIGHT($B$1,2)&amp;"]"),tblPlanIndicativo_2[Programa PDD]=AvanceFinancieroProgramasVigencia[[#This Row],[Programa PDD]]),SUM(_xlpm.matriz))</f>
        <v>370500000</v>
      </c>
      <c r="W80" s="190" cm="1">
        <f t="array" ref="W80">_xlfn.LET(_xlpm.matriz,_xlfn._xlws.FILTER(EjecucionHaciendaVigencias[[Recursos propios ICDE]:[Crédito]],(EjecucionHaciendaVigencias[Programa PDD]=AvanceFinancieroProgramasVigencia[[#This Row],[Programa PDD]])*(EjecucionHaciendaVigencias[Vigencia]='Ejecución Financiera'!$B$1)),IFERROR(SUM(_xlpm.matriz),""))</f>
        <v>166119766</v>
      </c>
      <c r="X80" s="170">
        <f ca="1">IFERROR(AvanceFinancieroProgramasVigencia[[#This Row],[Recursos ejecutados de la vigencia]]/AvanceFinancieroProgramasVigencia[[#This Row],[Recursos programados de la vigencia]],"")</f>
        <v>0.44836643994601888</v>
      </c>
      <c r="Z80" s="118" t="s">
        <v>4353</v>
      </c>
      <c r="AA80" s="130" t="s">
        <v>4454</v>
      </c>
      <c r="AB80" s="118" t="s">
        <v>4468</v>
      </c>
      <c r="AC80" s="166" cm="1">
        <f t="array" ref="AC80">SUM(_xlfn._xlws.FILTER(tblPlanIndicativo_2[GRAN TOTAL],tblPlanIndicativo_2[Programa PDD]=AvanceFinancieroProgramasCuatrienio[[#This Row],[Programa PDD]]))</f>
        <v>1288520050</v>
      </c>
      <c r="AD80" s="190" cm="1">
        <f t="array" ref="AD80">_xlfn.LET(_xlpm.matriz,_xlfn._xlws.FILTER(EjecucionHaciendaVigencias[[Recursos propios ICDE]:[Crédito]],EjecucionHaciendaVigencias[Programa PDD]=AvanceFinancieroProgramasCuatrienio[[#This Row],[Programa PDD]]),IFERROR(SUM(_xlpm.matriz),""))</f>
        <v>225466266</v>
      </c>
      <c r="AE80" s="170">
        <f>IFERROR(AvanceFinancieroProgramasCuatrienio[[#This Row],[Ejecución financiera cuatrienio]]/AvanceFinancieroProgramasCuatrienio[[#This Row],[Recursos programados]],"")</f>
        <v>0.17498079754366258</v>
      </c>
    </row>
    <row r="81" spans="19:31" ht="36" x14ac:dyDescent="0.25">
      <c r="S81" s="118" t="s">
        <v>4353</v>
      </c>
      <c r="T81" s="130" t="s">
        <v>4454</v>
      </c>
      <c r="U81" s="118" t="s">
        <v>4543</v>
      </c>
      <c r="V81" s="166" cm="1">
        <f t="array" aca="1" ref="V81" ca="1">_xlfn.LET(_xlpm.matriz,_xlfn._xlws.FILTER(INDIRECT("tblPlanIndicativo_2[Programación TOTAL"&amp;RIGHT($B$1,2)&amp;"]"),tblPlanIndicativo_2[Programa PDD]=AvanceFinancieroProgramasVigencia[[#This Row],[Programa PDD]]),SUM(_xlpm.matriz))</f>
        <v>36000000</v>
      </c>
      <c r="W81" s="190" cm="1">
        <f t="array" ref="W81">_xlfn.LET(_xlpm.matriz,_xlfn._xlws.FILTER(EjecucionHaciendaVigencias[[Recursos propios ICDE]:[Crédito]],(EjecucionHaciendaVigencias[Programa PDD]=AvanceFinancieroProgramasVigencia[[#This Row],[Programa PDD]])*(EjecucionHaciendaVigencias[Vigencia]='Ejecución Financiera'!$B$1)),IFERROR(SUM(_xlpm.matriz),""))</f>
        <v>16500000</v>
      </c>
      <c r="X81" s="170">
        <f ca="1">IFERROR(AvanceFinancieroProgramasVigencia[[#This Row],[Recursos ejecutados de la vigencia]]/AvanceFinancieroProgramasVigencia[[#This Row],[Recursos programados de la vigencia]],"")</f>
        <v>0.45833333333333331</v>
      </c>
      <c r="Z81" s="118" t="s">
        <v>4353</v>
      </c>
      <c r="AA81" s="130" t="s">
        <v>4454</v>
      </c>
      <c r="AB81" s="118" t="s">
        <v>4543</v>
      </c>
      <c r="AC81" s="166" cm="1">
        <f t="array" ref="AC81">SUM(_xlfn._xlws.FILTER(tblPlanIndicativo_2[GRAN TOTAL],tblPlanIndicativo_2[Programa PDD]=AvanceFinancieroProgramasCuatrienio[[#This Row],[Programa PDD]]))</f>
        <v>271000000</v>
      </c>
      <c r="AD81" s="190" cm="1">
        <f t="array" ref="AD81">_xlfn.LET(_xlpm.matriz,_xlfn._xlws.FILTER(EjecucionHaciendaVigencias[[Recursos propios ICDE]:[Crédito]],EjecucionHaciendaVigencias[Programa PDD]=AvanceFinancieroProgramasCuatrienio[[#This Row],[Programa PDD]]),IFERROR(SUM(_xlpm.matriz),""))</f>
        <v>16500000</v>
      </c>
      <c r="AE81" s="170">
        <f>IFERROR(AvanceFinancieroProgramasCuatrienio[[#This Row],[Ejecución financiera cuatrienio]]/AvanceFinancieroProgramasCuatrienio[[#This Row],[Recursos programados]],"")</f>
        <v>6.0885608856088562E-2</v>
      </c>
    </row>
    <row r="82" spans="19:31" ht="36" x14ac:dyDescent="0.25">
      <c r="S82" s="118" t="s">
        <v>4353</v>
      </c>
      <c r="T82" s="130" t="s">
        <v>4454</v>
      </c>
      <c r="U82" s="118" t="s">
        <v>4601</v>
      </c>
      <c r="V82" s="166" cm="1">
        <f t="array" aca="1" ref="V82" ca="1">_xlfn.LET(_xlpm.matriz,_xlfn._xlws.FILTER(INDIRECT("tblPlanIndicativo_2[Programación TOTAL"&amp;RIGHT($B$1,2)&amp;"]"),tblPlanIndicativo_2[Programa PDD]=AvanceFinancieroProgramasVigencia[[#This Row],[Programa PDD]]),SUM(_xlpm.matriz))</f>
        <v>211000000</v>
      </c>
      <c r="W82" s="190" cm="1">
        <f t="array" ref="W82">_xlfn.LET(_xlpm.matriz,_xlfn._xlws.FILTER(EjecucionHaciendaVigencias[[Recursos propios ICDE]:[Crédito]],(EjecucionHaciendaVigencias[Programa PDD]=AvanceFinancieroProgramasVigencia[[#This Row],[Programa PDD]])*(EjecucionHaciendaVigencias[Vigencia]='Ejecución Financiera'!$B$1)),IFERROR(SUM(_xlpm.matriz),""))</f>
        <v>199981464</v>
      </c>
      <c r="X82" s="170">
        <f ca="1">IFERROR(AvanceFinancieroProgramasVigencia[[#This Row],[Recursos ejecutados de la vigencia]]/AvanceFinancieroProgramasVigencia[[#This Row],[Recursos programados de la vigencia]],"")</f>
        <v>0.94777945023696686</v>
      </c>
      <c r="Z82" s="118" t="s">
        <v>4353</v>
      </c>
      <c r="AA82" s="130" t="s">
        <v>4454</v>
      </c>
      <c r="AB82" s="118" t="s">
        <v>4601</v>
      </c>
      <c r="AC82" s="166" cm="1">
        <f t="array" ref="AC82">SUM(_xlfn._xlws.FILTER(tblPlanIndicativo_2[GRAN TOTAL],tblPlanIndicativo_2[Programa PDD]=AvanceFinancieroProgramasCuatrienio[[#This Row],[Programa PDD]]))</f>
        <v>848000000</v>
      </c>
      <c r="AD82" s="190" cm="1">
        <f t="array" ref="AD82">_xlfn.LET(_xlpm.matriz,_xlfn._xlws.FILTER(EjecucionHaciendaVigencias[[Recursos propios ICDE]:[Crédito]],EjecucionHaciendaVigencias[Programa PDD]=AvanceFinancieroProgramasCuatrienio[[#This Row],[Programa PDD]]),IFERROR(SUM(_xlpm.matriz),""))</f>
        <v>406054964</v>
      </c>
      <c r="AE82" s="170">
        <f>IFERROR(AvanceFinancieroProgramasCuatrienio[[#This Row],[Ejecución financiera cuatrienio]]/AvanceFinancieroProgramasCuatrienio[[#This Row],[Recursos programados]],"")</f>
        <v>0.47883840094339625</v>
      </c>
    </row>
    <row r="83" spans="19:31" ht="36" x14ac:dyDescent="0.25">
      <c r="S83" s="118" t="s">
        <v>4353</v>
      </c>
      <c r="T83" s="130" t="s">
        <v>4454</v>
      </c>
      <c r="U83" s="118" t="s">
        <v>4616</v>
      </c>
      <c r="V83" s="166" cm="1">
        <f t="array" aca="1" ref="V83" ca="1">_xlfn.LET(_xlpm.matriz,_xlfn._xlws.FILTER(INDIRECT("tblPlanIndicativo_2[Programación TOTAL"&amp;RIGHT($B$1,2)&amp;"]"),tblPlanIndicativo_2[Programa PDD]=AvanceFinancieroProgramasVigencia[[#This Row],[Programa PDD]]),SUM(_xlpm.matriz))</f>
        <v>30000000</v>
      </c>
      <c r="W83" s="190" cm="1">
        <f t="array" ref="W83">_xlfn.LET(_xlpm.matriz,_xlfn._xlws.FILTER(EjecucionHaciendaVigencias[[Recursos propios ICDE]:[Crédito]],(EjecucionHaciendaVigencias[Programa PDD]=AvanceFinancieroProgramasVigencia[[#This Row],[Programa PDD]])*(EjecucionHaciendaVigencias[Vigencia]='Ejecución Financiera'!$B$1)),IFERROR(SUM(_xlpm.matriz),""))</f>
        <v>36998417</v>
      </c>
      <c r="X83" s="170">
        <f ca="1">IFERROR(AvanceFinancieroProgramasVigencia[[#This Row],[Recursos ejecutados de la vigencia]]/AvanceFinancieroProgramasVigencia[[#This Row],[Recursos programados de la vigencia]],"")</f>
        <v>1.2332805666666666</v>
      </c>
      <c r="Z83" s="118" t="s">
        <v>4353</v>
      </c>
      <c r="AA83" s="130" t="s">
        <v>4454</v>
      </c>
      <c r="AB83" s="118" t="s">
        <v>4616</v>
      </c>
      <c r="AC83" s="166" cm="1">
        <f t="array" ref="AC83">SUM(_xlfn._xlws.FILTER(tblPlanIndicativo_2[GRAN TOTAL],tblPlanIndicativo_2[Programa PDD]=AvanceFinancieroProgramasCuatrienio[[#This Row],[Programa PDD]]))</f>
        <v>130000000</v>
      </c>
      <c r="AD83" s="190" cm="1">
        <f t="array" ref="AD83">_xlfn.LET(_xlpm.matriz,_xlfn._xlws.FILTER(EjecucionHaciendaVigencias[[Recursos propios ICDE]:[Crédito]],EjecucionHaciendaVigencias[Programa PDD]=AvanceFinancieroProgramasCuatrienio[[#This Row],[Programa PDD]]),IFERROR(SUM(_xlpm.matriz),""))</f>
        <v>60658417</v>
      </c>
      <c r="AE83" s="170">
        <f>IFERROR(AvanceFinancieroProgramasCuatrienio[[#This Row],[Ejecución financiera cuatrienio]]/AvanceFinancieroProgramasCuatrienio[[#This Row],[Recursos programados]],"")</f>
        <v>0.46660320769230768</v>
      </c>
    </row>
    <row r="84" spans="19:31" ht="48" x14ac:dyDescent="0.25">
      <c r="S84" s="118" t="s">
        <v>4353</v>
      </c>
      <c r="T84" s="130" t="s">
        <v>4635</v>
      </c>
      <c r="U84" s="118" t="s">
        <v>4637</v>
      </c>
      <c r="V84" s="166" cm="1">
        <f t="array" aca="1" ref="V84" ca="1">_xlfn.LET(_xlpm.matriz,_xlfn._xlws.FILTER(INDIRECT("tblPlanIndicativo_2[Programación TOTAL"&amp;RIGHT($B$1,2)&amp;"]"),tblPlanIndicativo_2[Programa PDD]=AvanceFinancieroProgramasVigencia[[#This Row],[Programa PDD]]),SUM(_xlpm.matriz))</f>
        <v>0</v>
      </c>
      <c r="W84" s="190" cm="1">
        <f t="array" ref="W84">_xlfn.LET(_xlpm.matriz,_xlfn._xlws.FILTER(EjecucionHaciendaVigencias[[Recursos propios ICDE]:[Crédito]],(EjecucionHaciendaVigencias[Programa PDD]=AvanceFinancieroProgramasVigencia[[#This Row],[Programa PDD]])*(EjecucionHaciendaVigencias[Vigencia]='Ejecución Financiera'!$B$1)),IFERROR(SUM(_xlpm.matriz),""))</f>
        <v>5000000</v>
      </c>
      <c r="X84" s="170" t="str">
        <f ca="1">IFERROR(AvanceFinancieroProgramasVigencia[[#This Row],[Recursos ejecutados de la vigencia]]/AvanceFinancieroProgramasVigencia[[#This Row],[Recursos programados de la vigencia]],"")</f>
        <v/>
      </c>
      <c r="Z84" s="118" t="s">
        <v>4353</v>
      </c>
      <c r="AA84" s="130" t="s">
        <v>4635</v>
      </c>
      <c r="AB84" s="118" t="s">
        <v>4637</v>
      </c>
      <c r="AC84" s="166" cm="1">
        <f t="array" ref="AC84">SUM(_xlfn._xlws.FILTER(tblPlanIndicativo_2[GRAN TOTAL],tblPlanIndicativo_2[Programa PDD]=AvanceFinancieroProgramasCuatrienio[[#This Row],[Programa PDD]]))</f>
        <v>320000000</v>
      </c>
      <c r="AD84" s="190" cm="1">
        <f t="array" ref="AD84">_xlfn.LET(_xlpm.matriz,_xlfn._xlws.FILTER(EjecucionHaciendaVigencias[[Recursos propios ICDE]:[Crédito]],EjecucionHaciendaVigencias[Programa PDD]=AvanceFinancieroProgramasCuatrienio[[#This Row],[Programa PDD]]),IFERROR(SUM(_xlpm.matriz),""))</f>
        <v>5000000</v>
      </c>
      <c r="AE84" s="170">
        <f>IFERROR(AvanceFinancieroProgramasCuatrienio[[#This Row],[Ejecución financiera cuatrienio]]/AvanceFinancieroProgramasCuatrienio[[#This Row],[Recursos programados]],"")</f>
        <v>1.5625E-2</v>
      </c>
    </row>
    <row r="85" spans="19:31" ht="48" x14ac:dyDescent="0.25">
      <c r="S85" s="118" t="s">
        <v>4353</v>
      </c>
      <c r="T85" s="130" t="s">
        <v>4635</v>
      </c>
      <c r="U85" s="118" t="s">
        <v>4647</v>
      </c>
      <c r="V85" s="166" cm="1">
        <f t="array" aca="1" ref="V85" ca="1">_xlfn.LET(_xlpm.matriz,_xlfn._xlws.FILTER(INDIRECT("tblPlanIndicativo_2[Programación TOTAL"&amp;RIGHT($B$1,2)&amp;"]"),tblPlanIndicativo_2[Programa PDD]=AvanceFinancieroProgramasVigencia[[#This Row],[Programa PDD]]),SUM(_xlpm.matriz))</f>
        <v>0</v>
      </c>
      <c r="W85" s="190" t="str" cm="1">
        <f t="array" ref="W85">_xlfn.LET(_xlpm.matriz,_xlfn._xlws.FILTER(EjecucionHaciendaVigencias[[Recursos propios ICDE]:[Crédito]],(EjecucionHaciendaVigencias[Programa PDD]=AvanceFinancieroProgramasVigencia[[#This Row],[Programa PDD]])*(EjecucionHaciendaVigencias[Vigencia]='Ejecución Financiera'!$B$1)),IFERROR(SUM(_xlpm.matriz),""))</f>
        <v/>
      </c>
      <c r="X85" s="170" t="str">
        <f ca="1">IFERROR(AvanceFinancieroProgramasVigencia[[#This Row],[Recursos ejecutados de la vigencia]]/AvanceFinancieroProgramasVigencia[[#This Row],[Recursos programados de la vigencia]],"")</f>
        <v/>
      </c>
      <c r="Z85" s="118" t="s">
        <v>4353</v>
      </c>
      <c r="AA85" s="130" t="s">
        <v>4635</v>
      </c>
      <c r="AB85" s="118" t="s">
        <v>4647</v>
      </c>
      <c r="AC85" s="166" cm="1">
        <f t="array" ref="AC85">SUM(_xlfn._xlws.FILTER(tblPlanIndicativo_2[GRAN TOTAL],tblPlanIndicativo_2[Programa PDD]=AvanceFinancieroProgramasCuatrienio[[#This Row],[Programa PDD]]))</f>
        <v>0</v>
      </c>
      <c r="AD85" s="190" t="str" cm="1">
        <f t="array" ref="AD85">_xlfn.LET(_xlpm.matriz,_xlfn._xlws.FILTER(EjecucionHaciendaVigencias[[Recursos propios ICDE]:[Crédito]],EjecucionHaciendaVigencias[Programa PDD]=AvanceFinancieroProgramasCuatrienio[[#This Row],[Programa PDD]]),IFERROR(SUM(_xlpm.matriz),""))</f>
        <v/>
      </c>
      <c r="AE85" s="170" t="str">
        <f>IFERROR(AvanceFinancieroProgramasCuatrienio[[#This Row],[Ejecución financiera cuatrienio]]/AvanceFinancieroProgramasCuatrienio[[#This Row],[Recursos programados]],"")</f>
        <v/>
      </c>
    </row>
    <row r="86" spans="19:31" ht="48" x14ac:dyDescent="0.25">
      <c r="S86" s="118" t="s">
        <v>4353</v>
      </c>
      <c r="T86" s="130" t="s">
        <v>4635</v>
      </c>
      <c r="U86" s="118" t="s">
        <v>4656</v>
      </c>
      <c r="V86" s="166" cm="1">
        <f t="array" aca="1" ref="V86" ca="1">_xlfn.LET(_xlpm.matriz,_xlfn._xlws.FILTER(INDIRECT("tblPlanIndicativo_2[Programación TOTAL"&amp;RIGHT($B$1,2)&amp;"]"),tblPlanIndicativo_2[Programa PDD]=AvanceFinancieroProgramasVigencia[[#This Row],[Programa PDD]]),SUM(_xlpm.matriz))</f>
        <v>0</v>
      </c>
      <c r="W86" s="190" t="str" cm="1">
        <f t="array" ref="W86">_xlfn.LET(_xlpm.matriz,_xlfn._xlws.FILTER(EjecucionHaciendaVigencias[[Recursos propios ICDE]:[Crédito]],(EjecucionHaciendaVigencias[Programa PDD]=AvanceFinancieroProgramasVigencia[[#This Row],[Programa PDD]])*(EjecucionHaciendaVigencias[Vigencia]='Ejecución Financiera'!$B$1)),IFERROR(SUM(_xlpm.matriz),""))</f>
        <v/>
      </c>
      <c r="X86" s="170" t="str">
        <f ca="1">IFERROR(AvanceFinancieroProgramasVigencia[[#This Row],[Recursos ejecutados de la vigencia]]/AvanceFinancieroProgramasVigencia[[#This Row],[Recursos programados de la vigencia]],"")</f>
        <v/>
      </c>
      <c r="Z86" s="118" t="s">
        <v>4353</v>
      </c>
      <c r="AA86" s="130" t="s">
        <v>4635</v>
      </c>
      <c r="AB86" s="118" t="s">
        <v>4656</v>
      </c>
      <c r="AC86" s="166" cm="1">
        <f t="array" ref="AC86">SUM(_xlfn._xlws.FILTER(tblPlanIndicativo_2[GRAN TOTAL],tblPlanIndicativo_2[Programa PDD]=AvanceFinancieroProgramasCuatrienio[[#This Row],[Programa PDD]]))</f>
        <v>90000000</v>
      </c>
      <c r="AD86" s="190" t="str" cm="1">
        <f t="array" ref="AD86">_xlfn.LET(_xlpm.matriz,_xlfn._xlws.FILTER(EjecucionHaciendaVigencias[[Recursos propios ICDE]:[Crédito]],EjecucionHaciendaVigencias[Programa PDD]=AvanceFinancieroProgramasCuatrienio[[#This Row],[Programa PDD]]),IFERROR(SUM(_xlpm.matriz),""))</f>
        <v/>
      </c>
      <c r="AE86" s="170" t="str">
        <f>IFERROR(AvanceFinancieroProgramasCuatrienio[[#This Row],[Ejecución financiera cuatrienio]]/AvanceFinancieroProgramasCuatrienio[[#This Row],[Recursos programados]],"")</f>
        <v/>
      </c>
    </row>
    <row r="87" spans="19:31" ht="60" x14ac:dyDescent="0.25">
      <c r="S87" s="118" t="s">
        <v>4353</v>
      </c>
      <c r="T87" s="130" t="s">
        <v>4635</v>
      </c>
      <c r="U87" s="118" t="s">
        <v>4666</v>
      </c>
      <c r="V87" s="166" cm="1">
        <f t="array" aca="1" ref="V87" ca="1">_xlfn.LET(_xlpm.matriz,_xlfn._xlws.FILTER(INDIRECT("tblPlanIndicativo_2[Programación TOTAL"&amp;RIGHT($B$1,2)&amp;"]"),tblPlanIndicativo_2[Programa PDD]=AvanceFinancieroProgramasVigencia[[#This Row],[Programa PDD]]),SUM(_xlpm.matriz))</f>
        <v>0</v>
      </c>
      <c r="W87" s="190" t="str" cm="1">
        <f t="array" ref="W87">_xlfn.LET(_xlpm.matriz,_xlfn._xlws.FILTER(EjecucionHaciendaVigencias[[Recursos propios ICDE]:[Crédito]],(EjecucionHaciendaVigencias[Programa PDD]=AvanceFinancieroProgramasVigencia[[#This Row],[Programa PDD]])*(EjecucionHaciendaVigencias[Vigencia]='Ejecución Financiera'!$B$1)),IFERROR(SUM(_xlpm.matriz),""))</f>
        <v/>
      </c>
      <c r="X87" s="170" t="str">
        <f ca="1">IFERROR(AvanceFinancieroProgramasVigencia[[#This Row],[Recursos ejecutados de la vigencia]]/AvanceFinancieroProgramasVigencia[[#This Row],[Recursos programados de la vigencia]],"")</f>
        <v/>
      </c>
      <c r="Z87" s="118" t="s">
        <v>4353</v>
      </c>
      <c r="AA87" s="130" t="s">
        <v>4635</v>
      </c>
      <c r="AB87" s="118" t="s">
        <v>4666</v>
      </c>
      <c r="AC87" s="166" cm="1">
        <f t="array" ref="AC87">SUM(_xlfn._xlws.FILTER(tblPlanIndicativo_2[GRAN TOTAL],tblPlanIndicativo_2[Programa PDD]=AvanceFinancieroProgramasCuatrienio[[#This Row],[Programa PDD]]))</f>
        <v>610000000</v>
      </c>
      <c r="AD87" s="190" t="str" cm="1">
        <f t="array" ref="AD87">_xlfn.LET(_xlpm.matriz,_xlfn._xlws.FILTER(EjecucionHaciendaVigencias[[Recursos propios ICDE]:[Crédito]],EjecucionHaciendaVigencias[Programa PDD]=AvanceFinancieroProgramasCuatrienio[[#This Row],[Programa PDD]]),IFERROR(SUM(_xlpm.matriz),""))</f>
        <v/>
      </c>
      <c r="AE87" s="170" t="str">
        <f>IFERROR(AvanceFinancieroProgramasCuatrienio[[#This Row],[Ejecución financiera cuatrienio]]/AvanceFinancieroProgramasCuatrienio[[#This Row],[Recursos programados]],"")</f>
        <v/>
      </c>
    </row>
    <row r="88" spans="19:31" ht="48" x14ac:dyDescent="0.25">
      <c r="S88" s="118" t="s">
        <v>4353</v>
      </c>
      <c r="T88" s="130" t="s">
        <v>4635</v>
      </c>
      <c r="U88" s="118" t="s">
        <v>4677</v>
      </c>
      <c r="V88" s="166" cm="1">
        <f t="array" aca="1" ref="V88" ca="1">_xlfn.LET(_xlpm.matriz,_xlfn._xlws.FILTER(INDIRECT("tblPlanIndicativo_2[Programación TOTAL"&amp;RIGHT($B$1,2)&amp;"]"),tblPlanIndicativo_2[Programa PDD]=AvanceFinancieroProgramasVigencia[[#This Row],[Programa PDD]]),SUM(_xlpm.matriz))</f>
        <v>0</v>
      </c>
      <c r="W88" s="190" cm="1">
        <f t="array" ref="W88">_xlfn.LET(_xlpm.matriz,_xlfn._xlws.FILTER(EjecucionHaciendaVigencias[[Recursos propios ICDE]:[Crédito]],(EjecucionHaciendaVigencias[Programa PDD]=AvanceFinancieroProgramasVigencia[[#This Row],[Programa PDD]])*(EjecucionHaciendaVigencias[Vigencia]='Ejecución Financiera'!$B$1)),IFERROR(SUM(_xlpm.matriz),""))</f>
        <v>2000000</v>
      </c>
      <c r="X88" s="170" t="str">
        <f ca="1">IFERROR(AvanceFinancieroProgramasVigencia[[#This Row],[Recursos ejecutados de la vigencia]]/AvanceFinancieroProgramasVigencia[[#This Row],[Recursos programados de la vigencia]],"")</f>
        <v/>
      </c>
      <c r="Z88" s="118" t="s">
        <v>4353</v>
      </c>
      <c r="AA88" s="130" t="s">
        <v>4635</v>
      </c>
      <c r="AB88" s="118" t="s">
        <v>4677</v>
      </c>
      <c r="AC88" s="166" cm="1">
        <f t="array" ref="AC88">SUM(_xlfn._xlws.FILTER(tblPlanIndicativo_2[GRAN TOTAL],tblPlanIndicativo_2[Programa PDD]=AvanceFinancieroProgramasCuatrienio[[#This Row],[Programa PDD]]))</f>
        <v>0</v>
      </c>
      <c r="AD88" s="190" cm="1">
        <f t="array" ref="AD88">_xlfn.LET(_xlpm.matriz,_xlfn._xlws.FILTER(EjecucionHaciendaVigencias[[Recursos propios ICDE]:[Crédito]],EjecucionHaciendaVigencias[Programa PDD]=AvanceFinancieroProgramasCuatrienio[[#This Row],[Programa PDD]]),IFERROR(SUM(_xlpm.matriz),""))</f>
        <v>2000000</v>
      </c>
      <c r="AE88" s="170" t="str">
        <f>IFERROR(AvanceFinancieroProgramasCuatrienio[[#This Row],[Ejecución financiera cuatrienio]]/AvanceFinancieroProgramasCuatrienio[[#This Row],[Recursos programados]],"")</f>
        <v/>
      </c>
    </row>
    <row r="89" spans="19:31" ht="48" x14ac:dyDescent="0.25">
      <c r="S89" s="118" t="s">
        <v>4353</v>
      </c>
      <c r="T89" s="130" t="s">
        <v>4635</v>
      </c>
      <c r="U89" s="118" t="s">
        <v>4686</v>
      </c>
      <c r="V89" s="166" cm="1">
        <f t="array" aca="1" ref="V89" ca="1">_xlfn.LET(_xlpm.matriz,_xlfn._xlws.FILTER(INDIRECT("tblPlanIndicativo_2[Programación TOTAL"&amp;RIGHT($B$1,2)&amp;"]"),tblPlanIndicativo_2[Programa PDD]=AvanceFinancieroProgramasVigencia[[#This Row],[Programa PDD]]),SUM(_xlpm.matriz))</f>
        <v>0</v>
      </c>
      <c r="W89" s="190" t="str" cm="1">
        <f t="array" ref="W89">_xlfn.LET(_xlpm.matriz,_xlfn._xlws.FILTER(EjecucionHaciendaVigencias[[Recursos propios ICDE]:[Crédito]],(EjecucionHaciendaVigencias[Programa PDD]=AvanceFinancieroProgramasVigencia[[#This Row],[Programa PDD]])*(EjecucionHaciendaVigencias[Vigencia]='Ejecución Financiera'!$B$1)),IFERROR(SUM(_xlpm.matriz),""))</f>
        <v/>
      </c>
      <c r="X89" s="170" t="str">
        <f ca="1">IFERROR(AvanceFinancieroProgramasVigencia[[#This Row],[Recursos ejecutados de la vigencia]]/AvanceFinancieroProgramasVigencia[[#This Row],[Recursos programados de la vigencia]],"")</f>
        <v/>
      </c>
      <c r="Z89" s="118" t="s">
        <v>4353</v>
      </c>
      <c r="AA89" s="130" t="s">
        <v>4635</v>
      </c>
      <c r="AB89" s="118" t="s">
        <v>4686</v>
      </c>
      <c r="AC89" s="166" cm="1">
        <f t="array" ref="AC89">SUM(_xlfn._xlws.FILTER(tblPlanIndicativo_2[GRAN TOTAL],tblPlanIndicativo_2[Programa PDD]=AvanceFinancieroProgramasCuatrienio[[#This Row],[Programa PDD]]))</f>
        <v>100000000</v>
      </c>
      <c r="AD89" s="190" t="str" cm="1">
        <f t="array" ref="AD89">_xlfn.LET(_xlpm.matriz,_xlfn._xlws.FILTER(EjecucionHaciendaVigencias[[Recursos propios ICDE]:[Crédito]],EjecucionHaciendaVigencias[Programa PDD]=AvanceFinancieroProgramasCuatrienio[[#This Row],[Programa PDD]]),IFERROR(SUM(_xlpm.matriz),""))</f>
        <v/>
      </c>
      <c r="AE89" s="170" t="str">
        <f>IFERROR(AvanceFinancieroProgramasCuatrienio[[#This Row],[Ejecución financiera cuatrienio]]/AvanceFinancieroProgramasCuatrienio[[#This Row],[Recursos programados]],"")</f>
        <v/>
      </c>
    </row>
    <row r="90" spans="19:31" x14ac:dyDescent="0.25">
      <c r="S90" s="118" t="s">
        <v>4353</v>
      </c>
      <c r="T90" s="130" t="s">
        <v>4703</v>
      </c>
      <c r="U90" s="118" t="s">
        <v>4705</v>
      </c>
      <c r="V90" s="166" cm="1">
        <f t="array" aca="1" ref="V90" ca="1">_xlfn.LET(_xlpm.matriz,_xlfn._xlws.FILTER(INDIRECT("tblPlanIndicativo_2[Programación TOTAL"&amp;RIGHT($B$1,2)&amp;"]"),tblPlanIndicativo_2[Programa PDD]=AvanceFinancieroProgramasVigencia[[#This Row],[Programa PDD]]),SUM(_xlpm.matriz))</f>
        <v>0</v>
      </c>
      <c r="W90" s="190" cm="1">
        <f t="array" ref="W90">_xlfn.LET(_xlpm.matriz,_xlfn._xlws.FILTER(EjecucionHaciendaVigencias[[Recursos propios ICDE]:[Crédito]],(EjecucionHaciendaVigencias[Programa PDD]=AvanceFinancieroProgramasVigencia[[#This Row],[Programa PDD]])*(EjecucionHaciendaVigencias[Vigencia]='Ejecución Financiera'!$B$1)),IFERROR(SUM(_xlpm.matriz),""))</f>
        <v>2000000</v>
      </c>
      <c r="X90" s="170" t="str">
        <f ca="1">IFERROR(AvanceFinancieroProgramasVigencia[[#This Row],[Recursos ejecutados de la vigencia]]/AvanceFinancieroProgramasVigencia[[#This Row],[Recursos programados de la vigencia]],"")</f>
        <v/>
      </c>
      <c r="Z90" s="118" t="s">
        <v>4353</v>
      </c>
      <c r="AA90" s="130" t="s">
        <v>4703</v>
      </c>
      <c r="AB90" s="118" t="s">
        <v>4705</v>
      </c>
      <c r="AC90" s="166" cm="1">
        <f t="array" ref="AC90">SUM(_xlfn._xlws.FILTER(tblPlanIndicativo_2[GRAN TOTAL],tblPlanIndicativo_2[Programa PDD]=AvanceFinancieroProgramasCuatrienio[[#This Row],[Programa PDD]]))</f>
        <v>0</v>
      </c>
      <c r="AD90" s="190" cm="1">
        <f t="array" ref="AD90">_xlfn.LET(_xlpm.matriz,_xlfn._xlws.FILTER(EjecucionHaciendaVigencias[[Recursos propios ICDE]:[Crédito]],EjecucionHaciendaVigencias[Programa PDD]=AvanceFinancieroProgramasCuatrienio[[#This Row],[Programa PDD]]),IFERROR(SUM(_xlpm.matriz),""))</f>
        <v>2000000</v>
      </c>
      <c r="AE90" s="170" t="str">
        <f>IFERROR(AvanceFinancieroProgramasCuatrienio[[#This Row],[Ejecución financiera cuatrienio]]/AvanceFinancieroProgramasCuatrienio[[#This Row],[Recursos programados]],"")</f>
        <v/>
      </c>
    </row>
  </sheetData>
  <autoFilter ref="AG2:AK2" xr:uid="{E43F4AB5-C2A0-4DA5-8288-D32A0F9871BA}"/>
  <mergeCells count="7">
    <mergeCell ref="D10:G10"/>
    <mergeCell ref="AG1:AK1"/>
    <mergeCell ref="I1:L1"/>
    <mergeCell ref="N1:Q1"/>
    <mergeCell ref="D1:G1"/>
    <mergeCell ref="S1:X1"/>
    <mergeCell ref="Z1:AE1"/>
  </mergeCells>
  <conditionalFormatting sqref="G3:G7">
    <cfRule type="colorScale" priority="8">
      <colorScale>
        <cfvo type="min"/>
        <cfvo type="max"/>
        <color rgb="FFFCFCFF"/>
        <color rgb="FF63BE7B"/>
      </colorScale>
    </cfRule>
  </conditionalFormatting>
  <conditionalFormatting sqref="G12:G16">
    <cfRule type="colorScale" priority="7">
      <colorScale>
        <cfvo type="min"/>
        <cfvo type="max"/>
        <color rgb="FFFCFCFF"/>
        <color rgb="FF63BE7B"/>
      </colorScale>
    </cfRule>
  </conditionalFormatting>
  <conditionalFormatting sqref="L3:L26">
    <cfRule type="colorScale" priority="1">
      <colorScale>
        <cfvo type="min"/>
        <cfvo type="max"/>
        <color rgb="FFFCFCFF"/>
        <color rgb="FF63BE7B"/>
      </colorScale>
    </cfRule>
  </conditionalFormatting>
  <conditionalFormatting sqref="Q3:Q26">
    <cfRule type="colorScale" priority="2">
      <colorScale>
        <cfvo type="min"/>
        <cfvo type="max"/>
        <color rgb="FFFCFCFF"/>
        <color rgb="FF63BE7B"/>
      </colorScale>
    </cfRule>
  </conditionalFormatting>
  <conditionalFormatting sqref="AJ3:AJ12">
    <cfRule type="colorScale" priority="20">
      <colorScale>
        <cfvo type="min"/>
        <cfvo type="max"/>
        <color rgb="FFFCFCFF"/>
        <color rgb="FF63BE7B"/>
      </colorScale>
    </cfRule>
  </conditionalFormatting>
  <conditionalFormatting sqref="AK3:AK12">
    <cfRule type="colorScale" priority="17">
      <colorScale>
        <cfvo type="min"/>
        <cfvo type="max"/>
        <color rgb="FFFCFCFF"/>
        <color rgb="FF63BE7B"/>
      </colorScale>
    </cfRule>
  </conditionalFormatting>
  <dataValidations count="1">
    <dataValidation type="list" allowBlank="1" showInputMessage="1" showErrorMessage="1" sqref="B1" xr:uid="{68437440-089D-4498-9438-5EF1ECB1D296}">
      <formula1>"2024,2025,2026,2027"</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7DA85-1B4D-4DA9-A25E-7F5B23619DA4}">
  <dimension ref="A1:O282"/>
  <sheetViews>
    <sheetView zoomScaleNormal="100" workbookViewId="0">
      <selection activeCell="C1" sqref="C1"/>
    </sheetView>
  </sheetViews>
  <sheetFormatPr baseColWidth="10" defaultRowHeight="14.4" x14ac:dyDescent="0.3"/>
  <cols>
    <col min="1" max="1" width="13.109375" customWidth="1"/>
    <col min="2" max="2" width="18.33203125" customWidth="1"/>
    <col min="3" max="3" width="40.109375" customWidth="1"/>
    <col min="4" max="4" width="37.5546875" customWidth="1"/>
    <col min="5" max="5" width="36.33203125" customWidth="1"/>
    <col min="6" max="15" width="21.5546875" customWidth="1"/>
    <col min="18" max="18" width="13.109375" customWidth="1"/>
    <col min="19" max="19" width="23.77734375" customWidth="1"/>
  </cols>
  <sheetData>
    <row r="1" spans="1:15" x14ac:dyDescent="0.3">
      <c r="A1" s="25" t="s">
        <v>4737</v>
      </c>
      <c r="B1" s="25" t="s">
        <v>4803</v>
      </c>
      <c r="C1" s="25" t="s">
        <v>4730</v>
      </c>
      <c r="D1" s="25" t="s">
        <v>19</v>
      </c>
      <c r="E1" s="25" t="s">
        <v>21</v>
      </c>
      <c r="F1" s="25" t="s">
        <v>6735</v>
      </c>
      <c r="G1" s="25" t="s">
        <v>6736</v>
      </c>
      <c r="H1" s="25" t="s">
        <v>6737</v>
      </c>
      <c r="I1" s="25" t="s">
        <v>6738</v>
      </c>
      <c r="J1" s="25" t="s">
        <v>6739</v>
      </c>
      <c r="K1" s="25" t="s">
        <v>6740</v>
      </c>
      <c r="L1" s="25" t="s">
        <v>6741</v>
      </c>
      <c r="M1" s="25" t="s">
        <v>6742</v>
      </c>
      <c r="N1" s="25" t="s">
        <v>6743</v>
      </c>
      <c r="O1" s="25" t="s">
        <v>6744</v>
      </c>
    </row>
    <row r="2" spans="1:15" x14ac:dyDescent="0.3">
      <c r="A2" s="20">
        <v>2024</v>
      </c>
      <c r="B2" t="s">
        <v>934</v>
      </c>
      <c r="C2" t="s">
        <v>102</v>
      </c>
      <c r="D2" t="s">
        <v>526</v>
      </c>
      <c r="E2" t="s">
        <v>527</v>
      </c>
      <c r="F2" s="172">
        <v>0</v>
      </c>
      <c r="G2" s="172">
        <v>0</v>
      </c>
      <c r="H2" s="173">
        <v>0</v>
      </c>
      <c r="I2" s="173">
        <v>0</v>
      </c>
      <c r="J2" s="173">
        <v>0</v>
      </c>
      <c r="K2" s="173">
        <v>0</v>
      </c>
      <c r="L2" s="172">
        <v>691042742471.96997</v>
      </c>
      <c r="M2" s="173">
        <v>0</v>
      </c>
      <c r="N2" s="172">
        <v>0</v>
      </c>
      <c r="O2" s="173">
        <v>0</v>
      </c>
    </row>
    <row r="3" spans="1:15" x14ac:dyDescent="0.3">
      <c r="A3" s="20">
        <v>2024</v>
      </c>
      <c r="B3" t="s">
        <v>2696</v>
      </c>
      <c r="C3" t="s">
        <v>2659</v>
      </c>
      <c r="D3" t="s">
        <v>2665</v>
      </c>
      <c r="E3" t="s">
        <v>2666</v>
      </c>
      <c r="F3" s="172">
        <v>0</v>
      </c>
      <c r="G3" s="172">
        <v>190000000</v>
      </c>
      <c r="H3" s="173">
        <v>0</v>
      </c>
      <c r="I3" s="173">
        <v>2810000000</v>
      </c>
      <c r="J3" s="173">
        <v>0</v>
      </c>
      <c r="K3" s="173">
        <v>0</v>
      </c>
      <c r="L3" s="172">
        <v>0</v>
      </c>
      <c r="M3" s="173">
        <v>0</v>
      </c>
      <c r="N3" s="172">
        <v>0</v>
      </c>
      <c r="O3" s="173">
        <v>0</v>
      </c>
    </row>
    <row r="4" spans="1:15" x14ac:dyDescent="0.3">
      <c r="A4" s="20">
        <v>2024</v>
      </c>
      <c r="B4" t="s">
        <v>902</v>
      </c>
      <c r="C4" t="s">
        <v>102</v>
      </c>
      <c r="D4" t="s">
        <v>526</v>
      </c>
      <c r="E4" t="s">
        <v>527</v>
      </c>
      <c r="F4" s="172">
        <v>1009030877</v>
      </c>
      <c r="G4" s="172">
        <v>81800414</v>
      </c>
      <c r="H4" s="173">
        <v>0</v>
      </c>
      <c r="I4" s="173">
        <v>0</v>
      </c>
      <c r="J4" s="173">
        <v>0</v>
      </c>
      <c r="K4" s="25">
        <v>0</v>
      </c>
      <c r="L4" s="172">
        <v>0</v>
      </c>
      <c r="M4" s="173">
        <v>0</v>
      </c>
      <c r="N4" s="172">
        <v>3611800309.5</v>
      </c>
      <c r="O4" s="173">
        <v>0</v>
      </c>
    </row>
    <row r="5" spans="1:15" x14ac:dyDescent="0.3">
      <c r="A5" s="20">
        <v>2024</v>
      </c>
      <c r="B5" t="s">
        <v>1440</v>
      </c>
      <c r="C5" t="s">
        <v>102</v>
      </c>
      <c r="D5" t="s">
        <v>1086</v>
      </c>
      <c r="E5" t="s">
        <v>1319</v>
      </c>
      <c r="F5" s="172">
        <v>38511610617</v>
      </c>
      <c r="G5" s="172">
        <v>0</v>
      </c>
      <c r="H5" s="173">
        <v>0</v>
      </c>
      <c r="I5" s="173">
        <v>0</v>
      </c>
      <c r="J5" s="173">
        <v>0</v>
      </c>
      <c r="K5" s="173">
        <v>0</v>
      </c>
      <c r="L5" s="172">
        <v>0</v>
      </c>
      <c r="M5" s="173">
        <v>0</v>
      </c>
      <c r="N5" s="172">
        <v>0</v>
      </c>
      <c r="O5" s="173">
        <v>0</v>
      </c>
    </row>
    <row r="6" spans="1:15" x14ac:dyDescent="0.3">
      <c r="A6" s="20">
        <v>2024</v>
      </c>
      <c r="B6" t="s">
        <v>4344</v>
      </c>
      <c r="C6" t="s">
        <v>3742</v>
      </c>
      <c r="D6" t="s">
        <v>4269</v>
      </c>
      <c r="E6" t="s">
        <v>4271</v>
      </c>
      <c r="F6" s="172">
        <v>7520763835</v>
      </c>
      <c r="G6" s="172">
        <v>0</v>
      </c>
      <c r="H6" s="173">
        <v>0</v>
      </c>
      <c r="I6" s="173">
        <v>0</v>
      </c>
      <c r="J6" s="173">
        <v>0</v>
      </c>
      <c r="K6" s="173">
        <v>0</v>
      </c>
      <c r="L6" s="172">
        <v>0</v>
      </c>
      <c r="M6" s="173">
        <v>0</v>
      </c>
      <c r="N6" s="172">
        <v>0</v>
      </c>
      <c r="O6" s="173">
        <v>0</v>
      </c>
    </row>
    <row r="7" spans="1:15" x14ac:dyDescent="0.3">
      <c r="A7" s="20">
        <v>2024</v>
      </c>
      <c r="B7" t="s">
        <v>3741</v>
      </c>
      <c r="C7" t="s">
        <v>3742</v>
      </c>
      <c r="D7" t="s">
        <v>3746</v>
      </c>
      <c r="E7" t="s">
        <v>3748</v>
      </c>
      <c r="F7" s="172">
        <v>0</v>
      </c>
      <c r="G7" s="172">
        <v>118355814.16</v>
      </c>
      <c r="H7" s="173">
        <v>0</v>
      </c>
      <c r="I7" s="173">
        <v>0</v>
      </c>
      <c r="J7" s="173">
        <v>0</v>
      </c>
      <c r="K7" s="173">
        <v>0</v>
      </c>
      <c r="L7" s="172">
        <v>0</v>
      </c>
      <c r="M7" s="173">
        <v>0</v>
      </c>
      <c r="N7" s="172">
        <v>0</v>
      </c>
      <c r="O7" s="173">
        <v>0</v>
      </c>
    </row>
    <row r="8" spans="1:15" x14ac:dyDescent="0.3">
      <c r="A8" s="20">
        <v>2024</v>
      </c>
      <c r="B8" t="s">
        <v>3788</v>
      </c>
      <c r="C8" t="s">
        <v>3742</v>
      </c>
      <c r="D8" t="s">
        <v>3746</v>
      </c>
      <c r="E8" t="s">
        <v>3748</v>
      </c>
      <c r="F8" s="172">
        <v>0</v>
      </c>
      <c r="G8" s="172">
        <v>318088935</v>
      </c>
      <c r="H8" s="173">
        <v>0</v>
      </c>
      <c r="I8" s="173">
        <v>0</v>
      </c>
      <c r="J8" s="173">
        <v>0</v>
      </c>
      <c r="K8" s="173">
        <v>0</v>
      </c>
      <c r="L8" s="172">
        <v>0</v>
      </c>
      <c r="M8" s="173">
        <v>0</v>
      </c>
      <c r="N8" s="172">
        <v>0</v>
      </c>
      <c r="O8" s="173">
        <v>0</v>
      </c>
    </row>
    <row r="9" spans="1:15" x14ac:dyDescent="0.3">
      <c r="A9" s="20">
        <v>2024</v>
      </c>
      <c r="B9" t="s">
        <v>3405</v>
      </c>
      <c r="C9" t="s">
        <v>2659</v>
      </c>
      <c r="D9" t="s">
        <v>3305</v>
      </c>
      <c r="E9" t="s">
        <v>3322</v>
      </c>
      <c r="F9" s="172">
        <v>0</v>
      </c>
      <c r="G9" s="172">
        <v>0</v>
      </c>
      <c r="H9" s="173">
        <v>0</v>
      </c>
      <c r="I9" s="173">
        <v>0</v>
      </c>
      <c r="J9" s="173">
        <v>0</v>
      </c>
      <c r="K9" s="173">
        <v>0</v>
      </c>
      <c r="L9" s="172">
        <v>0</v>
      </c>
      <c r="M9" s="173">
        <v>0</v>
      </c>
      <c r="N9" s="172">
        <v>0</v>
      </c>
      <c r="O9" s="173">
        <v>3422474089.4899998</v>
      </c>
    </row>
    <row r="10" spans="1:15" x14ac:dyDescent="0.3">
      <c r="A10" s="20">
        <v>2024</v>
      </c>
      <c r="B10" t="s">
        <v>3317</v>
      </c>
      <c r="C10" t="s">
        <v>2659</v>
      </c>
      <c r="D10" t="s">
        <v>3305</v>
      </c>
      <c r="E10" t="s">
        <v>3322</v>
      </c>
      <c r="F10" s="172">
        <v>410913516</v>
      </c>
      <c r="G10" s="172">
        <v>177085110</v>
      </c>
      <c r="H10" s="173">
        <v>0</v>
      </c>
      <c r="I10" s="173">
        <v>0</v>
      </c>
      <c r="J10" s="173">
        <v>0</v>
      </c>
      <c r="K10" s="173">
        <v>0</v>
      </c>
      <c r="L10" s="172">
        <v>0</v>
      </c>
      <c r="M10" s="173">
        <v>0</v>
      </c>
      <c r="N10" s="172">
        <v>13613725125.9</v>
      </c>
      <c r="O10" s="173">
        <v>2949967288.6500001</v>
      </c>
    </row>
    <row r="11" spans="1:15" x14ac:dyDescent="0.3">
      <c r="A11" s="20">
        <v>2024</v>
      </c>
      <c r="B11" t="s">
        <v>3373</v>
      </c>
      <c r="C11" t="s">
        <v>2659</v>
      </c>
      <c r="D11" t="s">
        <v>3305</v>
      </c>
      <c r="E11" t="s">
        <v>3322</v>
      </c>
      <c r="F11" s="172">
        <v>0</v>
      </c>
      <c r="G11" s="172">
        <v>0</v>
      </c>
      <c r="H11" s="173">
        <v>0</v>
      </c>
      <c r="I11" s="173">
        <v>0</v>
      </c>
      <c r="J11" s="173">
        <v>0</v>
      </c>
      <c r="K11" s="173">
        <v>0</v>
      </c>
      <c r="L11" s="172">
        <v>0</v>
      </c>
      <c r="M11" s="173">
        <v>0</v>
      </c>
      <c r="N11" s="172">
        <v>0</v>
      </c>
      <c r="O11" s="173">
        <v>0</v>
      </c>
    </row>
    <row r="12" spans="1:15" x14ac:dyDescent="0.3">
      <c r="A12" s="20">
        <v>2024</v>
      </c>
      <c r="B12" t="s">
        <v>3210</v>
      </c>
      <c r="C12" t="s">
        <v>2659</v>
      </c>
      <c r="D12" t="s">
        <v>3150</v>
      </c>
      <c r="E12" t="s">
        <v>3188</v>
      </c>
      <c r="F12" s="172">
        <v>4562482579.71</v>
      </c>
      <c r="G12" s="172">
        <v>893448750.61000001</v>
      </c>
      <c r="H12" s="173">
        <v>0</v>
      </c>
      <c r="I12" s="173">
        <v>0</v>
      </c>
      <c r="J12" s="173">
        <v>15600000000</v>
      </c>
      <c r="K12" s="173">
        <v>0</v>
      </c>
      <c r="L12" s="172">
        <v>0</v>
      </c>
      <c r="M12" s="173">
        <v>0</v>
      </c>
      <c r="N12" s="172">
        <v>0</v>
      </c>
      <c r="O12" s="173">
        <v>0</v>
      </c>
    </row>
    <row r="13" spans="1:15" x14ac:dyDescent="0.3">
      <c r="A13" s="20">
        <v>2024</v>
      </c>
      <c r="B13" t="s">
        <v>3183</v>
      </c>
      <c r="C13" t="s">
        <v>2659</v>
      </c>
      <c r="D13" t="s">
        <v>3150</v>
      </c>
      <c r="E13" t="s">
        <v>3188</v>
      </c>
      <c r="F13" s="172">
        <v>366038740</v>
      </c>
      <c r="G13" s="172">
        <v>50000000</v>
      </c>
      <c r="H13" s="173">
        <v>0</v>
      </c>
      <c r="I13" s="173">
        <v>0</v>
      </c>
      <c r="J13" s="173">
        <v>0</v>
      </c>
      <c r="K13" s="173">
        <v>0</v>
      </c>
      <c r="L13" s="172">
        <v>0</v>
      </c>
      <c r="M13" s="173">
        <v>0</v>
      </c>
      <c r="N13" s="172">
        <v>0</v>
      </c>
      <c r="O13" s="173">
        <v>0</v>
      </c>
    </row>
    <row r="14" spans="1:15" x14ac:dyDescent="0.3">
      <c r="A14" s="20">
        <v>2024</v>
      </c>
      <c r="B14" t="s">
        <v>3199</v>
      </c>
      <c r="C14" t="s">
        <v>2659</v>
      </c>
      <c r="D14" t="s">
        <v>3150</v>
      </c>
      <c r="E14" t="s">
        <v>3188</v>
      </c>
      <c r="F14" s="172">
        <v>666407875</v>
      </c>
      <c r="G14" s="172">
        <v>0</v>
      </c>
      <c r="H14" s="173">
        <v>0</v>
      </c>
      <c r="I14" s="173">
        <v>0</v>
      </c>
      <c r="J14" s="173">
        <v>0</v>
      </c>
      <c r="K14" s="173">
        <v>0</v>
      </c>
      <c r="L14" s="172">
        <v>0</v>
      </c>
      <c r="M14" s="173">
        <v>0</v>
      </c>
      <c r="N14" s="172">
        <v>0</v>
      </c>
      <c r="O14" s="173">
        <v>0</v>
      </c>
    </row>
    <row r="15" spans="1:15" x14ac:dyDescent="0.3">
      <c r="A15" s="20">
        <v>2024</v>
      </c>
      <c r="B15" t="s">
        <v>2221</v>
      </c>
      <c r="C15" t="s">
        <v>2069</v>
      </c>
      <c r="D15" t="s">
        <v>2170</v>
      </c>
      <c r="E15" t="s">
        <v>2171</v>
      </c>
      <c r="F15" s="172">
        <v>7253204173</v>
      </c>
      <c r="G15" s="172">
        <v>0</v>
      </c>
      <c r="H15" s="173">
        <v>0</v>
      </c>
      <c r="I15" s="173">
        <v>0</v>
      </c>
      <c r="J15" s="173">
        <v>0</v>
      </c>
      <c r="K15" s="173">
        <v>0</v>
      </c>
      <c r="L15" s="172">
        <v>0</v>
      </c>
      <c r="M15" s="173">
        <v>0</v>
      </c>
      <c r="N15" s="172">
        <v>23092418526</v>
      </c>
      <c r="O15" s="173">
        <v>0</v>
      </c>
    </row>
    <row r="16" spans="1:15" x14ac:dyDescent="0.3">
      <c r="A16" s="20">
        <v>2024</v>
      </c>
      <c r="B16" t="s">
        <v>3818</v>
      </c>
      <c r="C16" t="s">
        <v>3742</v>
      </c>
      <c r="D16" t="s">
        <v>3746</v>
      </c>
      <c r="E16" t="s">
        <v>3748</v>
      </c>
      <c r="F16" s="172">
        <v>0</v>
      </c>
      <c r="G16" s="172">
        <v>63525650.5</v>
      </c>
      <c r="H16" s="173">
        <v>0</v>
      </c>
      <c r="I16" s="173">
        <v>0</v>
      </c>
      <c r="J16" s="173">
        <v>0</v>
      </c>
      <c r="K16" s="173">
        <v>0</v>
      </c>
      <c r="L16" s="172">
        <v>0</v>
      </c>
      <c r="M16" s="173">
        <v>0</v>
      </c>
      <c r="N16" s="172">
        <v>0</v>
      </c>
      <c r="O16" s="173">
        <v>0</v>
      </c>
    </row>
    <row r="17" spans="1:15" x14ac:dyDescent="0.3">
      <c r="A17" s="20">
        <v>2024</v>
      </c>
      <c r="B17" t="s">
        <v>5154</v>
      </c>
      <c r="C17" t="s">
        <v>102</v>
      </c>
      <c r="D17" t="s">
        <v>1086</v>
      </c>
      <c r="E17" t="s">
        <v>1087</v>
      </c>
      <c r="F17" s="172">
        <v>0</v>
      </c>
      <c r="G17" s="172">
        <v>0</v>
      </c>
      <c r="H17" s="173">
        <v>0</v>
      </c>
      <c r="I17" s="173">
        <v>0</v>
      </c>
      <c r="J17" s="173">
        <v>0</v>
      </c>
      <c r="K17" s="173">
        <v>0</v>
      </c>
      <c r="L17" s="172">
        <v>0</v>
      </c>
      <c r="M17" s="173">
        <v>6907688049.5699997</v>
      </c>
      <c r="N17" s="172">
        <v>0</v>
      </c>
      <c r="O17" s="173">
        <v>0</v>
      </c>
    </row>
    <row r="18" spans="1:15" x14ac:dyDescent="0.3">
      <c r="A18" s="20">
        <v>2024</v>
      </c>
      <c r="B18" t="s">
        <v>3930</v>
      </c>
      <c r="C18" t="s">
        <v>3742</v>
      </c>
      <c r="D18" t="s">
        <v>3746</v>
      </c>
      <c r="E18" t="s">
        <v>3924</v>
      </c>
      <c r="F18" s="172">
        <v>436224495</v>
      </c>
      <c r="G18" s="172">
        <v>261486033</v>
      </c>
      <c r="H18" s="173">
        <v>0</v>
      </c>
      <c r="I18" s="173">
        <v>0</v>
      </c>
      <c r="J18" s="173">
        <v>0</v>
      </c>
      <c r="K18" s="173">
        <v>0</v>
      </c>
      <c r="L18" s="172">
        <v>0</v>
      </c>
      <c r="M18" s="173">
        <v>0</v>
      </c>
      <c r="N18" s="172">
        <v>0</v>
      </c>
      <c r="O18" s="173">
        <v>0</v>
      </c>
    </row>
    <row r="19" spans="1:15" x14ac:dyDescent="0.3">
      <c r="A19" s="20">
        <v>2024</v>
      </c>
      <c r="B19" t="s">
        <v>4004</v>
      </c>
      <c r="C19" t="s">
        <v>3742</v>
      </c>
      <c r="D19" t="s">
        <v>3974</v>
      </c>
      <c r="E19" t="s">
        <v>3975</v>
      </c>
      <c r="F19" s="172">
        <v>0</v>
      </c>
      <c r="G19" s="172">
        <v>0</v>
      </c>
      <c r="H19" s="173">
        <v>0</v>
      </c>
      <c r="I19" s="173">
        <v>0</v>
      </c>
      <c r="J19" s="173">
        <v>0</v>
      </c>
      <c r="K19" s="173">
        <v>0</v>
      </c>
      <c r="L19" s="172">
        <v>0</v>
      </c>
      <c r="M19" s="173">
        <v>0</v>
      </c>
      <c r="N19" s="172">
        <v>0</v>
      </c>
      <c r="O19" s="173">
        <v>0</v>
      </c>
    </row>
    <row r="20" spans="1:15" x14ac:dyDescent="0.3">
      <c r="A20" s="20">
        <v>2024</v>
      </c>
      <c r="B20" t="s">
        <v>3985</v>
      </c>
      <c r="C20" t="s">
        <v>3742</v>
      </c>
      <c r="D20" t="s">
        <v>3974</v>
      </c>
      <c r="E20" t="s">
        <v>3975</v>
      </c>
      <c r="F20" s="172">
        <v>2695805925</v>
      </c>
      <c r="G20" s="172">
        <v>0</v>
      </c>
      <c r="H20" s="173">
        <v>0</v>
      </c>
      <c r="I20" s="173">
        <v>0</v>
      </c>
      <c r="J20" s="173">
        <v>0</v>
      </c>
      <c r="K20" s="173">
        <v>0</v>
      </c>
      <c r="L20" s="172">
        <v>0</v>
      </c>
      <c r="M20" s="173">
        <v>0</v>
      </c>
      <c r="N20" s="172">
        <v>0</v>
      </c>
      <c r="O20" s="173">
        <v>0</v>
      </c>
    </row>
    <row r="21" spans="1:15" x14ac:dyDescent="0.3">
      <c r="A21" s="20">
        <v>2024</v>
      </c>
      <c r="B21" t="s">
        <v>4039</v>
      </c>
      <c r="C21" t="s">
        <v>3742</v>
      </c>
      <c r="D21" t="s">
        <v>3974</v>
      </c>
      <c r="E21" t="s">
        <v>3975</v>
      </c>
      <c r="F21" s="172">
        <v>7718197813</v>
      </c>
      <c r="G21" s="172">
        <v>0</v>
      </c>
      <c r="H21" s="173">
        <v>0</v>
      </c>
      <c r="I21" s="173">
        <v>0</v>
      </c>
      <c r="J21" s="173">
        <v>0</v>
      </c>
      <c r="K21" s="173">
        <v>0</v>
      </c>
      <c r="L21" s="172">
        <v>0</v>
      </c>
      <c r="M21" s="173">
        <v>0</v>
      </c>
      <c r="N21" s="172">
        <v>0</v>
      </c>
      <c r="O21" s="173">
        <v>0</v>
      </c>
    </row>
    <row r="22" spans="1:15" x14ac:dyDescent="0.3">
      <c r="A22" s="20">
        <v>2024</v>
      </c>
      <c r="B22" t="s">
        <v>3917</v>
      </c>
      <c r="C22" t="s">
        <v>3742</v>
      </c>
      <c r="D22" t="s">
        <v>3746</v>
      </c>
      <c r="E22" t="s">
        <v>3924</v>
      </c>
      <c r="F22" s="172">
        <v>0</v>
      </c>
      <c r="G22" s="172">
        <v>2700000000</v>
      </c>
      <c r="H22" s="173">
        <v>0</v>
      </c>
      <c r="I22" s="173">
        <v>0</v>
      </c>
      <c r="J22" s="173">
        <v>0</v>
      </c>
      <c r="K22" s="173">
        <v>0</v>
      </c>
      <c r="L22" s="172">
        <v>0</v>
      </c>
      <c r="M22" s="173">
        <v>0</v>
      </c>
      <c r="N22" s="172">
        <v>0</v>
      </c>
      <c r="O22" s="173">
        <v>0</v>
      </c>
    </row>
    <row r="23" spans="1:15" x14ac:dyDescent="0.3">
      <c r="A23" s="20">
        <v>2024</v>
      </c>
      <c r="B23" t="s">
        <v>3857</v>
      </c>
      <c r="C23" t="s">
        <v>3742</v>
      </c>
      <c r="D23" t="s">
        <v>3746</v>
      </c>
      <c r="E23" t="s">
        <v>3832</v>
      </c>
      <c r="F23" s="172">
        <v>0</v>
      </c>
      <c r="G23" s="172">
        <v>800000000</v>
      </c>
      <c r="H23" s="173">
        <v>0</v>
      </c>
      <c r="I23" s="173">
        <v>0</v>
      </c>
      <c r="J23" s="173">
        <v>0</v>
      </c>
      <c r="K23" s="173">
        <v>0</v>
      </c>
      <c r="L23" s="172">
        <v>0</v>
      </c>
      <c r="M23" s="173">
        <v>0</v>
      </c>
      <c r="N23" s="172">
        <v>0</v>
      </c>
      <c r="O23" s="173">
        <v>0</v>
      </c>
    </row>
    <row r="24" spans="1:15" x14ac:dyDescent="0.3">
      <c r="A24" s="20">
        <v>2024</v>
      </c>
      <c r="B24" t="s">
        <v>2458</v>
      </c>
      <c r="C24" t="s">
        <v>2069</v>
      </c>
      <c r="D24" t="s">
        <v>2463</v>
      </c>
      <c r="E24" t="s">
        <v>2464</v>
      </c>
      <c r="F24" s="172">
        <v>0</v>
      </c>
      <c r="G24" s="172">
        <v>771139158</v>
      </c>
      <c r="H24" s="173">
        <v>0</v>
      </c>
      <c r="I24" s="173">
        <v>0</v>
      </c>
      <c r="J24" s="173">
        <v>0</v>
      </c>
      <c r="K24" s="173">
        <v>0</v>
      </c>
      <c r="L24" s="172">
        <v>0</v>
      </c>
      <c r="M24" s="173">
        <v>0</v>
      </c>
      <c r="N24" s="172">
        <v>14521872751</v>
      </c>
      <c r="O24" s="173">
        <v>0</v>
      </c>
    </row>
    <row r="25" spans="1:15" x14ac:dyDescent="0.3">
      <c r="A25" s="20">
        <v>2024</v>
      </c>
      <c r="B25" t="s">
        <v>5192</v>
      </c>
      <c r="C25" t="s">
        <v>102</v>
      </c>
      <c r="D25" t="s">
        <v>1086</v>
      </c>
      <c r="E25" t="s">
        <v>1119</v>
      </c>
      <c r="F25" s="172">
        <v>0</v>
      </c>
      <c r="G25" s="172">
        <v>0</v>
      </c>
      <c r="H25" s="173">
        <v>0</v>
      </c>
      <c r="I25" s="173">
        <v>0</v>
      </c>
      <c r="J25" s="173">
        <v>0</v>
      </c>
      <c r="K25" s="173">
        <v>0</v>
      </c>
      <c r="L25" s="172">
        <v>0</v>
      </c>
      <c r="M25" s="173">
        <v>1185071939.53</v>
      </c>
      <c r="N25" s="172">
        <v>0</v>
      </c>
      <c r="O25" s="173">
        <v>0</v>
      </c>
    </row>
    <row r="26" spans="1:15" x14ac:dyDescent="0.3">
      <c r="A26" s="20">
        <v>2024</v>
      </c>
      <c r="B26" t="s">
        <v>5237</v>
      </c>
      <c r="C26" t="s">
        <v>102</v>
      </c>
      <c r="D26" t="s">
        <v>1086</v>
      </c>
      <c r="E26" t="s">
        <v>1119</v>
      </c>
      <c r="F26" s="172">
        <v>204988391.5</v>
      </c>
      <c r="G26" s="172">
        <v>0</v>
      </c>
      <c r="H26" s="173">
        <v>0</v>
      </c>
      <c r="I26" s="173">
        <v>0</v>
      </c>
      <c r="J26" s="173">
        <v>0</v>
      </c>
      <c r="K26" s="173">
        <v>0</v>
      </c>
      <c r="L26" s="172">
        <v>0</v>
      </c>
      <c r="M26" s="173">
        <v>0</v>
      </c>
      <c r="N26" s="172">
        <v>0</v>
      </c>
      <c r="O26" s="173">
        <v>0</v>
      </c>
    </row>
    <row r="27" spans="1:15" x14ac:dyDescent="0.3">
      <c r="A27" s="20">
        <v>2024</v>
      </c>
      <c r="B27" t="s">
        <v>1225</v>
      </c>
      <c r="C27" t="s">
        <v>102</v>
      </c>
      <c r="D27" t="s">
        <v>1086</v>
      </c>
      <c r="E27" t="s">
        <v>1119</v>
      </c>
      <c r="F27" s="172">
        <v>0</v>
      </c>
      <c r="G27" s="172">
        <v>0</v>
      </c>
      <c r="H27" s="173">
        <v>0</v>
      </c>
      <c r="I27" s="173">
        <v>0</v>
      </c>
      <c r="J27" s="173">
        <v>0</v>
      </c>
      <c r="K27" s="173">
        <v>0</v>
      </c>
      <c r="L27" s="172">
        <v>0</v>
      </c>
      <c r="M27" s="173">
        <v>1679708580.9099998</v>
      </c>
      <c r="N27" s="172">
        <v>0</v>
      </c>
      <c r="O27" s="173">
        <v>0</v>
      </c>
    </row>
    <row r="28" spans="1:15" x14ac:dyDescent="0.3">
      <c r="A28" s="20">
        <v>2024</v>
      </c>
      <c r="B28" t="s">
        <v>1330</v>
      </c>
      <c r="C28" t="s">
        <v>102</v>
      </c>
      <c r="D28" t="s">
        <v>1086</v>
      </c>
      <c r="E28" t="s">
        <v>1319</v>
      </c>
      <c r="F28" s="172">
        <v>15252776805</v>
      </c>
      <c r="G28" s="172">
        <v>0</v>
      </c>
      <c r="H28" s="173">
        <v>0</v>
      </c>
      <c r="I28" s="173">
        <v>0</v>
      </c>
      <c r="J28" s="173">
        <v>0</v>
      </c>
      <c r="K28" s="173">
        <v>0</v>
      </c>
      <c r="L28" s="172">
        <v>0</v>
      </c>
      <c r="M28" s="173">
        <v>0</v>
      </c>
      <c r="N28" s="172">
        <v>0</v>
      </c>
      <c r="O28" s="173">
        <v>0</v>
      </c>
    </row>
    <row r="29" spans="1:15" x14ac:dyDescent="0.3">
      <c r="A29" s="20">
        <v>2024</v>
      </c>
      <c r="B29" t="s">
        <v>879</v>
      </c>
      <c r="C29" t="s">
        <v>102</v>
      </c>
      <c r="D29" t="s">
        <v>526</v>
      </c>
      <c r="E29" t="s">
        <v>527</v>
      </c>
      <c r="F29" s="172">
        <v>14921357727.76</v>
      </c>
      <c r="G29" s="172">
        <v>413700000</v>
      </c>
      <c r="H29" s="173">
        <v>0</v>
      </c>
      <c r="I29" s="173">
        <v>0</v>
      </c>
      <c r="J29" s="173">
        <v>0</v>
      </c>
      <c r="K29" s="173">
        <v>0</v>
      </c>
      <c r="L29" s="172">
        <v>0</v>
      </c>
      <c r="M29" s="173">
        <v>0</v>
      </c>
      <c r="N29" s="172">
        <v>19985101937</v>
      </c>
      <c r="O29" s="173">
        <v>0</v>
      </c>
    </row>
    <row r="30" spans="1:15" x14ac:dyDescent="0.3">
      <c r="A30" s="20">
        <v>2024</v>
      </c>
      <c r="B30" t="s">
        <v>5154</v>
      </c>
      <c r="C30" t="s">
        <v>102</v>
      </c>
      <c r="D30" t="s">
        <v>1086</v>
      </c>
      <c r="E30" t="s">
        <v>1087</v>
      </c>
      <c r="F30" s="172">
        <v>0</v>
      </c>
      <c r="G30" s="172">
        <v>0</v>
      </c>
      <c r="H30" s="173">
        <v>0</v>
      </c>
      <c r="I30" s="173">
        <v>0</v>
      </c>
      <c r="J30" s="173">
        <v>0</v>
      </c>
      <c r="K30" s="173">
        <v>0</v>
      </c>
      <c r="L30" s="172">
        <v>0</v>
      </c>
      <c r="M30" s="173">
        <v>593514117</v>
      </c>
      <c r="N30" s="172">
        <v>0</v>
      </c>
      <c r="O30" s="173">
        <v>0</v>
      </c>
    </row>
    <row r="31" spans="1:15" x14ac:dyDescent="0.3">
      <c r="A31" s="20">
        <v>2024</v>
      </c>
      <c r="B31" t="s">
        <v>2207</v>
      </c>
      <c r="C31" t="s">
        <v>2069</v>
      </c>
      <c r="D31" t="s">
        <v>2170</v>
      </c>
      <c r="E31" t="s">
        <v>2171</v>
      </c>
      <c r="F31" s="172">
        <v>0</v>
      </c>
      <c r="G31" s="172">
        <v>378246315.26999998</v>
      </c>
      <c r="H31" s="173">
        <v>0</v>
      </c>
      <c r="I31" s="173">
        <v>0</v>
      </c>
      <c r="J31" s="173">
        <v>0</v>
      </c>
      <c r="K31" s="173">
        <v>0</v>
      </c>
      <c r="L31" s="172">
        <v>0</v>
      </c>
      <c r="M31" s="173">
        <v>0</v>
      </c>
      <c r="N31" s="172">
        <v>0</v>
      </c>
      <c r="O31" s="173">
        <v>0</v>
      </c>
    </row>
    <row r="32" spans="1:15" x14ac:dyDescent="0.3">
      <c r="A32" s="20">
        <v>2024</v>
      </c>
      <c r="B32" t="s">
        <v>2169</v>
      </c>
      <c r="C32" t="s">
        <v>2069</v>
      </c>
      <c r="D32" t="s">
        <v>2170</v>
      </c>
      <c r="E32" t="s">
        <v>2171</v>
      </c>
      <c r="F32" s="172">
        <v>0</v>
      </c>
      <c r="G32" s="172">
        <v>118863150</v>
      </c>
      <c r="H32" s="173">
        <v>0</v>
      </c>
      <c r="I32" s="173">
        <v>0</v>
      </c>
      <c r="J32" s="173">
        <v>0</v>
      </c>
      <c r="K32" s="173">
        <v>0</v>
      </c>
      <c r="L32" s="172">
        <v>0</v>
      </c>
      <c r="M32" s="173">
        <v>0</v>
      </c>
      <c r="N32" s="172">
        <v>0</v>
      </c>
      <c r="O32" s="173">
        <v>0</v>
      </c>
    </row>
    <row r="33" spans="1:15" x14ac:dyDescent="0.3">
      <c r="A33" s="20">
        <v>2024</v>
      </c>
      <c r="B33" t="s">
        <v>3940</v>
      </c>
      <c r="C33" t="s">
        <v>3742</v>
      </c>
      <c r="D33" t="s">
        <v>3746</v>
      </c>
      <c r="E33" t="s">
        <v>3924</v>
      </c>
      <c r="F33" s="172">
        <v>12911187238</v>
      </c>
      <c r="G33" s="172">
        <v>3613316798.9299998</v>
      </c>
      <c r="H33" s="173">
        <v>0</v>
      </c>
      <c r="I33" s="173">
        <v>0</v>
      </c>
      <c r="J33" s="173">
        <v>0</v>
      </c>
      <c r="K33" s="173">
        <v>0</v>
      </c>
      <c r="L33" s="172">
        <v>0</v>
      </c>
      <c r="M33" s="173">
        <v>0</v>
      </c>
      <c r="N33" s="172">
        <v>0</v>
      </c>
      <c r="O33" s="173">
        <v>0</v>
      </c>
    </row>
    <row r="34" spans="1:15" x14ac:dyDescent="0.3">
      <c r="A34" s="20">
        <v>2024</v>
      </c>
      <c r="B34" t="s">
        <v>3901</v>
      </c>
      <c r="C34" t="s">
        <v>3742</v>
      </c>
      <c r="D34" t="s">
        <v>3746</v>
      </c>
      <c r="E34" t="s">
        <v>3905</v>
      </c>
      <c r="F34" s="172">
        <v>0</v>
      </c>
      <c r="G34" s="172">
        <v>1077821412</v>
      </c>
      <c r="H34" s="173">
        <v>0</v>
      </c>
      <c r="I34" s="173">
        <v>0</v>
      </c>
      <c r="J34" s="173">
        <v>0</v>
      </c>
      <c r="K34" s="173">
        <v>0</v>
      </c>
      <c r="L34" s="172">
        <v>0</v>
      </c>
      <c r="M34" s="173">
        <v>0</v>
      </c>
      <c r="N34" s="172">
        <v>0</v>
      </c>
      <c r="O34" s="173">
        <v>0</v>
      </c>
    </row>
    <row r="35" spans="1:15" x14ac:dyDescent="0.3">
      <c r="A35" s="20">
        <v>2024</v>
      </c>
      <c r="B35" t="s">
        <v>1249</v>
      </c>
      <c r="C35" t="s">
        <v>102</v>
      </c>
      <c r="D35" t="s">
        <v>1086</v>
      </c>
      <c r="E35" t="s">
        <v>1119</v>
      </c>
      <c r="F35" s="172">
        <v>0</v>
      </c>
      <c r="G35" s="172">
        <v>0</v>
      </c>
      <c r="H35" s="173">
        <v>0</v>
      </c>
      <c r="I35" s="173">
        <v>0</v>
      </c>
      <c r="J35" s="173">
        <v>0</v>
      </c>
      <c r="K35" s="173">
        <v>0</v>
      </c>
      <c r="L35" s="172">
        <v>0</v>
      </c>
      <c r="M35" s="173">
        <v>162118641</v>
      </c>
      <c r="N35" s="172">
        <v>0</v>
      </c>
      <c r="O35" s="173">
        <v>0</v>
      </c>
    </row>
    <row r="36" spans="1:15" x14ac:dyDescent="0.3">
      <c r="A36" s="20">
        <v>2024</v>
      </c>
      <c r="B36" t="s">
        <v>5237</v>
      </c>
      <c r="C36" t="s">
        <v>102</v>
      </c>
      <c r="D36" t="s">
        <v>1086</v>
      </c>
      <c r="E36" t="s">
        <v>1119</v>
      </c>
      <c r="F36" s="172">
        <v>32723418.490000002</v>
      </c>
      <c r="G36" s="172">
        <v>0</v>
      </c>
      <c r="H36" s="173">
        <v>0</v>
      </c>
      <c r="I36" s="173">
        <v>0</v>
      </c>
      <c r="J36" s="173">
        <v>0</v>
      </c>
      <c r="K36" s="173">
        <v>0</v>
      </c>
      <c r="L36" s="172">
        <v>0</v>
      </c>
      <c r="M36" s="173">
        <v>811431833</v>
      </c>
      <c r="N36" s="172">
        <v>0</v>
      </c>
      <c r="O36" s="173">
        <v>0</v>
      </c>
    </row>
    <row r="37" spans="1:15" x14ac:dyDescent="0.3">
      <c r="A37" s="20">
        <v>2024</v>
      </c>
      <c r="B37" t="s">
        <v>1152</v>
      </c>
      <c r="C37" t="s">
        <v>102</v>
      </c>
      <c r="D37" t="s">
        <v>1086</v>
      </c>
      <c r="E37" t="s">
        <v>1119</v>
      </c>
      <c r="F37" s="172">
        <v>0</v>
      </c>
      <c r="G37" s="172">
        <v>0</v>
      </c>
      <c r="H37" s="173">
        <v>0</v>
      </c>
      <c r="I37" s="173">
        <v>0</v>
      </c>
      <c r="J37" s="173">
        <v>0</v>
      </c>
      <c r="K37" s="173">
        <v>0</v>
      </c>
      <c r="L37" s="172">
        <v>0</v>
      </c>
      <c r="M37" s="173">
        <v>429636990</v>
      </c>
      <c r="N37" s="172">
        <v>0</v>
      </c>
      <c r="O37" s="173">
        <v>0</v>
      </c>
    </row>
    <row r="38" spans="1:15" x14ac:dyDescent="0.3">
      <c r="A38" s="20">
        <v>2024</v>
      </c>
      <c r="B38" t="s">
        <v>1288</v>
      </c>
      <c r="C38" t="s">
        <v>102</v>
      </c>
      <c r="D38" t="s">
        <v>1086</v>
      </c>
      <c r="E38" t="s">
        <v>1119</v>
      </c>
      <c r="F38" s="172">
        <v>0</v>
      </c>
      <c r="G38" s="172">
        <v>0</v>
      </c>
      <c r="H38" s="173">
        <v>0</v>
      </c>
      <c r="I38" s="173">
        <v>0</v>
      </c>
      <c r="J38" s="173">
        <v>0</v>
      </c>
      <c r="K38" s="173">
        <v>0</v>
      </c>
      <c r="L38" s="172">
        <v>0</v>
      </c>
      <c r="M38" s="173">
        <v>493558450</v>
      </c>
      <c r="N38" s="172">
        <v>0</v>
      </c>
      <c r="O38" s="173">
        <v>0</v>
      </c>
    </row>
    <row r="39" spans="1:15" x14ac:dyDescent="0.3">
      <c r="A39" s="20">
        <v>2024</v>
      </c>
      <c r="B39" t="s">
        <v>1196</v>
      </c>
      <c r="C39" t="s">
        <v>102</v>
      </c>
      <c r="D39" t="s">
        <v>1086</v>
      </c>
      <c r="E39" t="s">
        <v>1119</v>
      </c>
      <c r="F39" s="172">
        <v>0</v>
      </c>
      <c r="G39" s="172">
        <v>0</v>
      </c>
      <c r="H39" s="173">
        <v>0</v>
      </c>
      <c r="I39" s="173">
        <v>0</v>
      </c>
      <c r="J39" s="173">
        <v>0</v>
      </c>
      <c r="K39" s="173">
        <v>0</v>
      </c>
      <c r="L39" s="172">
        <v>0</v>
      </c>
      <c r="M39" s="173">
        <v>752712556</v>
      </c>
      <c r="N39" s="172">
        <v>0</v>
      </c>
      <c r="O39" s="173">
        <v>0</v>
      </c>
    </row>
    <row r="40" spans="1:15" x14ac:dyDescent="0.3">
      <c r="A40" s="20">
        <v>2024</v>
      </c>
      <c r="B40" t="s">
        <v>1126</v>
      </c>
      <c r="C40" t="s">
        <v>102</v>
      </c>
      <c r="D40" t="s">
        <v>1086</v>
      </c>
      <c r="E40" t="s">
        <v>1119</v>
      </c>
      <c r="F40" s="172">
        <v>0</v>
      </c>
      <c r="G40" s="172">
        <v>0</v>
      </c>
      <c r="H40" s="173">
        <v>0</v>
      </c>
      <c r="I40" s="173">
        <v>0</v>
      </c>
      <c r="J40" s="173">
        <v>0</v>
      </c>
      <c r="K40" s="173">
        <v>0</v>
      </c>
      <c r="L40" s="172">
        <v>0</v>
      </c>
      <c r="M40" s="173">
        <v>526196655</v>
      </c>
      <c r="N40" s="172">
        <v>3108900095.6000004</v>
      </c>
      <c r="O40" s="173">
        <v>0</v>
      </c>
    </row>
    <row r="41" spans="1:15" x14ac:dyDescent="0.3">
      <c r="A41" s="20">
        <v>2024</v>
      </c>
      <c r="B41" t="s">
        <v>1165</v>
      </c>
      <c r="C41" t="s">
        <v>102</v>
      </c>
      <c r="D41" t="s">
        <v>1086</v>
      </c>
      <c r="E41" t="s">
        <v>1119</v>
      </c>
      <c r="F41" s="172">
        <v>0</v>
      </c>
      <c r="G41" s="172">
        <v>0</v>
      </c>
      <c r="H41" s="173">
        <v>0</v>
      </c>
      <c r="I41" s="173">
        <v>0</v>
      </c>
      <c r="J41" s="173">
        <v>0</v>
      </c>
      <c r="K41" s="173">
        <v>0</v>
      </c>
      <c r="L41" s="172">
        <v>0</v>
      </c>
      <c r="M41" s="173">
        <v>687560327</v>
      </c>
      <c r="N41" s="172">
        <v>0</v>
      </c>
      <c r="O41" s="173">
        <v>0</v>
      </c>
    </row>
    <row r="42" spans="1:15" x14ac:dyDescent="0.3">
      <c r="A42" s="20">
        <v>2024</v>
      </c>
      <c r="B42" t="s">
        <v>5175</v>
      </c>
      <c r="C42" t="s">
        <v>102</v>
      </c>
      <c r="D42" t="s">
        <v>1086</v>
      </c>
      <c r="E42" t="s">
        <v>1119</v>
      </c>
      <c r="F42" s="172">
        <v>0</v>
      </c>
      <c r="G42" s="172">
        <v>0</v>
      </c>
      <c r="H42" s="173">
        <v>0</v>
      </c>
      <c r="I42" s="173">
        <v>0</v>
      </c>
      <c r="J42" s="173">
        <v>0</v>
      </c>
      <c r="K42" s="173">
        <v>0</v>
      </c>
      <c r="L42" s="172">
        <v>0</v>
      </c>
      <c r="M42" s="173">
        <v>1933879815.4000001</v>
      </c>
      <c r="N42" s="172">
        <v>0</v>
      </c>
      <c r="O42" s="173">
        <v>0</v>
      </c>
    </row>
    <row r="43" spans="1:15" x14ac:dyDescent="0.3">
      <c r="A43" s="20">
        <v>2024</v>
      </c>
      <c r="B43" t="s">
        <v>3527</v>
      </c>
      <c r="C43" t="s">
        <v>2659</v>
      </c>
      <c r="D43" t="s">
        <v>3305</v>
      </c>
      <c r="E43" t="s">
        <v>3504</v>
      </c>
      <c r="F43" s="172">
        <v>0</v>
      </c>
      <c r="G43" s="172">
        <v>0</v>
      </c>
      <c r="H43" s="173">
        <v>0</v>
      </c>
      <c r="I43" s="173">
        <v>0</v>
      </c>
      <c r="J43" s="173">
        <v>0</v>
      </c>
      <c r="K43" s="173">
        <v>0</v>
      </c>
      <c r="L43" s="172">
        <v>0</v>
      </c>
      <c r="M43" s="173">
        <v>0</v>
      </c>
      <c r="N43" s="172">
        <v>0</v>
      </c>
      <c r="O43" s="173">
        <v>0</v>
      </c>
    </row>
    <row r="44" spans="1:15" x14ac:dyDescent="0.3">
      <c r="A44" s="20">
        <v>2024</v>
      </c>
      <c r="B44" t="s">
        <v>3717</v>
      </c>
      <c r="C44" t="s">
        <v>2659</v>
      </c>
      <c r="D44" t="s">
        <v>3587</v>
      </c>
      <c r="E44" t="s">
        <v>3646</v>
      </c>
      <c r="F44" s="172">
        <v>0</v>
      </c>
      <c r="G44" s="172">
        <v>81102041</v>
      </c>
      <c r="H44" s="173">
        <v>0</v>
      </c>
      <c r="I44" s="173">
        <v>0</v>
      </c>
      <c r="J44" s="173">
        <v>0</v>
      </c>
      <c r="K44" s="173">
        <v>0</v>
      </c>
      <c r="L44" s="172">
        <v>0</v>
      </c>
      <c r="M44" s="173">
        <v>0</v>
      </c>
      <c r="N44" s="172">
        <v>0</v>
      </c>
      <c r="O44" s="173">
        <v>0</v>
      </c>
    </row>
    <row r="45" spans="1:15" x14ac:dyDescent="0.3">
      <c r="A45" s="20">
        <v>2024</v>
      </c>
      <c r="B45" t="s">
        <v>3775</v>
      </c>
      <c r="C45" t="s">
        <v>3742</v>
      </c>
      <c r="D45" t="s">
        <v>3746</v>
      </c>
      <c r="E45" t="s">
        <v>3748</v>
      </c>
      <c r="F45" s="172">
        <v>0</v>
      </c>
      <c r="G45" s="172">
        <v>700000000</v>
      </c>
      <c r="H45" s="173">
        <v>0</v>
      </c>
      <c r="I45" s="173">
        <v>0</v>
      </c>
      <c r="J45" s="173">
        <v>0</v>
      </c>
      <c r="K45" s="173">
        <v>0</v>
      </c>
      <c r="L45" s="172">
        <v>0</v>
      </c>
      <c r="M45" s="173">
        <v>0</v>
      </c>
      <c r="N45" s="172">
        <v>0</v>
      </c>
      <c r="O45" s="173">
        <v>0</v>
      </c>
    </row>
    <row r="46" spans="1:15" x14ac:dyDescent="0.3">
      <c r="A46" s="20">
        <v>2024</v>
      </c>
      <c r="B46" t="s">
        <v>354</v>
      </c>
      <c r="C46" t="s">
        <v>102</v>
      </c>
      <c r="D46" t="s">
        <v>110</v>
      </c>
      <c r="E46" t="s">
        <v>358</v>
      </c>
      <c r="F46" s="172">
        <v>0</v>
      </c>
      <c r="G46" s="172">
        <v>499945363</v>
      </c>
      <c r="H46" s="173">
        <v>0</v>
      </c>
      <c r="I46" s="173">
        <v>0</v>
      </c>
      <c r="J46" s="173">
        <v>0</v>
      </c>
      <c r="K46" s="173">
        <v>0</v>
      </c>
      <c r="L46" s="172">
        <v>0</v>
      </c>
      <c r="M46" s="173">
        <v>0</v>
      </c>
      <c r="N46" s="172">
        <v>0</v>
      </c>
      <c r="O46" s="173">
        <v>0</v>
      </c>
    </row>
    <row r="47" spans="1:15" x14ac:dyDescent="0.3">
      <c r="A47" s="20">
        <v>2024</v>
      </c>
      <c r="B47" t="s">
        <v>3134</v>
      </c>
      <c r="C47" t="s">
        <v>2659</v>
      </c>
      <c r="D47" t="s">
        <v>2890</v>
      </c>
      <c r="E47" t="s">
        <v>3096</v>
      </c>
      <c r="F47" s="172">
        <v>0</v>
      </c>
      <c r="G47" s="172">
        <v>487223608</v>
      </c>
      <c r="H47" s="173">
        <v>0</v>
      </c>
      <c r="I47" s="173">
        <v>0</v>
      </c>
      <c r="J47" s="173">
        <v>0</v>
      </c>
      <c r="K47" s="173">
        <v>0</v>
      </c>
      <c r="L47" s="172">
        <v>0</v>
      </c>
      <c r="M47" s="173">
        <v>0</v>
      </c>
      <c r="N47" s="172">
        <v>0</v>
      </c>
      <c r="O47" s="173">
        <v>0</v>
      </c>
    </row>
    <row r="48" spans="1:15" x14ac:dyDescent="0.3">
      <c r="A48" s="20">
        <v>2024</v>
      </c>
      <c r="B48" t="s">
        <v>3536</v>
      </c>
      <c r="C48" t="s">
        <v>2659</v>
      </c>
      <c r="D48" t="s">
        <v>3305</v>
      </c>
      <c r="E48" t="s">
        <v>3504</v>
      </c>
      <c r="F48" s="172">
        <v>874641000</v>
      </c>
      <c r="G48" s="172">
        <v>0</v>
      </c>
      <c r="H48" s="173">
        <v>0</v>
      </c>
      <c r="I48" s="173">
        <v>0</v>
      </c>
      <c r="J48" s="173">
        <v>0</v>
      </c>
      <c r="K48" s="173">
        <v>0</v>
      </c>
      <c r="L48" s="172">
        <v>0</v>
      </c>
      <c r="M48" s="173">
        <v>0</v>
      </c>
      <c r="N48" s="172">
        <v>0</v>
      </c>
      <c r="O48" s="173">
        <v>0</v>
      </c>
    </row>
    <row r="49" spans="1:15" x14ac:dyDescent="0.3">
      <c r="A49" s="20">
        <v>2024</v>
      </c>
      <c r="B49" t="s">
        <v>1452</v>
      </c>
      <c r="C49" t="s">
        <v>102</v>
      </c>
      <c r="D49" t="s">
        <v>1086</v>
      </c>
      <c r="E49" t="s">
        <v>1319</v>
      </c>
      <c r="F49" s="172">
        <v>4227895846.3299999</v>
      </c>
      <c r="G49" s="172">
        <v>0</v>
      </c>
      <c r="H49" s="173">
        <v>0</v>
      </c>
      <c r="I49" s="173">
        <v>0</v>
      </c>
      <c r="J49" s="173">
        <v>0</v>
      </c>
      <c r="K49" s="173">
        <v>0</v>
      </c>
      <c r="L49" s="172">
        <v>0</v>
      </c>
      <c r="M49" s="173">
        <v>0</v>
      </c>
      <c r="N49" s="172">
        <v>0</v>
      </c>
      <c r="O49" s="173">
        <v>0</v>
      </c>
    </row>
    <row r="50" spans="1:15" x14ac:dyDescent="0.3">
      <c r="A50" s="20">
        <v>2024</v>
      </c>
      <c r="B50" t="s">
        <v>2488</v>
      </c>
      <c r="C50" t="s">
        <v>2069</v>
      </c>
      <c r="D50" t="s">
        <v>2463</v>
      </c>
      <c r="E50" t="s">
        <v>2464</v>
      </c>
      <c r="F50" s="172">
        <v>0</v>
      </c>
      <c r="G50" s="172">
        <v>166094961</v>
      </c>
      <c r="H50" s="173">
        <v>0</v>
      </c>
      <c r="I50" s="173">
        <v>0</v>
      </c>
      <c r="J50" s="173">
        <v>0</v>
      </c>
      <c r="K50" s="173">
        <v>0</v>
      </c>
      <c r="L50" s="172">
        <v>0</v>
      </c>
      <c r="M50" s="173">
        <v>0</v>
      </c>
      <c r="N50" s="172">
        <v>2999999744</v>
      </c>
      <c r="O50" s="173">
        <v>0</v>
      </c>
    </row>
    <row r="51" spans="1:15" x14ac:dyDescent="0.3">
      <c r="A51" s="20">
        <v>2024</v>
      </c>
      <c r="B51" t="s">
        <v>2068</v>
      </c>
      <c r="C51" t="s">
        <v>2069</v>
      </c>
      <c r="D51" t="s">
        <v>2074</v>
      </c>
      <c r="E51" t="s">
        <v>2075</v>
      </c>
      <c r="F51" s="172">
        <v>0</v>
      </c>
      <c r="G51" s="172">
        <v>345105000</v>
      </c>
      <c r="H51" s="173">
        <v>0</v>
      </c>
      <c r="I51" s="173">
        <v>0</v>
      </c>
      <c r="J51" s="173">
        <v>0</v>
      </c>
      <c r="K51" s="173">
        <v>0</v>
      </c>
      <c r="L51" s="172">
        <v>0</v>
      </c>
      <c r="M51" s="173">
        <v>0</v>
      </c>
      <c r="N51" s="172">
        <v>0</v>
      </c>
      <c r="O51" s="173">
        <v>0</v>
      </c>
    </row>
    <row r="52" spans="1:15" x14ac:dyDescent="0.3">
      <c r="A52" s="20">
        <v>2024</v>
      </c>
      <c r="B52" t="s">
        <v>2101</v>
      </c>
      <c r="C52" t="s">
        <v>2069</v>
      </c>
      <c r="D52" t="s">
        <v>2074</v>
      </c>
      <c r="E52" t="s">
        <v>2075</v>
      </c>
      <c r="F52" s="172">
        <v>0</v>
      </c>
      <c r="G52" s="172">
        <v>84537600</v>
      </c>
      <c r="H52" s="173">
        <v>0</v>
      </c>
      <c r="I52" s="173">
        <v>0</v>
      </c>
      <c r="J52" s="173">
        <v>0</v>
      </c>
      <c r="K52" s="173">
        <v>0</v>
      </c>
      <c r="L52" s="172">
        <v>0</v>
      </c>
      <c r="M52" s="173">
        <v>0</v>
      </c>
      <c r="N52" s="172">
        <v>0</v>
      </c>
      <c r="O52" s="173">
        <v>0</v>
      </c>
    </row>
    <row r="53" spans="1:15" x14ac:dyDescent="0.3">
      <c r="A53" s="20">
        <v>2024</v>
      </c>
      <c r="B53" t="s">
        <v>2279</v>
      </c>
      <c r="C53" t="s">
        <v>2069</v>
      </c>
      <c r="D53" t="s">
        <v>2258</v>
      </c>
      <c r="E53" t="s">
        <v>2259</v>
      </c>
      <c r="F53" s="172">
        <v>0</v>
      </c>
      <c r="G53" s="172">
        <v>329988256</v>
      </c>
      <c r="H53" s="173">
        <v>0</v>
      </c>
      <c r="I53" s="173">
        <v>0</v>
      </c>
      <c r="J53" s="173">
        <v>0</v>
      </c>
      <c r="K53" s="173">
        <v>0</v>
      </c>
      <c r="L53" s="172">
        <v>0</v>
      </c>
      <c r="M53" s="173">
        <v>0</v>
      </c>
      <c r="N53" s="172">
        <v>0</v>
      </c>
      <c r="O53" s="173">
        <v>0</v>
      </c>
    </row>
    <row r="54" spans="1:15" x14ac:dyDescent="0.3">
      <c r="A54" s="20">
        <v>2024</v>
      </c>
      <c r="B54" t="s">
        <v>2129</v>
      </c>
      <c r="C54" t="s">
        <v>2069</v>
      </c>
      <c r="D54" t="s">
        <v>2074</v>
      </c>
      <c r="E54" t="s">
        <v>2075</v>
      </c>
      <c r="F54" s="172">
        <v>0</v>
      </c>
      <c r="G54" s="172">
        <v>184507259</v>
      </c>
      <c r="H54" s="173">
        <v>0</v>
      </c>
      <c r="I54" s="173">
        <v>0</v>
      </c>
      <c r="J54" s="173">
        <v>0</v>
      </c>
      <c r="K54" s="173">
        <v>0</v>
      </c>
      <c r="L54" s="172">
        <v>0</v>
      </c>
      <c r="M54" s="173">
        <v>0</v>
      </c>
      <c r="N54" s="172">
        <v>0</v>
      </c>
      <c r="O54" s="173">
        <v>0</v>
      </c>
    </row>
    <row r="55" spans="1:15" x14ac:dyDescent="0.3">
      <c r="A55" s="20">
        <v>2024</v>
      </c>
      <c r="B55" t="s">
        <v>4595</v>
      </c>
      <c r="C55" t="s">
        <v>4353</v>
      </c>
      <c r="D55" t="s">
        <v>4454</v>
      </c>
      <c r="E55" t="s">
        <v>4601</v>
      </c>
      <c r="F55" s="172">
        <v>0</v>
      </c>
      <c r="G55" s="172">
        <v>206073500</v>
      </c>
      <c r="H55" s="173">
        <v>0</v>
      </c>
      <c r="I55" s="173">
        <v>0</v>
      </c>
      <c r="J55" s="173">
        <v>0</v>
      </c>
      <c r="K55" s="173">
        <v>0</v>
      </c>
      <c r="L55" s="172">
        <v>0</v>
      </c>
      <c r="M55" s="173">
        <v>0</v>
      </c>
      <c r="N55" s="172">
        <v>0</v>
      </c>
      <c r="O55" s="173">
        <v>0</v>
      </c>
    </row>
    <row r="56" spans="1:15" x14ac:dyDescent="0.3">
      <c r="A56" s="20">
        <v>2024</v>
      </c>
      <c r="B56" t="s">
        <v>4234</v>
      </c>
      <c r="C56" t="s">
        <v>3742</v>
      </c>
      <c r="D56" t="s">
        <v>4155</v>
      </c>
      <c r="E56" t="s">
        <v>4223</v>
      </c>
      <c r="F56" s="172">
        <v>0</v>
      </c>
      <c r="G56" s="172">
        <v>304671400</v>
      </c>
      <c r="H56" s="173">
        <v>0</v>
      </c>
      <c r="I56" s="173">
        <v>0</v>
      </c>
      <c r="J56" s="173">
        <v>0</v>
      </c>
      <c r="K56" s="173">
        <v>0</v>
      </c>
      <c r="L56" s="172">
        <v>0</v>
      </c>
      <c r="M56" s="173">
        <v>0</v>
      </c>
      <c r="N56" s="172">
        <v>0</v>
      </c>
      <c r="O56" s="173">
        <v>0</v>
      </c>
    </row>
    <row r="57" spans="1:15" x14ac:dyDescent="0.3">
      <c r="A57" s="20">
        <v>2024</v>
      </c>
      <c r="B57" t="s">
        <v>4612</v>
      </c>
      <c r="C57" t="s">
        <v>4353</v>
      </c>
      <c r="D57" t="s">
        <v>4454</v>
      </c>
      <c r="E57" t="s">
        <v>4616</v>
      </c>
      <c r="F57" s="172">
        <v>0</v>
      </c>
      <c r="G57" s="172">
        <v>23660000</v>
      </c>
      <c r="H57" s="173">
        <v>0</v>
      </c>
      <c r="I57" s="173">
        <v>0</v>
      </c>
      <c r="J57" s="173">
        <v>0</v>
      </c>
      <c r="K57" s="173">
        <v>0</v>
      </c>
      <c r="L57" s="172">
        <v>0</v>
      </c>
      <c r="M57" s="173">
        <v>0</v>
      </c>
      <c r="N57" s="172">
        <v>0</v>
      </c>
      <c r="O57" s="173">
        <v>0</v>
      </c>
    </row>
    <row r="58" spans="1:15" x14ac:dyDescent="0.3">
      <c r="A58" s="20">
        <v>2024</v>
      </c>
      <c r="B58" t="s">
        <v>4479</v>
      </c>
      <c r="C58" t="s">
        <v>4353</v>
      </c>
      <c r="D58" t="s">
        <v>4454</v>
      </c>
      <c r="E58" t="s">
        <v>4468</v>
      </c>
      <c r="F58" s="172">
        <v>0</v>
      </c>
      <c r="G58" s="172">
        <v>59346500</v>
      </c>
      <c r="H58" s="173">
        <v>0</v>
      </c>
      <c r="I58" s="173">
        <v>0</v>
      </c>
      <c r="J58" s="173">
        <v>0</v>
      </c>
      <c r="K58" s="173">
        <v>0</v>
      </c>
      <c r="L58" s="172">
        <v>0</v>
      </c>
      <c r="M58" s="173">
        <v>0</v>
      </c>
      <c r="N58" s="172">
        <v>0</v>
      </c>
      <c r="O58" s="173">
        <v>0</v>
      </c>
    </row>
    <row r="59" spans="1:15" x14ac:dyDescent="0.3">
      <c r="A59" s="20">
        <v>2024</v>
      </c>
      <c r="B59" t="s">
        <v>3840</v>
      </c>
      <c r="C59" t="s">
        <v>3742</v>
      </c>
      <c r="D59" t="s">
        <v>3746</v>
      </c>
      <c r="E59" t="s">
        <v>3832</v>
      </c>
      <c r="F59" s="172">
        <v>0</v>
      </c>
      <c r="G59" s="172">
        <v>4216233332.3000002</v>
      </c>
      <c r="H59" s="173">
        <v>0</v>
      </c>
      <c r="I59" s="173">
        <v>0</v>
      </c>
      <c r="J59" s="173">
        <v>0</v>
      </c>
      <c r="K59" s="173">
        <v>0</v>
      </c>
      <c r="L59" s="172">
        <v>0</v>
      </c>
      <c r="M59" s="173">
        <v>0</v>
      </c>
      <c r="N59" s="172">
        <v>0</v>
      </c>
      <c r="O59" s="173">
        <v>0</v>
      </c>
    </row>
    <row r="60" spans="1:15" x14ac:dyDescent="0.3">
      <c r="A60" s="20">
        <v>2024</v>
      </c>
      <c r="B60" t="s">
        <v>2719</v>
      </c>
      <c r="C60" t="s">
        <v>2659</v>
      </c>
      <c r="D60" t="s">
        <v>2665</v>
      </c>
      <c r="E60" t="s">
        <v>2666</v>
      </c>
      <c r="F60" s="172">
        <v>0</v>
      </c>
      <c r="G60" s="172">
        <v>95764717</v>
      </c>
      <c r="H60" s="173">
        <v>0</v>
      </c>
      <c r="I60" s="173">
        <v>0</v>
      </c>
      <c r="J60" s="173">
        <v>0</v>
      </c>
      <c r="K60" s="173">
        <v>0</v>
      </c>
      <c r="L60" s="172">
        <v>0</v>
      </c>
      <c r="M60" s="173">
        <v>0</v>
      </c>
      <c r="N60" s="172">
        <v>0</v>
      </c>
      <c r="O60" s="173">
        <v>0</v>
      </c>
    </row>
    <row r="61" spans="1:15" x14ac:dyDescent="0.3">
      <c r="A61" s="20">
        <v>2024</v>
      </c>
      <c r="B61" t="s">
        <v>404</v>
      </c>
      <c r="C61" t="s">
        <v>102</v>
      </c>
      <c r="D61" t="s">
        <v>110</v>
      </c>
      <c r="E61" t="s">
        <v>358</v>
      </c>
      <c r="F61" s="172">
        <v>0</v>
      </c>
      <c r="G61" s="172">
        <v>85000000</v>
      </c>
      <c r="H61" s="173">
        <v>0</v>
      </c>
      <c r="I61" s="173">
        <v>0</v>
      </c>
      <c r="J61" s="173">
        <v>0</v>
      </c>
      <c r="K61" s="173">
        <v>0</v>
      </c>
      <c r="L61" s="172">
        <v>0</v>
      </c>
      <c r="M61" s="173">
        <v>0</v>
      </c>
      <c r="N61" s="172">
        <v>0</v>
      </c>
      <c r="O61" s="173">
        <v>0</v>
      </c>
    </row>
    <row r="62" spans="1:15" x14ac:dyDescent="0.3">
      <c r="A62" s="20">
        <v>2024</v>
      </c>
      <c r="B62" t="s">
        <v>203</v>
      </c>
      <c r="C62" t="s">
        <v>102</v>
      </c>
      <c r="D62" t="s">
        <v>110</v>
      </c>
      <c r="E62" t="s">
        <v>112</v>
      </c>
      <c r="F62" s="172">
        <v>0</v>
      </c>
      <c r="G62" s="172">
        <v>159258000</v>
      </c>
      <c r="H62" s="173">
        <v>0</v>
      </c>
      <c r="I62" s="173">
        <v>0</v>
      </c>
      <c r="J62" s="173">
        <v>0</v>
      </c>
      <c r="K62" s="173">
        <v>0</v>
      </c>
      <c r="L62" s="172">
        <v>0</v>
      </c>
      <c r="M62" s="173">
        <v>0</v>
      </c>
      <c r="N62" s="172">
        <v>0</v>
      </c>
      <c r="O62" s="173">
        <v>0</v>
      </c>
    </row>
    <row r="63" spans="1:15" x14ac:dyDescent="0.3">
      <c r="A63" s="20">
        <v>2024</v>
      </c>
      <c r="B63" t="s">
        <v>325</v>
      </c>
      <c r="C63" t="s">
        <v>102</v>
      </c>
      <c r="D63" t="s">
        <v>110</v>
      </c>
      <c r="E63" t="s">
        <v>328</v>
      </c>
      <c r="F63" s="172">
        <v>0</v>
      </c>
      <c r="G63" s="172">
        <v>150000000</v>
      </c>
      <c r="H63" s="173">
        <v>0</v>
      </c>
      <c r="I63" s="173">
        <v>0</v>
      </c>
      <c r="J63" s="173">
        <v>0</v>
      </c>
      <c r="K63" s="173">
        <v>0</v>
      </c>
      <c r="L63" s="172">
        <v>0</v>
      </c>
      <c r="M63" s="173">
        <v>0</v>
      </c>
      <c r="N63" s="172">
        <v>0</v>
      </c>
      <c r="O63" s="173">
        <v>0</v>
      </c>
    </row>
    <row r="64" spans="1:15" x14ac:dyDescent="0.3">
      <c r="A64" s="20">
        <v>2024</v>
      </c>
      <c r="B64" t="s">
        <v>477</v>
      </c>
      <c r="C64" t="s">
        <v>102</v>
      </c>
      <c r="D64" t="s">
        <v>110</v>
      </c>
      <c r="E64" t="s">
        <v>456</v>
      </c>
      <c r="F64" s="172">
        <v>0</v>
      </c>
      <c r="G64" s="172">
        <v>150000000</v>
      </c>
      <c r="H64" s="173">
        <v>0</v>
      </c>
      <c r="I64" s="173">
        <v>0</v>
      </c>
      <c r="J64" s="173">
        <v>0</v>
      </c>
      <c r="K64" s="173">
        <v>0</v>
      </c>
      <c r="L64" s="172">
        <v>0</v>
      </c>
      <c r="M64" s="173">
        <v>0</v>
      </c>
      <c r="N64" s="172">
        <v>0</v>
      </c>
      <c r="O64" s="173">
        <v>0</v>
      </c>
    </row>
    <row r="65" spans="1:15" x14ac:dyDescent="0.3">
      <c r="A65" s="20">
        <v>2024</v>
      </c>
      <c r="B65" t="s">
        <v>263</v>
      </c>
      <c r="C65" t="s">
        <v>102</v>
      </c>
      <c r="D65" t="s">
        <v>110</v>
      </c>
      <c r="E65" t="s">
        <v>195</v>
      </c>
      <c r="F65" s="172">
        <v>0</v>
      </c>
      <c r="G65" s="172">
        <v>148346200</v>
      </c>
      <c r="H65" s="173">
        <v>0</v>
      </c>
      <c r="I65" s="173">
        <v>0</v>
      </c>
      <c r="J65" s="173">
        <v>0</v>
      </c>
      <c r="K65" s="173">
        <v>0</v>
      </c>
      <c r="L65" s="172">
        <v>0</v>
      </c>
      <c r="M65" s="173">
        <v>0</v>
      </c>
      <c r="N65" s="172">
        <v>13469968534</v>
      </c>
      <c r="O65" s="173">
        <v>0</v>
      </c>
    </row>
    <row r="66" spans="1:15" x14ac:dyDescent="0.3">
      <c r="A66" s="20">
        <v>2024</v>
      </c>
      <c r="B66" t="s">
        <v>216</v>
      </c>
      <c r="C66" t="s">
        <v>102</v>
      </c>
      <c r="D66" t="s">
        <v>110</v>
      </c>
      <c r="E66" t="s">
        <v>156</v>
      </c>
      <c r="F66" s="172">
        <v>0</v>
      </c>
      <c r="G66" s="172">
        <v>56700000</v>
      </c>
      <c r="H66" s="173">
        <v>0</v>
      </c>
      <c r="I66" s="173">
        <v>0</v>
      </c>
      <c r="J66" s="173">
        <v>0</v>
      </c>
      <c r="K66" s="173">
        <v>0</v>
      </c>
      <c r="L66" s="172">
        <v>0</v>
      </c>
      <c r="M66" s="173">
        <v>0</v>
      </c>
      <c r="N66" s="172">
        <v>0</v>
      </c>
      <c r="O66" s="173">
        <v>0</v>
      </c>
    </row>
    <row r="67" spans="1:15" x14ac:dyDescent="0.3">
      <c r="A67" s="20">
        <v>2024</v>
      </c>
      <c r="B67" t="s">
        <v>287</v>
      </c>
      <c r="C67" t="s">
        <v>102</v>
      </c>
      <c r="D67" t="s">
        <v>110</v>
      </c>
      <c r="E67" t="s">
        <v>291</v>
      </c>
      <c r="F67" s="172">
        <v>13223289472.67</v>
      </c>
      <c r="G67" s="172">
        <v>55000000</v>
      </c>
      <c r="H67" s="173">
        <v>0</v>
      </c>
      <c r="I67" s="173">
        <v>0</v>
      </c>
      <c r="J67" s="173">
        <v>0</v>
      </c>
      <c r="K67" s="173">
        <v>0</v>
      </c>
      <c r="L67" s="172">
        <v>0</v>
      </c>
      <c r="M67" s="173">
        <v>0</v>
      </c>
      <c r="N67" s="172">
        <v>0</v>
      </c>
      <c r="O67" s="173">
        <v>0</v>
      </c>
    </row>
    <row r="68" spans="1:15" x14ac:dyDescent="0.3">
      <c r="A68" s="20">
        <v>2024</v>
      </c>
      <c r="B68" t="s">
        <v>470</v>
      </c>
      <c r="C68" t="s">
        <v>102</v>
      </c>
      <c r="D68" t="s">
        <v>110</v>
      </c>
      <c r="E68" t="s">
        <v>456</v>
      </c>
      <c r="F68" s="172">
        <v>0</v>
      </c>
      <c r="G68" s="172">
        <v>127051073</v>
      </c>
      <c r="H68" s="173">
        <v>0</v>
      </c>
      <c r="I68" s="173">
        <v>0</v>
      </c>
      <c r="J68" s="173">
        <v>0</v>
      </c>
      <c r="K68" s="173">
        <v>0</v>
      </c>
      <c r="L68" s="172">
        <v>0</v>
      </c>
      <c r="M68" s="173">
        <v>0</v>
      </c>
      <c r="N68" s="172">
        <v>0</v>
      </c>
      <c r="O68" s="173">
        <v>0</v>
      </c>
    </row>
    <row r="69" spans="1:15" x14ac:dyDescent="0.3">
      <c r="A69" s="20">
        <v>2024</v>
      </c>
      <c r="B69" t="s">
        <v>385</v>
      </c>
      <c r="C69" t="s">
        <v>102</v>
      </c>
      <c r="D69" t="s">
        <v>110</v>
      </c>
      <c r="E69" t="s">
        <v>358</v>
      </c>
      <c r="F69" s="172">
        <v>0</v>
      </c>
      <c r="G69" s="172">
        <v>79939301</v>
      </c>
      <c r="H69" s="173">
        <v>0</v>
      </c>
      <c r="I69" s="173">
        <v>0</v>
      </c>
      <c r="J69" s="173">
        <v>0</v>
      </c>
      <c r="K69" s="173">
        <v>0</v>
      </c>
      <c r="L69" s="172">
        <v>0</v>
      </c>
      <c r="M69" s="173">
        <v>0</v>
      </c>
      <c r="N69" s="172">
        <v>0</v>
      </c>
      <c r="O69" s="173">
        <v>0</v>
      </c>
    </row>
    <row r="70" spans="1:15" x14ac:dyDescent="0.3">
      <c r="A70" s="20">
        <v>2024</v>
      </c>
      <c r="B70" t="s">
        <v>372</v>
      </c>
      <c r="C70" t="s">
        <v>102</v>
      </c>
      <c r="D70" t="s">
        <v>110</v>
      </c>
      <c r="E70" t="s">
        <v>358</v>
      </c>
      <c r="F70" s="172">
        <v>0</v>
      </c>
      <c r="G70" s="172">
        <v>287868246</v>
      </c>
      <c r="H70" s="173">
        <v>0</v>
      </c>
      <c r="I70" s="173">
        <v>0</v>
      </c>
      <c r="J70" s="173">
        <v>0</v>
      </c>
      <c r="K70" s="173">
        <v>0</v>
      </c>
      <c r="L70" s="172">
        <v>0</v>
      </c>
      <c r="M70" s="173">
        <v>0</v>
      </c>
      <c r="N70" s="172">
        <v>0</v>
      </c>
      <c r="O70" s="173">
        <v>0</v>
      </c>
    </row>
    <row r="71" spans="1:15" x14ac:dyDescent="0.3">
      <c r="A71" s="20">
        <v>2024</v>
      </c>
      <c r="B71" t="s">
        <v>644</v>
      </c>
      <c r="C71" t="s">
        <v>102</v>
      </c>
      <c r="D71" t="s">
        <v>526</v>
      </c>
      <c r="E71" t="s">
        <v>527</v>
      </c>
      <c r="F71" s="172">
        <v>0</v>
      </c>
      <c r="G71" s="172">
        <v>0</v>
      </c>
      <c r="H71" s="173">
        <v>0</v>
      </c>
      <c r="I71" s="173">
        <v>0</v>
      </c>
      <c r="J71" s="173">
        <v>0</v>
      </c>
      <c r="K71" s="173">
        <v>0</v>
      </c>
      <c r="L71" s="172">
        <v>1614039016</v>
      </c>
      <c r="M71" s="173">
        <v>0</v>
      </c>
      <c r="N71" s="172">
        <v>0</v>
      </c>
      <c r="O71" s="173">
        <v>0</v>
      </c>
    </row>
    <row r="72" spans="1:15" x14ac:dyDescent="0.3">
      <c r="A72" s="20">
        <v>2024</v>
      </c>
      <c r="B72" t="s">
        <v>945</v>
      </c>
      <c r="C72" t="s">
        <v>102</v>
      </c>
      <c r="D72" t="s">
        <v>526</v>
      </c>
      <c r="E72" t="s">
        <v>527</v>
      </c>
      <c r="F72" s="172">
        <v>0</v>
      </c>
      <c r="G72" s="172">
        <v>0</v>
      </c>
      <c r="H72" s="173">
        <v>0</v>
      </c>
      <c r="I72" s="173">
        <v>0</v>
      </c>
      <c r="J72" s="173">
        <v>0</v>
      </c>
      <c r="K72" s="173">
        <v>0</v>
      </c>
      <c r="L72" s="172">
        <v>751600000</v>
      </c>
      <c r="M72" s="173">
        <v>0</v>
      </c>
      <c r="N72" s="172">
        <v>0</v>
      </c>
      <c r="O72" s="173">
        <v>0</v>
      </c>
    </row>
    <row r="73" spans="1:15" x14ac:dyDescent="0.3">
      <c r="A73" s="20">
        <v>2024</v>
      </c>
      <c r="B73" t="s">
        <v>691</v>
      </c>
      <c r="C73" t="s">
        <v>102</v>
      </c>
      <c r="D73" t="s">
        <v>526</v>
      </c>
      <c r="E73" t="s">
        <v>527</v>
      </c>
      <c r="F73" s="172">
        <v>0</v>
      </c>
      <c r="G73" s="172">
        <v>0</v>
      </c>
      <c r="H73" s="173">
        <v>0</v>
      </c>
      <c r="I73" s="173">
        <v>0</v>
      </c>
      <c r="J73" s="173">
        <v>0</v>
      </c>
      <c r="K73" s="173">
        <v>0</v>
      </c>
      <c r="L73" s="172">
        <v>1275600349.3299999</v>
      </c>
      <c r="M73" s="173">
        <v>0</v>
      </c>
      <c r="N73" s="172">
        <v>0</v>
      </c>
      <c r="O73" s="173">
        <v>0</v>
      </c>
    </row>
    <row r="74" spans="1:15" x14ac:dyDescent="0.3">
      <c r="A74" s="20">
        <v>2024</v>
      </c>
      <c r="B74" t="s">
        <v>658</v>
      </c>
      <c r="C74" t="s">
        <v>102</v>
      </c>
      <c r="D74" t="s">
        <v>526</v>
      </c>
      <c r="E74" t="s">
        <v>527</v>
      </c>
      <c r="F74" s="172">
        <v>0</v>
      </c>
      <c r="G74" s="172">
        <v>0</v>
      </c>
      <c r="H74" s="173">
        <v>0</v>
      </c>
      <c r="I74" s="173">
        <v>0</v>
      </c>
      <c r="J74" s="173">
        <v>0</v>
      </c>
      <c r="K74" s="173">
        <v>0</v>
      </c>
      <c r="L74" s="172">
        <v>724158980</v>
      </c>
      <c r="M74" s="173">
        <v>0</v>
      </c>
      <c r="N74" s="172">
        <v>0</v>
      </c>
      <c r="O74" s="173">
        <v>0</v>
      </c>
    </row>
    <row r="75" spans="1:15" x14ac:dyDescent="0.3">
      <c r="A75" s="20">
        <v>2024</v>
      </c>
      <c r="B75" t="s">
        <v>540</v>
      </c>
      <c r="C75" t="s">
        <v>102</v>
      </c>
      <c r="D75" t="s">
        <v>526</v>
      </c>
      <c r="E75" t="s">
        <v>527</v>
      </c>
      <c r="F75" s="172">
        <v>0</v>
      </c>
      <c r="G75" s="172">
        <v>0</v>
      </c>
      <c r="H75" s="173">
        <v>0</v>
      </c>
      <c r="I75" s="173">
        <v>0</v>
      </c>
      <c r="J75" s="173">
        <v>0</v>
      </c>
      <c r="K75" s="173">
        <v>0</v>
      </c>
      <c r="L75" s="172">
        <v>270949000</v>
      </c>
      <c r="M75" s="173">
        <v>0</v>
      </c>
      <c r="N75" s="172">
        <v>0</v>
      </c>
      <c r="O75" s="173">
        <v>0</v>
      </c>
    </row>
    <row r="76" spans="1:15" x14ac:dyDescent="0.3">
      <c r="A76" s="20">
        <v>2024</v>
      </c>
      <c r="B76" t="s">
        <v>1258</v>
      </c>
      <c r="C76" t="s">
        <v>102</v>
      </c>
      <c r="D76" t="s">
        <v>1086</v>
      </c>
      <c r="E76" t="s">
        <v>1119</v>
      </c>
      <c r="F76" s="172">
        <v>173353047</v>
      </c>
      <c r="G76" s="172">
        <v>0</v>
      </c>
      <c r="H76" s="173">
        <v>0</v>
      </c>
      <c r="I76" s="173">
        <v>0</v>
      </c>
      <c r="J76" s="173">
        <v>0</v>
      </c>
      <c r="K76" s="173">
        <v>0</v>
      </c>
      <c r="L76" s="172">
        <v>0</v>
      </c>
      <c r="M76" s="173">
        <v>0</v>
      </c>
      <c r="N76" s="172">
        <v>0</v>
      </c>
      <c r="O76" s="173">
        <v>0</v>
      </c>
    </row>
    <row r="77" spans="1:15" x14ac:dyDescent="0.3">
      <c r="A77" s="20">
        <v>2024</v>
      </c>
      <c r="B77" t="s">
        <v>3828</v>
      </c>
      <c r="C77" t="s">
        <v>3742</v>
      </c>
      <c r="D77" t="s">
        <v>3746</v>
      </c>
      <c r="E77" t="s">
        <v>3832</v>
      </c>
      <c r="F77" s="172">
        <v>0</v>
      </c>
      <c r="G77" s="172">
        <v>29829150</v>
      </c>
      <c r="H77" s="173">
        <v>0</v>
      </c>
      <c r="I77" s="173">
        <v>0</v>
      </c>
      <c r="J77" s="173">
        <v>0</v>
      </c>
      <c r="K77" s="173">
        <v>0</v>
      </c>
      <c r="L77" s="172">
        <v>0</v>
      </c>
      <c r="M77" s="173">
        <v>0</v>
      </c>
      <c r="N77" s="172">
        <v>0</v>
      </c>
      <c r="O77" s="173">
        <v>0</v>
      </c>
    </row>
    <row r="78" spans="1:15" x14ac:dyDescent="0.3">
      <c r="A78" s="20">
        <v>2024</v>
      </c>
      <c r="B78" t="s">
        <v>3884</v>
      </c>
      <c r="C78" t="s">
        <v>3742</v>
      </c>
      <c r="D78" t="s">
        <v>3746</v>
      </c>
      <c r="E78" t="s">
        <v>3864</v>
      </c>
      <c r="F78" s="172">
        <v>0</v>
      </c>
      <c r="G78" s="172">
        <v>164000000</v>
      </c>
      <c r="H78" s="173">
        <v>0</v>
      </c>
      <c r="I78" s="173">
        <v>0</v>
      </c>
      <c r="J78" s="173">
        <v>0</v>
      </c>
      <c r="K78" s="173">
        <v>0</v>
      </c>
      <c r="L78" s="172">
        <v>0</v>
      </c>
      <c r="M78" s="173">
        <v>0</v>
      </c>
      <c r="N78" s="172">
        <v>0</v>
      </c>
      <c r="O78" s="173">
        <v>0</v>
      </c>
    </row>
    <row r="79" spans="1:15" x14ac:dyDescent="0.3">
      <c r="A79" s="20">
        <v>2024</v>
      </c>
      <c r="B79" t="s">
        <v>4263</v>
      </c>
      <c r="C79" t="s">
        <v>3742</v>
      </c>
      <c r="D79" t="s">
        <v>4269</v>
      </c>
      <c r="E79" t="s">
        <v>4271</v>
      </c>
      <c r="F79" s="172">
        <v>0</v>
      </c>
      <c r="G79" s="172">
        <v>954207500</v>
      </c>
      <c r="H79" s="173">
        <v>0</v>
      </c>
      <c r="I79" s="173">
        <v>0</v>
      </c>
      <c r="J79" s="173">
        <v>0</v>
      </c>
      <c r="K79" s="173">
        <v>0</v>
      </c>
      <c r="L79" s="172">
        <v>0</v>
      </c>
      <c r="M79" s="173">
        <v>0</v>
      </c>
      <c r="N79" s="172">
        <v>0</v>
      </c>
      <c r="O79" s="173">
        <v>0</v>
      </c>
    </row>
    <row r="80" spans="1:15" x14ac:dyDescent="0.3">
      <c r="A80" s="20">
        <v>2024</v>
      </c>
      <c r="B80" t="s">
        <v>4315</v>
      </c>
      <c r="C80" t="s">
        <v>3742</v>
      </c>
      <c r="D80" t="s">
        <v>4269</v>
      </c>
      <c r="E80" t="s">
        <v>4271</v>
      </c>
      <c r="F80" s="172">
        <v>0</v>
      </c>
      <c r="G80" s="172">
        <v>600000000</v>
      </c>
      <c r="H80" s="173">
        <v>0</v>
      </c>
      <c r="I80" s="173">
        <v>0</v>
      </c>
      <c r="J80" s="173">
        <v>0</v>
      </c>
      <c r="K80" s="173">
        <v>0</v>
      </c>
      <c r="L80" s="172">
        <v>0</v>
      </c>
      <c r="M80" s="173">
        <v>0</v>
      </c>
      <c r="N80" s="172">
        <v>0</v>
      </c>
      <c r="O80" s="173">
        <v>0</v>
      </c>
    </row>
    <row r="81" spans="1:15" x14ac:dyDescent="0.3">
      <c r="A81" s="20">
        <v>2024</v>
      </c>
      <c r="B81" t="s">
        <v>3969</v>
      </c>
      <c r="C81" t="s">
        <v>3742</v>
      </c>
      <c r="D81" t="s">
        <v>3974</v>
      </c>
      <c r="E81" t="s">
        <v>3975</v>
      </c>
      <c r="F81" s="172">
        <v>79815632.659999996</v>
      </c>
      <c r="G81" s="172">
        <v>0</v>
      </c>
      <c r="H81" s="173">
        <v>0</v>
      </c>
      <c r="I81" s="173">
        <v>0</v>
      </c>
      <c r="J81" s="173">
        <v>0</v>
      </c>
      <c r="K81" s="173">
        <v>0</v>
      </c>
      <c r="L81" s="172">
        <v>0</v>
      </c>
      <c r="M81" s="173">
        <v>0</v>
      </c>
      <c r="N81" s="172">
        <v>0</v>
      </c>
      <c r="O81" s="173">
        <v>0</v>
      </c>
    </row>
    <row r="82" spans="1:15" x14ac:dyDescent="0.3">
      <c r="A82" s="20">
        <v>2024</v>
      </c>
      <c r="B82" t="s">
        <v>1352</v>
      </c>
      <c r="C82" t="s">
        <v>102</v>
      </c>
      <c r="D82" t="s">
        <v>1086</v>
      </c>
      <c r="E82" t="s">
        <v>1319</v>
      </c>
      <c r="F82" s="172">
        <v>10121555706.799999</v>
      </c>
      <c r="G82" s="172">
        <v>0</v>
      </c>
      <c r="H82" s="173">
        <v>0</v>
      </c>
      <c r="I82" s="173">
        <v>0</v>
      </c>
      <c r="J82" s="173">
        <v>0</v>
      </c>
      <c r="K82" s="173">
        <v>0</v>
      </c>
      <c r="L82" s="172">
        <v>0</v>
      </c>
      <c r="M82" s="173">
        <v>8267810427</v>
      </c>
      <c r="N82" s="172">
        <v>0</v>
      </c>
      <c r="O82" s="173">
        <v>0</v>
      </c>
    </row>
    <row r="83" spans="1:15" x14ac:dyDescent="0.3">
      <c r="A83" s="20">
        <v>2024</v>
      </c>
      <c r="B83" t="s">
        <v>2940</v>
      </c>
      <c r="C83" t="s">
        <v>2659</v>
      </c>
      <c r="D83" t="s">
        <v>2890</v>
      </c>
      <c r="E83" t="s">
        <v>2947</v>
      </c>
      <c r="F83" s="172">
        <v>0</v>
      </c>
      <c r="G83" s="172">
        <v>802993615</v>
      </c>
      <c r="H83" s="173">
        <v>0</v>
      </c>
      <c r="I83" s="173">
        <v>0</v>
      </c>
      <c r="J83" s="173">
        <v>0</v>
      </c>
      <c r="K83" s="173">
        <v>0</v>
      </c>
      <c r="L83" s="172">
        <v>0</v>
      </c>
      <c r="M83" s="173">
        <v>0</v>
      </c>
      <c r="N83" s="172">
        <v>0</v>
      </c>
      <c r="O83" s="173">
        <v>0</v>
      </c>
    </row>
    <row r="84" spans="1:15" x14ac:dyDescent="0.3">
      <c r="A84" s="20">
        <v>2024</v>
      </c>
      <c r="B84" t="s">
        <v>3732</v>
      </c>
      <c r="C84" t="s">
        <v>2659</v>
      </c>
      <c r="D84" t="s">
        <v>3587</v>
      </c>
      <c r="E84" t="s">
        <v>3646</v>
      </c>
      <c r="F84" s="172">
        <v>7000000000</v>
      </c>
      <c r="G84" s="172">
        <v>0</v>
      </c>
      <c r="H84" s="173">
        <v>0</v>
      </c>
      <c r="I84" s="173">
        <v>0</v>
      </c>
      <c r="J84" s="173">
        <v>0</v>
      </c>
      <c r="K84" s="173">
        <v>0</v>
      </c>
      <c r="L84" s="172">
        <v>0</v>
      </c>
      <c r="M84" s="173">
        <v>0</v>
      </c>
      <c r="N84" s="172">
        <v>0</v>
      </c>
      <c r="O84" s="173">
        <v>0</v>
      </c>
    </row>
    <row r="85" spans="1:15" x14ac:dyDescent="0.3">
      <c r="A85" s="20">
        <v>2024</v>
      </c>
      <c r="B85" t="s">
        <v>1965</v>
      </c>
      <c r="C85" t="s">
        <v>102</v>
      </c>
      <c r="D85" t="s">
        <v>1696</v>
      </c>
      <c r="E85" t="s">
        <v>1957</v>
      </c>
      <c r="F85" s="172">
        <v>0</v>
      </c>
      <c r="G85" s="172">
        <v>100000000</v>
      </c>
      <c r="H85" s="173">
        <v>0</v>
      </c>
      <c r="I85" s="173">
        <v>0</v>
      </c>
      <c r="J85" s="173">
        <v>0</v>
      </c>
      <c r="K85" s="173">
        <v>0</v>
      </c>
      <c r="L85" s="172">
        <v>0</v>
      </c>
      <c r="M85" s="173">
        <v>0</v>
      </c>
      <c r="N85" s="172">
        <v>0</v>
      </c>
      <c r="O85" s="173">
        <v>0</v>
      </c>
    </row>
    <row r="86" spans="1:15" x14ac:dyDescent="0.3">
      <c r="A86" s="20">
        <v>2024</v>
      </c>
      <c r="B86" t="s">
        <v>2741</v>
      </c>
      <c r="C86" t="s">
        <v>2659</v>
      </c>
      <c r="D86" t="s">
        <v>2665</v>
      </c>
      <c r="E86" t="s">
        <v>2746</v>
      </c>
      <c r="F86" s="172">
        <v>0</v>
      </c>
      <c r="G86" s="172">
        <v>0</v>
      </c>
      <c r="H86" s="173">
        <v>0</v>
      </c>
      <c r="I86" s="173">
        <v>0</v>
      </c>
      <c r="J86" s="173">
        <v>0</v>
      </c>
      <c r="K86" s="173">
        <v>14827092838</v>
      </c>
      <c r="L86" s="172">
        <v>0</v>
      </c>
      <c r="M86" s="173">
        <v>0</v>
      </c>
      <c r="N86" s="172">
        <v>0</v>
      </c>
      <c r="O86" s="173">
        <v>0</v>
      </c>
    </row>
    <row r="87" spans="1:15" x14ac:dyDescent="0.3">
      <c r="A87" s="20">
        <v>2024</v>
      </c>
      <c r="B87" t="s">
        <v>1021</v>
      </c>
      <c r="C87" t="s">
        <v>102</v>
      </c>
      <c r="D87" t="s">
        <v>526</v>
      </c>
      <c r="E87" t="s">
        <v>1002</v>
      </c>
      <c r="F87" s="172">
        <v>0</v>
      </c>
      <c r="G87" s="172">
        <v>999389767</v>
      </c>
      <c r="H87" s="173">
        <v>0</v>
      </c>
      <c r="I87" s="173">
        <v>0</v>
      </c>
      <c r="J87" s="173">
        <v>0</v>
      </c>
      <c r="K87" s="173">
        <v>0</v>
      </c>
      <c r="L87" s="172">
        <v>0</v>
      </c>
      <c r="M87" s="173">
        <v>0</v>
      </c>
      <c r="N87" s="172">
        <v>0</v>
      </c>
      <c r="O87" s="173">
        <v>0</v>
      </c>
    </row>
    <row r="88" spans="1:15" x14ac:dyDescent="0.3">
      <c r="A88" s="20">
        <v>2024</v>
      </c>
      <c r="B88" t="s">
        <v>1373</v>
      </c>
      <c r="C88" t="s">
        <v>102</v>
      </c>
      <c r="D88" t="s">
        <v>1086</v>
      </c>
      <c r="E88" t="s">
        <v>1319</v>
      </c>
      <c r="F88" s="172">
        <v>0</v>
      </c>
      <c r="G88" s="172">
        <v>0</v>
      </c>
      <c r="H88" s="173">
        <v>0</v>
      </c>
      <c r="I88" s="173">
        <v>1000000000</v>
      </c>
      <c r="J88" s="173">
        <v>0</v>
      </c>
      <c r="K88" s="173">
        <v>0</v>
      </c>
      <c r="L88" s="172">
        <v>0</v>
      </c>
      <c r="M88" s="173">
        <v>0</v>
      </c>
      <c r="N88" s="172">
        <v>0</v>
      </c>
      <c r="O88" s="173">
        <v>0</v>
      </c>
    </row>
    <row r="89" spans="1:15" x14ac:dyDescent="0.3">
      <c r="A89" s="20">
        <v>2024</v>
      </c>
      <c r="B89" t="s">
        <v>2658</v>
      </c>
      <c r="C89" t="s">
        <v>2659</v>
      </c>
      <c r="D89" t="s">
        <v>2665</v>
      </c>
      <c r="E89" t="s">
        <v>2666</v>
      </c>
      <c r="F89" s="172">
        <v>0</v>
      </c>
      <c r="G89" s="172">
        <v>0</v>
      </c>
      <c r="H89" s="173">
        <v>0</v>
      </c>
      <c r="I89" s="173">
        <v>0</v>
      </c>
      <c r="J89" s="173">
        <v>0</v>
      </c>
      <c r="K89" s="173">
        <v>0</v>
      </c>
      <c r="L89" s="172">
        <v>0</v>
      </c>
      <c r="M89" s="173">
        <v>0</v>
      </c>
      <c r="N89" s="172">
        <v>0</v>
      </c>
      <c r="O89" s="173">
        <v>5196800000</v>
      </c>
    </row>
    <row r="90" spans="1:15" x14ac:dyDescent="0.3">
      <c r="A90" s="20">
        <v>2024</v>
      </c>
      <c r="B90" t="s">
        <v>2755</v>
      </c>
      <c r="C90" t="s">
        <v>2659</v>
      </c>
      <c r="D90" t="s">
        <v>2665</v>
      </c>
      <c r="E90" t="s">
        <v>2746</v>
      </c>
      <c r="F90" s="172">
        <v>0</v>
      </c>
      <c r="G90" s="172">
        <v>0</v>
      </c>
      <c r="H90" s="173">
        <v>189000000</v>
      </c>
      <c r="I90" s="173">
        <v>0</v>
      </c>
      <c r="J90" s="173">
        <v>0</v>
      </c>
      <c r="K90" s="173">
        <v>322640000</v>
      </c>
      <c r="L90" s="172">
        <v>0</v>
      </c>
      <c r="M90" s="173">
        <v>0</v>
      </c>
      <c r="N90" s="172">
        <v>0</v>
      </c>
      <c r="O90" s="173">
        <v>0</v>
      </c>
    </row>
    <row r="91" spans="1:15" x14ac:dyDescent="0.3">
      <c r="A91" s="20">
        <v>2024</v>
      </c>
      <c r="B91" t="s">
        <v>2768</v>
      </c>
      <c r="C91" t="s">
        <v>2659</v>
      </c>
      <c r="D91" t="s">
        <v>2665</v>
      </c>
      <c r="E91" t="s">
        <v>2746</v>
      </c>
      <c r="F91" s="172">
        <v>0</v>
      </c>
      <c r="G91" s="172">
        <v>0</v>
      </c>
      <c r="H91" s="173">
        <v>1104720000</v>
      </c>
      <c r="I91" s="173">
        <v>5526790000</v>
      </c>
      <c r="J91" s="173">
        <v>0</v>
      </c>
      <c r="K91" s="173">
        <v>2471510000</v>
      </c>
      <c r="L91" s="172">
        <v>0</v>
      </c>
      <c r="M91" s="173">
        <v>0</v>
      </c>
      <c r="N91" s="172">
        <v>678722991.79999995</v>
      </c>
      <c r="O91" s="173">
        <v>0</v>
      </c>
    </row>
    <row r="92" spans="1:15" x14ac:dyDescent="0.3">
      <c r="A92" s="20">
        <v>2024</v>
      </c>
      <c r="B92" t="s">
        <v>2777</v>
      </c>
      <c r="C92" t="s">
        <v>2659</v>
      </c>
      <c r="D92" t="s">
        <v>2665</v>
      </c>
      <c r="E92" t="s">
        <v>2746</v>
      </c>
      <c r="F92" s="172">
        <v>0</v>
      </c>
      <c r="G92" s="172">
        <v>0</v>
      </c>
      <c r="H92" s="173">
        <v>0</v>
      </c>
      <c r="I92" s="173">
        <v>2429970000</v>
      </c>
      <c r="J92" s="173">
        <v>0</v>
      </c>
      <c r="K92" s="173">
        <v>0</v>
      </c>
      <c r="L92" s="172">
        <v>0</v>
      </c>
      <c r="M92" s="173">
        <v>0</v>
      </c>
      <c r="N92" s="172">
        <v>5799149968</v>
      </c>
      <c r="O92" s="173">
        <v>0</v>
      </c>
    </row>
    <row r="93" spans="1:15" x14ac:dyDescent="0.3">
      <c r="A93" s="20">
        <v>2024</v>
      </c>
      <c r="B93" t="s">
        <v>2811</v>
      </c>
      <c r="C93" t="s">
        <v>2659</v>
      </c>
      <c r="D93" t="s">
        <v>2665</v>
      </c>
      <c r="E93" t="s">
        <v>2746</v>
      </c>
      <c r="F93" s="172">
        <v>0</v>
      </c>
      <c r="G93" s="172">
        <v>0</v>
      </c>
      <c r="H93" s="173">
        <v>0</v>
      </c>
      <c r="I93" s="173">
        <v>0</v>
      </c>
      <c r="J93" s="173">
        <v>0</v>
      </c>
      <c r="K93" s="173">
        <v>3100920000</v>
      </c>
      <c r="L93" s="172">
        <v>0</v>
      </c>
      <c r="M93" s="173">
        <v>0</v>
      </c>
      <c r="N93" s="172">
        <v>0</v>
      </c>
      <c r="O93" s="173">
        <v>0</v>
      </c>
    </row>
    <row r="94" spans="1:15" x14ac:dyDescent="0.3">
      <c r="A94" s="20">
        <v>2024</v>
      </c>
      <c r="B94" t="s">
        <v>2823</v>
      </c>
      <c r="C94" t="s">
        <v>2659</v>
      </c>
      <c r="D94" t="s">
        <v>2665</v>
      </c>
      <c r="E94" t="s">
        <v>2746</v>
      </c>
      <c r="F94" s="172">
        <v>0</v>
      </c>
      <c r="G94" s="172">
        <v>0</v>
      </c>
      <c r="H94" s="173">
        <v>0</v>
      </c>
      <c r="I94" s="173">
        <v>8131000000</v>
      </c>
      <c r="J94" s="173">
        <v>0</v>
      </c>
      <c r="K94" s="173">
        <v>0</v>
      </c>
      <c r="L94" s="172">
        <v>0</v>
      </c>
      <c r="M94" s="173">
        <v>0</v>
      </c>
      <c r="N94" s="172">
        <v>0</v>
      </c>
      <c r="O94" s="173">
        <v>0</v>
      </c>
    </row>
    <row r="95" spans="1:15" x14ac:dyDescent="0.3">
      <c r="A95" s="20">
        <v>2024</v>
      </c>
      <c r="B95" t="s">
        <v>2843</v>
      </c>
      <c r="C95" t="s">
        <v>2659</v>
      </c>
      <c r="D95" t="s">
        <v>2665</v>
      </c>
      <c r="E95" t="s">
        <v>2746</v>
      </c>
      <c r="F95" s="172">
        <v>0</v>
      </c>
      <c r="G95" s="172">
        <v>0</v>
      </c>
      <c r="H95" s="173">
        <v>214490000</v>
      </c>
      <c r="I95" s="173">
        <v>6754430000</v>
      </c>
      <c r="J95" s="173">
        <v>0</v>
      </c>
      <c r="K95" s="173">
        <v>0</v>
      </c>
      <c r="L95" s="172">
        <v>0</v>
      </c>
      <c r="M95" s="173">
        <v>0</v>
      </c>
      <c r="N95" s="172">
        <v>0</v>
      </c>
      <c r="O95" s="173">
        <v>0</v>
      </c>
    </row>
    <row r="96" spans="1:15" x14ac:dyDescent="0.3">
      <c r="A96" s="20">
        <v>2024</v>
      </c>
      <c r="B96" t="s">
        <v>2862</v>
      </c>
      <c r="C96" t="s">
        <v>2659</v>
      </c>
      <c r="D96" t="s">
        <v>2665</v>
      </c>
      <c r="E96" t="s">
        <v>2746</v>
      </c>
      <c r="F96" s="172">
        <v>0</v>
      </c>
      <c r="G96" s="172">
        <v>0</v>
      </c>
      <c r="H96" s="173">
        <v>0</v>
      </c>
      <c r="I96" s="173">
        <v>1233690000</v>
      </c>
      <c r="J96" s="173">
        <v>0</v>
      </c>
      <c r="K96" s="173">
        <v>0</v>
      </c>
      <c r="L96" s="172">
        <v>0</v>
      </c>
      <c r="M96" s="173">
        <v>0</v>
      </c>
      <c r="N96" s="172">
        <v>0</v>
      </c>
      <c r="O96" s="173">
        <v>0</v>
      </c>
    </row>
    <row r="97" spans="1:15" x14ac:dyDescent="0.3">
      <c r="A97" s="20">
        <v>2024</v>
      </c>
      <c r="B97" t="s">
        <v>3221</v>
      </c>
      <c r="C97" t="s">
        <v>2659</v>
      </c>
      <c r="D97" t="s">
        <v>3150</v>
      </c>
      <c r="E97" t="s">
        <v>3188</v>
      </c>
      <c r="F97" s="172">
        <v>0</v>
      </c>
      <c r="G97" s="172">
        <v>0</v>
      </c>
      <c r="H97" s="173">
        <v>0</v>
      </c>
      <c r="I97" s="173">
        <v>0</v>
      </c>
      <c r="J97" s="173">
        <v>729920507</v>
      </c>
      <c r="K97" s="173">
        <v>0</v>
      </c>
      <c r="L97" s="172">
        <v>0</v>
      </c>
      <c r="M97" s="173">
        <v>0</v>
      </c>
      <c r="N97" s="172">
        <v>0</v>
      </c>
      <c r="O97" s="173">
        <v>0</v>
      </c>
    </row>
    <row r="98" spans="1:15" x14ac:dyDescent="0.3">
      <c r="A98" s="20">
        <v>2024</v>
      </c>
      <c r="B98" t="s">
        <v>3382</v>
      </c>
      <c r="C98" t="s">
        <v>2659</v>
      </c>
      <c r="D98" t="s">
        <v>3305</v>
      </c>
      <c r="E98" t="s">
        <v>3322</v>
      </c>
      <c r="F98" s="172">
        <v>0</v>
      </c>
      <c r="G98" s="172">
        <v>0</v>
      </c>
      <c r="H98" s="173">
        <v>0</v>
      </c>
      <c r="I98" s="173">
        <v>7151471797.5</v>
      </c>
      <c r="J98" s="173">
        <v>0</v>
      </c>
      <c r="K98" s="173">
        <v>0</v>
      </c>
      <c r="L98" s="172">
        <v>0</v>
      </c>
      <c r="M98" s="173">
        <v>0</v>
      </c>
      <c r="N98" s="172">
        <v>84362510877.500015</v>
      </c>
      <c r="O98" s="173">
        <v>0</v>
      </c>
    </row>
    <row r="99" spans="1:15" x14ac:dyDescent="0.3">
      <c r="A99" s="20">
        <v>2024</v>
      </c>
      <c r="B99" t="s">
        <v>1298</v>
      </c>
      <c r="C99" t="s">
        <v>102</v>
      </c>
      <c r="D99" t="s">
        <v>1086</v>
      </c>
      <c r="E99" t="s">
        <v>1119</v>
      </c>
      <c r="F99" s="172">
        <v>0</v>
      </c>
      <c r="G99" s="172">
        <v>0</v>
      </c>
      <c r="H99" s="173">
        <v>0</v>
      </c>
      <c r="I99" s="173">
        <v>0</v>
      </c>
      <c r="J99" s="173">
        <v>0</v>
      </c>
      <c r="K99" s="173">
        <v>0</v>
      </c>
      <c r="L99" s="172">
        <v>0</v>
      </c>
      <c r="M99" s="173">
        <v>0</v>
      </c>
      <c r="N99" s="172">
        <v>22633895083</v>
      </c>
      <c r="O99" s="173">
        <v>0</v>
      </c>
    </row>
    <row r="100" spans="1:15" x14ac:dyDescent="0.3">
      <c r="A100" s="20">
        <v>2024</v>
      </c>
      <c r="B100" t="s">
        <v>1568</v>
      </c>
      <c r="C100" t="s">
        <v>102</v>
      </c>
      <c r="D100" t="s">
        <v>1469</v>
      </c>
      <c r="E100" t="s">
        <v>1470</v>
      </c>
      <c r="F100" s="172">
        <v>0</v>
      </c>
      <c r="G100" s="172">
        <v>0</v>
      </c>
      <c r="H100" s="173">
        <v>0</v>
      </c>
      <c r="I100" s="173">
        <v>0</v>
      </c>
      <c r="J100" s="173">
        <v>0</v>
      </c>
      <c r="K100" s="173">
        <v>0</v>
      </c>
      <c r="L100" s="172">
        <v>0</v>
      </c>
      <c r="M100" s="173">
        <v>0</v>
      </c>
      <c r="N100" s="172">
        <v>983248518</v>
      </c>
      <c r="O100" s="173">
        <v>0</v>
      </c>
    </row>
    <row r="101" spans="1:15" x14ac:dyDescent="0.3">
      <c r="A101" s="20">
        <v>2024</v>
      </c>
      <c r="B101" t="s">
        <v>3395</v>
      </c>
      <c r="C101" t="s">
        <v>2659</v>
      </c>
      <c r="D101" t="s">
        <v>3305</v>
      </c>
      <c r="E101" t="s">
        <v>3322</v>
      </c>
      <c r="F101" s="172">
        <v>0</v>
      </c>
      <c r="G101" s="172">
        <v>0</v>
      </c>
      <c r="H101" s="173">
        <v>0</v>
      </c>
      <c r="I101" s="173">
        <v>0</v>
      </c>
      <c r="J101" s="173">
        <v>0</v>
      </c>
      <c r="K101" s="173">
        <v>0</v>
      </c>
      <c r="L101" s="172">
        <v>0</v>
      </c>
      <c r="M101" s="173">
        <v>0</v>
      </c>
      <c r="N101" s="172">
        <v>8827254389</v>
      </c>
      <c r="O101" s="173">
        <v>0</v>
      </c>
    </row>
    <row r="102" spans="1:15" x14ac:dyDescent="0.3">
      <c r="A102" s="20">
        <v>2024</v>
      </c>
      <c r="B102" t="s">
        <v>3162</v>
      </c>
      <c r="C102" t="s">
        <v>2659</v>
      </c>
      <c r="D102" t="s">
        <v>3150</v>
      </c>
      <c r="E102" t="s">
        <v>3151</v>
      </c>
      <c r="F102" s="172">
        <v>0</v>
      </c>
      <c r="G102" s="172">
        <v>0</v>
      </c>
      <c r="H102" s="173">
        <v>0</v>
      </c>
      <c r="I102" s="173">
        <v>0</v>
      </c>
      <c r="J102" s="173">
        <v>0</v>
      </c>
      <c r="K102" s="173">
        <v>0</v>
      </c>
      <c r="L102" s="172">
        <v>0</v>
      </c>
      <c r="M102" s="173">
        <v>0</v>
      </c>
      <c r="N102" s="172">
        <v>8600669220</v>
      </c>
      <c r="O102" s="173">
        <v>0</v>
      </c>
    </row>
    <row r="103" spans="1:15" x14ac:dyDescent="0.3">
      <c r="A103" s="20">
        <v>2024</v>
      </c>
      <c r="B103" t="s">
        <v>2803</v>
      </c>
      <c r="C103" t="s">
        <v>2659</v>
      </c>
      <c r="D103" t="s">
        <v>2665</v>
      </c>
      <c r="E103" t="s">
        <v>2746</v>
      </c>
      <c r="F103" s="172">
        <v>0</v>
      </c>
      <c r="G103" s="172">
        <v>0</v>
      </c>
      <c r="H103" s="173">
        <v>0</v>
      </c>
      <c r="I103" s="173">
        <v>0</v>
      </c>
      <c r="J103" s="173">
        <v>0</v>
      </c>
      <c r="K103" s="173">
        <v>0</v>
      </c>
      <c r="L103" s="172">
        <v>0</v>
      </c>
      <c r="M103" s="173">
        <v>0</v>
      </c>
      <c r="N103" s="172">
        <v>1657061516</v>
      </c>
      <c r="O103" s="173">
        <v>0</v>
      </c>
    </row>
    <row r="104" spans="1:15" x14ac:dyDescent="0.3">
      <c r="A104" s="20">
        <v>2024</v>
      </c>
      <c r="B104" t="s">
        <v>4286</v>
      </c>
      <c r="C104" t="s">
        <v>3742</v>
      </c>
      <c r="D104" t="s">
        <v>4269</v>
      </c>
      <c r="E104" t="s">
        <v>4271</v>
      </c>
      <c r="F104" s="172">
        <v>0</v>
      </c>
      <c r="G104" s="172">
        <v>0</v>
      </c>
      <c r="H104" s="173">
        <v>0</v>
      </c>
      <c r="I104" s="173">
        <v>0</v>
      </c>
      <c r="J104" s="173">
        <v>0</v>
      </c>
      <c r="K104" s="173">
        <v>0</v>
      </c>
      <c r="L104" s="172">
        <v>0</v>
      </c>
      <c r="M104" s="173">
        <v>0</v>
      </c>
      <c r="N104" s="172">
        <v>7159434053</v>
      </c>
      <c r="O104" s="173">
        <v>0</v>
      </c>
    </row>
    <row r="105" spans="1:15" x14ac:dyDescent="0.3">
      <c r="A105" s="20">
        <v>2024</v>
      </c>
      <c r="B105" t="s">
        <v>2477</v>
      </c>
      <c r="C105" t="s">
        <v>2069</v>
      </c>
      <c r="D105" t="s">
        <v>2463</v>
      </c>
      <c r="E105" t="s">
        <v>2464</v>
      </c>
      <c r="F105" s="172">
        <v>0</v>
      </c>
      <c r="G105" s="172">
        <v>0</v>
      </c>
      <c r="H105" s="173">
        <v>0</v>
      </c>
      <c r="I105" s="173">
        <v>0</v>
      </c>
      <c r="J105" s="173">
        <v>0</v>
      </c>
      <c r="K105" s="173">
        <v>0</v>
      </c>
      <c r="L105" s="172">
        <v>0</v>
      </c>
      <c r="M105" s="173">
        <v>0</v>
      </c>
      <c r="N105" s="172">
        <v>5651542055</v>
      </c>
      <c r="O105" s="173">
        <v>0</v>
      </c>
    </row>
    <row r="106" spans="1:15" x14ac:dyDescent="0.3">
      <c r="A106" s="20">
        <v>2024</v>
      </c>
      <c r="B106" t="s">
        <v>3497</v>
      </c>
      <c r="C106" t="s">
        <v>2659</v>
      </c>
      <c r="D106" t="s">
        <v>3305</v>
      </c>
      <c r="E106" t="s">
        <v>3504</v>
      </c>
      <c r="F106" s="172">
        <v>0</v>
      </c>
      <c r="G106" s="172">
        <v>0</v>
      </c>
      <c r="H106" s="173">
        <v>0</v>
      </c>
      <c r="I106" s="173">
        <v>0</v>
      </c>
      <c r="J106" s="173">
        <v>0</v>
      </c>
      <c r="K106" s="173">
        <v>0</v>
      </c>
      <c r="L106" s="172">
        <v>0</v>
      </c>
      <c r="M106" s="173">
        <v>0</v>
      </c>
      <c r="N106" s="172">
        <v>1702378823</v>
      </c>
      <c r="O106" s="173">
        <v>0</v>
      </c>
    </row>
    <row r="107" spans="1:15" x14ac:dyDescent="0.3">
      <c r="A107" s="20">
        <v>2024</v>
      </c>
      <c r="B107" t="s">
        <v>3344</v>
      </c>
      <c r="C107" t="s">
        <v>2659</v>
      </c>
      <c r="D107" t="s">
        <v>3305</v>
      </c>
      <c r="E107" t="s">
        <v>3322</v>
      </c>
      <c r="F107" s="172">
        <v>0</v>
      </c>
      <c r="G107" s="172">
        <v>0</v>
      </c>
      <c r="H107" s="173">
        <v>0</v>
      </c>
      <c r="I107" s="173">
        <v>0</v>
      </c>
      <c r="J107" s="173">
        <v>0</v>
      </c>
      <c r="K107" s="173">
        <v>0</v>
      </c>
      <c r="L107" s="172">
        <v>0</v>
      </c>
      <c r="M107" s="173">
        <v>0</v>
      </c>
      <c r="N107" s="172">
        <v>2808883511</v>
      </c>
      <c r="O107" s="173">
        <v>0</v>
      </c>
    </row>
    <row r="108" spans="1:15" x14ac:dyDescent="0.3">
      <c r="A108" s="20">
        <v>2024</v>
      </c>
      <c r="B108" t="s">
        <v>2399</v>
      </c>
      <c r="C108" t="s">
        <v>2069</v>
      </c>
      <c r="D108" t="s">
        <v>2307</v>
      </c>
      <c r="E108" t="s">
        <v>2332</v>
      </c>
      <c r="F108" s="172">
        <v>0</v>
      </c>
      <c r="G108" s="172">
        <v>0</v>
      </c>
      <c r="H108" s="173">
        <v>0</v>
      </c>
      <c r="I108" s="173">
        <v>0</v>
      </c>
      <c r="J108" s="173">
        <v>0</v>
      </c>
      <c r="K108" s="173">
        <v>0</v>
      </c>
      <c r="L108" s="172">
        <v>0</v>
      </c>
      <c r="M108" s="173">
        <v>0</v>
      </c>
      <c r="N108" s="172">
        <v>990000000</v>
      </c>
      <c r="O108" s="173">
        <v>0</v>
      </c>
    </row>
    <row r="109" spans="1:15" x14ac:dyDescent="0.3">
      <c r="A109" s="20">
        <v>2024</v>
      </c>
      <c r="B109" t="s">
        <v>2380</v>
      </c>
      <c r="C109" t="s">
        <v>2069</v>
      </c>
      <c r="D109" t="s">
        <v>2307</v>
      </c>
      <c r="E109" t="s">
        <v>2332</v>
      </c>
      <c r="F109" s="172">
        <v>0</v>
      </c>
      <c r="G109" s="172">
        <v>0</v>
      </c>
      <c r="H109" s="173">
        <v>0</v>
      </c>
      <c r="I109" s="173">
        <v>0</v>
      </c>
      <c r="J109" s="173">
        <v>0</v>
      </c>
      <c r="K109" s="173">
        <v>0</v>
      </c>
      <c r="L109" s="172">
        <v>0</v>
      </c>
      <c r="M109" s="173">
        <v>0</v>
      </c>
      <c r="N109" s="172">
        <v>1000000000</v>
      </c>
      <c r="O109" s="173">
        <v>0</v>
      </c>
    </row>
    <row r="110" spans="1:15" x14ac:dyDescent="0.3">
      <c r="A110" s="20">
        <v>2024</v>
      </c>
      <c r="B110" t="s">
        <v>2409</v>
      </c>
      <c r="C110" t="s">
        <v>2069</v>
      </c>
      <c r="D110" t="s">
        <v>2307</v>
      </c>
      <c r="E110" t="s">
        <v>2332</v>
      </c>
      <c r="F110" s="172">
        <v>0</v>
      </c>
      <c r="G110" s="172">
        <v>0</v>
      </c>
      <c r="H110" s="173">
        <v>0</v>
      </c>
      <c r="I110" s="173">
        <v>0</v>
      </c>
      <c r="J110" s="173">
        <v>0</v>
      </c>
      <c r="K110" s="173">
        <v>0</v>
      </c>
      <c r="L110" s="172">
        <v>0</v>
      </c>
      <c r="M110" s="173">
        <v>0</v>
      </c>
      <c r="N110" s="172">
        <v>3342400000</v>
      </c>
      <c r="O110" s="173">
        <v>0</v>
      </c>
    </row>
    <row r="111" spans="1:15" x14ac:dyDescent="0.3">
      <c r="A111" s="20">
        <v>2024</v>
      </c>
      <c r="B111" t="s">
        <v>3425</v>
      </c>
      <c r="C111" t="s">
        <v>2659</v>
      </c>
      <c r="D111" t="s">
        <v>3305</v>
      </c>
      <c r="E111" t="s">
        <v>3322</v>
      </c>
      <c r="F111" s="172">
        <v>0</v>
      </c>
      <c r="G111" s="172">
        <v>0</v>
      </c>
      <c r="H111" s="173">
        <v>0</v>
      </c>
      <c r="I111" s="173">
        <v>0</v>
      </c>
      <c r="J111" s="173">
        <v>0</v>
      </c>
      <c r="K111" s="173">
        <v>0</v>
      </c>
      <c r="L111" s="172">
        <v>0</v>
      </c>
      <c r="M111" s="173">
        <v>0</v>
      </c>
      <c r="N111" s="172">
        <v>540052913.79999995</v>
      </c>
      <c r="O111" s="173">
        <v>0</v>
      </c>
    </row>
    <row r="112" spans="1:15" x14ac:dyDescent="0.3">
      <c r="A112" s="20">
        <v>2024</v>
      </c>
      <c r="B112" t="s">
        <v>1690</v>
      </c>
      <c r="C112" t="s">
        <v>102</v>
      </c>
      <c r="D112" t="s">
        <v>1696</v>
      </c>
      <c r="E112" t="s">
        <v>1697</v>
      </c>
      <c r="F112" s="172">
        <v>0</v>
      </c>
      <c r="G112" s="172">
        <v>0</v>
      </c>
      <c r="H112" s="173">
        <v>0</v>
      </c>
      <c r="I112" s="173">
        <v>0</v>
      </c>
      <c r="J112" s="173">
        <v>0</v>
      </c>
      <c r="K112" s="173">
        <v>0</v>
      </c>
      <c r="L112" s="172">
        <v>0</v>
      </c>
      <c r="M112" s="173">
        <v>0</v>
      </c>
      <c r="N112" s="172">
        <v>824796469.20000005</v>
      </c>
      <c r="O112" s="173">
        <v>0</v>
      </c>
    </row>
    <row r="113" spans="1:15" x14ac:dyDescent="0.3">
      <c r="A113" s="20">
        <v>2024</v>
      </c>
      <c r="B113" t="s">
        <v>1706</v>
      </c>
      <c r="C113" t="s">
        <v>102</v>
      </c>
      <c r="D113" t="s">
        <v>1696</v>
      </c>
      <c r="E113" t="s">
        <v>1697</v>
      </c>
      <c r="F113" s="172">
        <v>0</v>
      </c>
      <c r="G113" s="172">
        <v>0</v>
      </c>
      <c r="H113" s="173">
        <v>0</v>
      </c>
      <c r="I113" s="173">
        <v>0</v>
      </c>
      <c r="J113" s="173">
        <v>0</v>
      </c>
      <c r="K113" s="173">
        <v>0</v>
      </c>
      <c r="L113" s="172">
        <v>0</v>
      </c>
      <c r="M113" s="173">
        <v>0</v>
      </c>
      <c r="N113" s="172">
        <v>19159671.300000001</v>
      </c>
      <c r="O113" s="173">
        <v>0</v>
      </c>
    </row>
    <row r="114" spans="1:15" x14ac:dyDescent="0.3">
      <c r="A114" s="20">
        <v>2024</v>
      </c>
      <c r="B114" t="s">
        <v>1713</v>
      </c>
      <c r="C114" t="s">
        <v>102</v>
      </c>
      <c r="D114" t="s">
        <v>1696</v>
      </c>
      <c r="E114" t="s">
        <v>1697</v>
      </c>
      <c r="F114" s="172">
        <v>0</v>
      </c>
      <c r="G114" s="172">
        <v>0</v>
      </c>
      <c r="H114" s="173">
        <v>0</v>
      </c>
      <c r="I114" s="173">
        <v>0</v>
      </c>
      <c r="J114" s="173">
        <v>0</v>
      </c>
      <c r="K114" s="173">
        <v>0</v>
      </c>
      <c r="L114" s="172">
        <v>0</v>
      </c>
      <c r="M114" s="173">
        <v>0</v>
      </c>
      <c r="N114" s="172">
        <v>1297203131.5999999</v>
      </c>
      <c r="O114" s="173">
        <v>0</v>
      </c>
    </row>
    <row r="115" spans="1:15" x14ac:dyDescent="0.3">
      <c r="A115" s="20">
        <v>2024</v>
      </c>
      <c r="B115" t="s">
        <v>1646</v>
      </c>
      <c r="C115" t="s">
        <v>102</v>
      </c>
      <c r="D115" t="s">
        <v>1469</v>
      </c>
      <c r="E115" t="s">
        <v>1587</v>
      </c>
      <c r="F115" s="172">
        <v>0</v>
      </c>
      <c r="G115" s="172">
        <v>0</v>
      </c>
      <c r="H115" s="173">
        <v>0</v>
      </c>
      <c r="I115" s="173">
        <v>0</v>
      </c>
      <c r="J115" s="173">
        <v>0</v>
      </c>
      <c r="K115" s="173">
        <v>0</v>
      </c>
      <c r="L115" s="172">
        <v>0</v>
      </c>
      <c r="M115" s="173">
        <v>0</v>
      </c>
      <c r="N115" s="172">
        <v>6536046903.0999985</v>
      </c>
      <c r="O115" s="173">
        <v>0</v>
      </c>
    </row>
    <row r="116" spans="1:15" x14ac:dyDescent="0.3">
      <c r="A116" s="20">
        <v>2024</v>
      </c>
      <c r="B116" t="s">
        <v>3026</v>
      </c>
      <c r="C116" t="s">
        <v>2659</v>
      </c>
      <c r="D116" t="s">
        <v>2890</v>
      </c>
      <c r="E116" t="s">
        <v>3029</v>
      </c>
      <c r="F116" s="172">
        <v>0</v>
      </c>
      <c r="G116" s="172">
        <v>0</v>
      </c>
      <c r="H116" s="173">
        <v>0</v>
      </c>
      <c r="I116" s="173">
        <v>0</v>
      </c>
      <c r="J116" s="173">
        <v>0</v>
      </c>
      <c r="K116" s="173">
        <v>0</v>
      </c>
      <c r="L116" s="172">
        <v>0</v>
      </c>
      <c r="M116" s="173">
        <v>0</v>
      </c>
      <c r="N116" s="172">
        <v>24030724638.099998</v>
      </c>
      <c r="O116" s="173">
        <v>0</v>
      </c>
    </row>
    <row r="117" spans="1:15" x14ac:dyDescent="0.3">
      <c r="A117" s="20">
        <v>2024</v>
      </c>
      <c r="B117" t="s">
        <v>3353</v>
      </c>
      <c r="C117" t="s">
        <v>2659</v>
      </c>
      <c r="D117" t="s">
        <v>3305</v>
      </c>
      <c r="E117" t="s">
        <v>3322</v>
      </c>
      <c r="F117" s="172">
        <v>0</v>
      </c>
      <c r="G117" s="172">
        <v>0</v>
      </c>
      <c r="H117" s="173">
        <v>0</v>
      </c>
      <c r="I117" s="173">
        <v>0</v>
      </c>
      <c r="J117" s="173">
        <v>0</v>
      </c>
      <c r="K117" s="173">
        <v>0</v>
      </c>
      <c r="L117" s="172">
        <v>0</v>
      </c>
      <c r="M117" s="173">
        <v>0</v>
      </c>
      <c r="N117" s="172">
        <v>9611536334.4000015</v>
      </c>
      <c r="O117" s="173">
        <v>0</v>
      </c>
    </row>
    <row r="118" spans="1:15" x14ac:dyDescent="0.3">
      <c r="A118" s="20">
        <v>2024</v>
      </c>
      <c r="B118" t="s">
        <v>1577</v>
      </c>
      <c r="C118" t="s">
        <v>102</v>
      </c>
      <c r="D118" t="s">
        <v>1469</v>
      </c>
      <c r="E118" t="s">
        <v>1470</v>
      </c>
      <c r="F118" s="172">
        <v>0</v>
      </c>
      <c r="G118" s="172">
        <v>0</v>
      </c>
      <c r="H118" s="173">
        <v>0</v>
      </c>
      <c r="I118" s="173">
        <v>0</v>
      </c>
      <c r="J118" s="173">
        <v>0</v>
      </c>
      <c r="K118" s="173">
        <v>0</v>
      </c>
      <c r="L118" s="172">
        <v>0</v>
      </c>
      <c r="M118" s="173">
        <v>0</v>
      </c>
      <c r="N118" s="172">
        <v>2227736594.0999999</v>
      </c>
      <c r="O118" s="173">
        <v>0</v>
      </c>
    </row>
    <row r="119" spans="1:15" x14ac:dyDescent="0.3">
      <c r="A119" s="20">
        <v>2025</v>
      </c>
      <c r="B119" t="s">
        <v>934</v>
      </c>
      <c r="C119" t="s">
        <v>102</v>
      </c>
      <c r="D119" t="s">
        <v>526</v>
      </c>
      <c r="E119" t="s">
        <v>527</v>
      </c>
      <c r="F119" s="172">
        <v>0</v>
      </c>
      <c r="G119" s="172">
        <v>0</v>
      </c>
      <c r="H119" s="173">
        <v>0</v>
      </c>
      <c r="I119" s="173">
        <v>0</v>
      </c>
      <c r="J119" s="173">
        <v>0</v>
      </c>
      <c r="K119" s="173">
        <v>0</v>
      </c>
      <c r="L119" s="172">
        <v>837415439997</v>
      </c>
      <c r="M119" s="173">
        <v>0</v>
      </c>
      <c r="N119" s="172">
        <v>0</v>
      </c>
      <c r="O119" s="173">
        <v>0</v>
      </c>
    </row>
    <row r="120" spans="1:15" x14ac:dyDescent="0.3">
      <c r="A120" s="20">
        <v>2025</v>
      </c>
      <c r="B120" t="s">
        <v>1080</v>
      </c>
      <c r="C120" t="s">
        <v>102</v>
      </c>
      <c r="D120" t="s">
        <v>1086</v>
      </c>
      <c r="E120" t="s">
        <v>1087</v>
      </c>
      <c r="F120" s="172">
        <v>4480710582</v>
      </c>
      <c r="G120" s="172">
        <v>0</v>
      </c>
      <c r="H120" s="173">
        <v>0</v>
      </c>
      <c r="I120" s="173">
        <v>1323114069</v>
      </c>
      <c r="J120" s="173">
        <v>0</v>
      </c>
      <c r="K120" s="173">
        <v>0</v>
      </c>
      <c r="L120" s="172">
        <v>0</v>
      </c>
      <c r="M120" s="173">
        <v>79040140</v>
      </c>
      <c r="N120" s="172">
        <v>0</v>
      </c>
      <c r="O120" s="173">
        <v>0</v>
      </c>
    </row>
    <row r="121" spans="1:15" x14ac:dyDescent="0.3">
      <c r="A121" s="20">
        <v>2025</v>
      </c>
      <c r="B121" t="s">
        <v>2696</v>
      </c>
      <c r="C121" t="s">
        <v>2659</v>
      </c>
      <c r="D121" t="s">
        <v>2665</v>
      </c>
      <c r="E121" t="s">
        <v>2666</v>
      </c>
      <c r="F121" s="172">
        <v>0</v>
      </c>
      <c r="G121" s="172">
        <v>543981558</v>
      </c>
      <c r="H121" s="173">
        <v>0</v>
      </c>
      <c r="I121" s="173">
        <v>5307202933.0100002</v>
      </c>
      <c r="J121" s="173">
        <v>0</v>
      </c>
      <c r="K121" s="173">
        <v>0</v>
      </c>
      <c r="L121" s="172">
        <v>0</v>
      </c>
      <c r="M121" s="173">
        <v>0</v>
      </c>
      <c r="N121" s="172">
        <v>1195086346</v>
      </c>
      <c r="O121" s="173">
        <v>0</v>
      </c>
    </row>
    <row r="122" spans="1:15" x14ac:dyDescent="0.3">
      <c r="A122" s="20">
        <v>2025</v>
      </c>
      <c r="B122" t="s">
        <v>4030</v>
      </c>
      <c r="C122" t="s">
        <v>3742</v>
      </c>
      <c r="D122" t="s">
        <v>3974</v>
      </c>
      <c r="E122" t="s">
        <v>3975</v>
      </c>
      <c r="F122" s="172">
        <v>6950199783</v>
      </c>
      <c r="G122" s="172">
        <v>0</v>
      </c>
      <c r="H122" s="173">
        <v>0</v>
      </c>
      <c r="I122" s="173">
        <v>0</v>
      </c>
      <c r="J122" s="173">
        <v>234500000</v>
      </c>
      <c r="K122" s="173">
        <v>0</v>
      </c>
      <c r="L122" s="172">
        <v>0</v>
      </c>
      <c r="M122" s="173">
        <v>0</v>
      </c>
      <c r="N122" s="172">
        <v>0</v>
      </c>
      <c r="O122" s="173">
        <v>0</v>
      </c>
    </row>
    <row r="123" spans="1:15" x14ac:dyDescent="0.3">
      <c r="A123" s="20">
        <v>2025</v>
      </c>
      <c r="B123" t="s">
        <v>902</v>
      </c>
      <c r="C123" t="s">
        <v>102</v>
      </c>
      <c r="D123" t="s">
        <v>526</v>
      </c>
      <c r="E123" t="s">
        <v>527</v>
      </c>
      <c r="F123" s="172">
        <v>39454364</v>
      </c>
      <c r="G123" s="172">
        <v>2067234199.6500001</v>
      </c>
      <c r="H123" s="173">
        <v>0</v>
      </c>
      <c r="I123" s="173">
        <v>0</v>
      </c>
      <c r="J123" s="173">
        <v>0</v>
      </c>
      <c r="K123" s="173">
        <v>0</v>
      </c>
      <c r="L123" s="172">
        <v>0</v>
      </c>
      <c r="M123" s="173">
        <v>0</v>
      </c>
      <c r="N123" s="172">
        <v>18399999</v>
      </c>
      <c r="O123" s="173">
        <v>0</v>
      </c>
    </row>
    <row r="124" spans="1:15" x14ac:dyDescent="0.3">
      <c r="A124" s="20">
        <v>2025</v>
      </c>
      <c r="B124" t="s">
        <v>2221</v>
      </c>
      <c r="C124" t="s">
        <v>2069</v>
      </c>
      <c r="D124" t="s">
        <v>2170</v>
      </c>
      <c r="E124" t="s">
        <v>2171</v>
      </c>
      <c r="F124" s="172">
        <v>0</v>
      </c>
      <c r="G124" s="172">
        <v>0</v>
      </c>
      <c r="H124" s="173">
        <v>0</v>
      </c>
      <c r="I124" s="173">
        <v>22445619766</v>
      </c>
      <c r="J124" s="173">
        <v>0</v>
      </c>
      <c r="K124" s="173">
        <v>0</v>
      </c>
      <c r="L124" s="172">
        <v>0</v>
      </c>
      <c r="M124" s="173">
        <v>0</v>
      </c>
      <c r="N124" s="172">
        <v>6000756512.8000002</v>
      </c>
      <c r="O124" s="173">
        <v>0</v>
      </c>
    </row>
    <row r="125" spans="1:15" x14ac:dyDescent="0.3">
      <c r="A125" s="20">
        <v>2025</v>
      </c>
      <c r="B125" t="s">
        <v>3317</v>
      </c>
      <c r="C125" t="s">
        <v>2659</v>
      </c>
      <c r="D125" t="s">
        <v>3305</v>
      </c>
      <c r="E125" t="s">
        <v>3322</v>
      </c>
      <c r="F125" s="172">
        <v>0</v>
      </c>
      <c r="G125" s="172">
        <v>2108789973</v>
      </c>
      <c r="H125" s="173">
        <v>0</v>
      </c>
      <c r="I125" s="173">
        <v>0</v>
      </c>
      <c r="J125" s="173">
        <v>289099924</v>
      </c>
      <c r="K125" s="173">
        <v>0</v>
      </c>
      <c r="L125" s="172">
        <v>0</v>
      </c>
      <c r="M125" s="173">
        <v>0</v>
      </c>
      <c r="N125" s="172">
        <v>965501635</v>
      </c>
      <c r="O125" s="173">
        <v>0</v>
      </c>
    </row>
    <row r="126" spans="1:15" x14ac:dyDescent="0.3">
      <c r="A126" s="20">
        <v>2025</v>
      </c>
      <c r="B126" t="s">
        <v>3366</v>
      </c>
      <c r="C126" t="s">
        <v>2659</v>
      </c>
      <c r="D126" t="s">
        <v>3305</v>
      </c>
      <c r="E126" t="s">
        <v>3322</v>
      </c>
      <c r="F126" s="172">
        <v>0</v>
      </c>
      <c r="G126" s="172">
        <v>0</v>
      </c>
      <c r="H126" s="173">
        <v>0</v>
      </c>
      <c r="I126" s="173">
        <v>61408792116.279999</v>
      </c>
      <c r="J126" s="173">
        <v>0</v>
      </c>
      <c r="K126" s="173">
        <v>0</v>
      </c>
      <c r="L126" s="172">
        <v>0</v>
      </c>
      <c r="M126" s="173">
        <v>0</v>
      </c>
      <c r="N126" s="172">
        <v>1094690283</v>
      </c>
      <c r="O126" s="173">
        <v>0</v>
      </c>
    </row>
    <row r="127" spans="1:15" x14ac:dyDescent="0.3">
      <c r="A127" s="20">
        <v>2025</v>
      </c>
      <c r="B127" t="s">
        <v>3373</v>
      </c>
      <c r="C127" t="s">
        <v>2659</v>
      </c>
      <c r="D127" t="s">
        <v>3305</v>
      </c>
      <c r="E127" t="s">
        <v>3322</v>
      </c>
      <c r="F127" s="172">
        <v>0</v>
      </c>
      <c r="G127" s="172">
        <v>680865783.16999996</v>
      </c>
      <c r="H127" s="173">
        <v>0</v>
      </c>
      <c r="I127" s="173">
        <v>0</v>
      </c>
      <c r="J127" s="173">
        <v>0</v>
      </c>
      <c r="K127" s="173">
        <v>0</v>
      </c>
      <c r="L127" s="172">
        <v>0</v>
      </c>
      <c r="M127" s="173">
        <v>0</v>
      </c>
      <c r="N127" s="172">
        <v>0</v>
      </c>
      <c r="O127" s="173">
        <v>0</v>
      </c>
    </row>
    <row r="128" spans="1:15" x14ac:dyDescent="0.3">
      <c r="A128" s="20">
        <v>2025</v>
      </c>
      <c r="B128" t="s">
        <v>3344</v>
      </c>
      <c r="C128" t="s">
        <v>2659</v>
      </c>
      <c r="D128" t="s">
        <v>3305</v>
      </c>
      <c r="E128" t="s">
        <v>3322</v>
      </c>
      <c r="F128" s="172">
        <v>0</v>
      </c>
      <c r="G128" s="172">
        <v>0</v>
      </c>
      <c r="H128" s="173">
        <v>0</v>
      </c>
      <c r="I128" s="173">
        <v>769858079.20000005</v>
      </c>
      <c r="J128" s="173">
        <v>0</v>
      </c>
      <c r="K128" s="173">
        <v>0</v>
      </c>
      <c r="L128" s="172">
        <v>0</v>
      </c>
      <c r="M128" s="173">
        <v>0</v>
      </c>
      <c r="N128" s="172">
        <v>0</v>
      </c>
      <c r="O128" s="173">
        <v>0</v>
      </c>
    </row>
    <row r="129" spans="1:15" x14ac:dyDescent="0.3">
      <c r="A129" s="20">
        <v>2025</v>
      </c>
      <c r="B129" t="s">
        <v>3210</v>
      </c>
      <c r="C129" t="s">
        <v>2659</v>
      </c>
      <c r="D129" t="s">
        <v>3150</v>
      </c>
      <c r="E129" t="s">
        <v>3188</v>
      </c>
      <c r="F129" s="172">
        <v>2813751784.29</v>
      </c>
      <c r="G129" s="172">
        <v>0</v>
      </c>
      <c r="H129" s="173">
        <v>0</v>
      </c>
      <c r="I129" s="173">
        <v>0</v>
      </c>
      <c r="J129" s="173">
        <v>0</v>
      </c>
      <c r="K129" s="173">
        <v>0</v>
      </c>
      <c r="L129" s="172">
        <v>0</v>
      </c>
      <c r="M129" s="173">
        <v>0</v>
      </c>
      <c r="N129" s="172">
        <v>193102898.40000001</v>
      </c>
      <c r="O129" s="173">
        <v>0</v>
      </c>
    </row>
    <row r="130" spans="1:15" x14ac:dyDescent="0.3">
      <c r="A130" s="20">
        <v>2025</v>
      </c>
      <c r="B130" t="s">
        <v>3040</v>
      </c>
      <c r="C130" t="s">
        <v>2659</v>
      </c>
      <c r="D130" t="s">
        <v>2890</v>
      </c>
      <c r="E130" t="s">
        <v>3029</v>
      </c>
      <c r="F130" s="172">
        <v>0</v>
      </c>
      <c r="G130" s="172">
        <v>0</v>
      </c>
      <c r="H130" s="173">
        <v>0</v>
      </c>
      <c r="I130" s="173">
        <v>55675000</v>
      </c>
      <c r="J130" s="173">
        <v>0</v>
      </c>
      <c r="K130" s="173">
        <v>0</v>
      </c>
      <c r="L130" s="172">
        <v>0</v>
      </c>
      <c r="M130" s="173">
        <v>0</v>
      </c>
      <c r="N130" s="172">
        <v>63010310</v>
      </c>
      <c r="O130" s="173">
        <v>0</v>
      </c>
    </row>
    <row r="131" spans="1:15" x14ac:dyDescent="0.3">
      <c r="A131" s="20">
        <v>2025</v>
      </c>
      <c r="B131" t="s">
        <v>5154</v>
      </c>
      <c r="C131" t="s">
        <v>102</v>
      </c>
      <c r="D131" t="s">
        <v>1086</v>
      </c>
      <c r="E131" t="s">
        <v>1087</v>
      </c>
      <c r="F131" s="172">
        <v>0</v>
      </c>
      <c r="G131" s="172">
        <v>0</v>
      </c>
      <c r="H131" s="173">
        <v>0</v>
      </c>
      <c r="I131" s="173">
        <v>0</v>
      </c>
      <c r="J131" s="173">
        <v>0</v>
      </c>
      <c r="K131" s="173">
        <v>0</v>
      </c>
      <c r="L131" s="172">
        <v>0</v>
      </c>
      <c r="M131" s="173">
        <v>11677510080.92</v>
      </c>
      <c r="N131" s="172">
        <v>0</v>
      </c>
      <c r="O131" s="173">
        <v>0</v>
      </c>
    </row>
    <row r="132" spans="1:15" x14ac:dyDescent="0.3">
      <c r="A132" s="20">
        <v>2025</v>
      </c>
      <c r="B132" t="s">
        <v>5154</v>
      </c>
      <c r="C132" t="s">
        <v>102</v>
      </c>
      <c r="D132" t="s">
        <v>1086</v>
      </c>
      <c r="E132" t="s">
        <v>1087</v>
      </c>
      <c r="F132" s="172">
        <v>0</v>
      </c>
      <c r="G132" s="172">
        <v>0</v>
      </c>
      <c r="H132" s="173">
        <v>0</v>
      </c>
      <c r="I132" s="173">
        <v>0</v>
      </c>
      <c r="J132" s="173">
        <v>0</v>
      </c>
      <c r="K132" s="173">
        <v>0</v>
      </c>
      <c r="L132" s="172">
        <v>0</v>
      </c>
      <c r="M132" s="173">
        <v>1508915252.1500001</v>
      </c>
      <c r="N132" s="172">
        <v>0</v>
      </c>
      <c r="O132" s="173">
        <v>0</v>
      </c>
    </row>
    <row r="133" spans="1:15" x14ac:dyDescent="0.3">
      <c r="A133" s="20">
        <v>2025</v>
      </c>
      <c r="B133" t="s">
        <v>1396</v>
      </c>
      <c r="C133" t="s">
        <v>102</v>
      </c>
      <c r="D133" t="s">
        <v>1086</v>
      </c>
      <c r="E133" t="s">
        <v>1319</v>
      </c>
      <c r="F133" s="172">
        <v>291015947</v>
      </c>
      <c r="G133" s="172">
        <v>0</v>
      </c>
      <c r="H133" s="173">
        <v>0</v>
      </c>
      <c r="I133" s="173">
        <v>0</v>
      </c>
      <c r="J133" s="173">
        <v>0</v>
      </c>
      <c r="K133" s="173">
        <v>0</v>
      </c>
      <c r="L133" s="172">
        <v>0</v>
      </c>
      <c r="M133" s="173">
        <v>0</v>
      </c>
      <c r="N133" s="172">
        <v>0</v>
      </c>
      <c r="O133" s="173">
        <v>0</v>
      </c>
    </row>
    <row r="134" spans="1:15" x14ac:dyDescent="0.3">
      <c r="A134" s="20">
        <v>2025</v>
      </c>
      <c r="B134" t="s">
        <v>1362</v>
      </c>
      <c r="C134" t="s">
        <v>102</v>
      </c>
      <c r="D134" t="s">
        <v>1086</v>
      </c>
      <c r="E134" t="s">
        <v>1319</v>
      </c>
      <c r="F134" s="172">
        <v>1393811116.74</v>
      </c>
      <c r="G134" s="172">
        <v>0</v>
      </c>
      <c r="H134" s="173">
        <v>0</v>
      </c>
      <c r="I134" s="173">
        <v>0</v>
      </c>
      <c r="J134" s="173">
        <v>0</v>
      </c>
      <c r="K134" s="173">
        <v>0</v>
      </c>
      <c r="L134" s="172">
        <v>0</v>
      </c>
      <c r="M134" s="173">
        <v>0</v>
      </c>
      <c r="N134" s="172">
        <v>0</v>
      </c>
      <c r="O134" s="173">
        <v>0</v>
      </c>
    </row>
    <row r="135" spans="1:15" x14ac:dyDescent="0.3">
      <c r="A135" s="20">
        <v>2025</v>
      </c>
      <c r="B135" t="s">
        <v>1373</v>
      </c>
      <c r="C135" t="s">
        <v>102</v>
      </c>
      <c r="D135" t="s">
        <v>1086</v>
      </c>
      <c r="E135" t="s">
        <v>1319</v>
      </c>
      <c r="F135" s="172">
        <v>606188883.25999999</v>
      </c>
      <c r="G135" s="172">
        <v>0</v>
      </c>
      <c r="H135" s="173">
        <v>0</v>
      </c>
      <c r="I135" s="173">
        <v>0</v>
      </c>
      <c r="J135" s="173">
        <v>0</v>
      </c>
      <c r="K135" s="173">
        <v>0</v>
      </c>
      <c r="L135" s="172">
        <v>0</v>
      </c>
      <c r="M135" s="173">
        <v>0</v>
      </c>
      <c r="N135" s="172">
        <v>0</v>
      </c>
      <c r="O135" s="173">
        <v>0</v>
      </c>
    </row>
    <row r="136" spans="1:15" x14ac:dyDescent="0.3">
      <c r="A136" s="20">
        <v>2025</v>
      </c>
      <c r="B136" t="s">
        <v>3788</v>
      </c>
      <c r="C136" t="s">
        <v>3742</v>
      </c>
      <c r="D136" t="s">
        <v>3746</v>
      </c>
      <c r="E136" t="s">
        <v>3748</v>
      </c>
      <c r="F136" s="172">
        <v>0</v>
      </c>
      <c r="G136" s="172">
        <v>0</v>
      </c>
      <c r="H136" s="173">
        <v>0</v>
      </c>
      <c r="I136" s="173">
        <v>0</v>
      </c>
      <c r="J136" s="173">
        <v>0</v>
      </c>
      <c r="K136" s="173">
        <v>0</v>
      </c>
      <c r="L136" s="172">
        <v>92144300</v>
      </c>
      <c r="M136" s="173">
        <v>0</v>
      </c>
      <c r="N136" s="172">
        <v>0</v>
      </c>
      <c r="O136" s="173">
        <v>0</v>
      </c>
    </row>
    <row r="137" spans="1:15" x14ac:dyDescent="0.3">
      <c r="A137" s="20">
        <v>2025</v>
      </c>
      <c r="B137" t="s">
        <v>4004</v>
      </c>
      <c r="C137" t="s">
        <v>3742</v>
      </c>
      <c r="D137" t="s">
        <v>3974</v>
      </c>
      <c r="E137" t="s">
        <v>3975</v>
      </c>
      <c r="F137" s="172">
        <v>0</v>
      </c>
      <c r="G137" s="172">
        <v>0</v>
      </c>
      <c r="H137" s="173">
        <v>0</v>
      </c>
      <c r="I137" s="173">
        <v>0</v>
      </c>
      <c r="J137" s="173">
        <v>4000000</v>
      </c>
      <c r="K137" s="173">
        <v>0</v>
      </c>
      <c r="L137" s="172">
        <v>0</v>
      </c>
      <c r="M137" s="173">
        <v>0</v>
      </c>
      <c r="N137" s="172">
        <v>0</v>
      </c>
      <c r="O137" s="173">
        <v>0</v>
      </c>
    </row>
    <row r="138" spans="1:15" x14ac:dyDescent="0.3">
      <c r="A138" s="20">
        <v>2025</v>
      </c>
      <c r="B138" t="s">
        <v>3985</v>
      </c>
      <c r="C138" t="s">
        <v>3742</v>
      </c>
      <c r="D138" t="s">
        <v>3974</v>
      </c>
      <c r="E138" t="s">
        <v>3975</v>
      </c>
      <c r="F138" s="172">
        <v>10020728998</v>
      </c>
      <c r="G138" s="172">
        <v>0</v>
      </c>
      <c r="H138" s="173">
        <v>0</v>
      </c>
      <c r="I138" s="173">
        <v>0</v>
      </c>
      <c r="J138" s="173">
        <v>0</v>
      </c>
      <c r="K138" s="173">
        <v>0</v>
      </c>
      <c r="L138" s="172">
        <v>0</v>
      </c>
      <c r="M138" s="173">
        <v>0</v>
      </c>
      <c r="N138" s="172">
        <v>0</v>
      </c>
      <c r="O138" s="173">
        <v>0</v>
      </c>
    </row>
    <row r="139" spans="1:15" x14ac:dyDescent="0.3">
      <c r="A139" s="20">
        <v>2025</v>
      </c>
      <c r="B139" t="s">
        <v>3917</v>
      </c>
      <c r="C139" t="s">
        <v>3742</v>
      </c>
      <c r="D139" t="s">
        <v>3746</v>
      </c>
      <c r="E139" t="s">
        <v>3924</v>
      </c>
      <c r="F139" s="172">
        <v>0</v>
      </c>
      <c r="G139" s="172">
        <v>814980154.68000007</v>
      </c>
      <c r="H139" s="173">
        <v>0</v>
      </c>
      <c r="I139" s="173">
        <v>0</v>
      </c>
      <c r="J139" s="173">
        <v>1000000</v>
      </c>
      <c r="K139" s="173">
        <v>0</v>
      </c>
      <c r="L139" s="172">
        <v>0</v>
      </c>
      <c r="M139" s="173">
        <v>0</v>
      </c>
      <c r="N139" s="172">
        <v>0</v>
      </c>
      <c r="O139" s="173">
        <v>0</v>
      </c>
    </row>
    <row r="140" spans="1:15" x14ac:dyDescent="0.3">
      <c r="A140" s="20">
        <v>2025</v>
      </c>
      <c r="B140" t="s">
        <v>3930</v>
      </c>
      <c r="C140" t="s">
        <v>3742</v>
      </c>
      <c r="D140" t="s">
        <v>3746</v>
      </c>
      <c r="E140" t="s">
        <v>3924</v>
      </c>
      <c r="F140" s="172">
        <v>0</v>
      </c>
      <c r="G140" s="172">
        <v>1310188283</v>
      </c>
      <c r="H140" s="173">
        <v>0</v>
      </c>
      <c r="I140" s="173">
        <v>66200000</v>
      </c>
      <c r="J140" s="173">
        <v>0</v>
      </c>
      <c r="K140" s="173">
        <v>0</v>
      </c>
      <c r="L140" s="172">
        <v>0</v>
      </c>
      <c r="M140" s="173">
        <v>0</v>
      </c>
      <c r="N140" s="172">
        <v>0</v>
      </c>
      <c r="O140" s="173">
        <v>0</v>
      </c>
    </row>
    <row r="141" spans="1:15" x14ac:dyDescent="0.3">
      <c r="A141" s="20">
        <v>2025</v>
      </c>
      <c r="B141" t="s">
        <v>5237</v>
      </c>
      <c r="C141" t="s">
        <v>102</v>
      </c>
      <c r="D141" t="s">
        <v>1086</v>
      </c>
      <c r="E141" t="s">
        <v>1119</v>
      </c>
      <c r="F141" s="172">
        <v>0</v>
      </c>
      <c r="G141" s="172">
        <v>0</v>
      </c>
      <c r="H141" s="173">
        <v>0</v>
      </c>
      <c r="I141" s="173">
        <v>255884863</v>
      </c>
      <c r="J141" s="173">
        <v>0</v>
      </c>
      <c r="K141" s="173">
        <v>0</v>
      </c>
      <c r="L141" s="172">
        <v>0</v>
      </c>
      <c r="M141" s="173">
        <v>0</v>
      </c>
      <c r="N141" s="172">
        <v>0</v>
      </c>
      <c r="O141" s="173">
        <v>0</v>
      </c>
    </row>
    <row r="142" spans="1:15" x14ac:dyDescent="0.3">
      <c r="A142" s="20">
        <v>2025</v>
      </c>
      <c r="B142" t="s">
        <v>1225</v>
      </c>
      <c r="C142" t="s">
        <v>102</v>
      </c>
      <c r="D142" t="s">
        <v>1086</v>
      </c>
      <c r="E142" t="s">
        <v>1119</v>
      </c>
      <c r="F142" s="172">
        <v>0</v>
      </c>
      <c r="G142" s="172">
        <v>0</v>
      </c>
      <c r="H142" s="173">
        <v>0</v>
      </c>
      <c r="I142" s="173">
        <v>0</v>
      </c>
      <c r="J142" s="173">
        <v>0</v>
      </c>
      <c r="K142" s="173">
        <v>0</v>
      </c>
      <c r="L142" s="172">
        <v>0</v>
      </c>
      <c r="M142" s="173">
        <v>3886722933.5699997</v>
      </c>
      <c r="N142" s="172">
        <v>0</v>
      </c>
      <c r="O142" s="173">
        <v>0</v>
      </c>
    </row>
    <row r="143" spans="1:15" x14ac:dyDescent="0.3">
      <c r="A143" s="20">
        <v>2025</v>
      </c>
      <c r="B143" t="s">
        <v>1330</v>
      </c>
      <c r="C143" t="s">
        <v>102</v>
      </c>
      <c r="D143" t="s">
        <v>1086</v>
      </c>
      <c r="E143" t="s">
        <v>1319</v>
      </c>
      <c r="F143" s="172">
        <v>8974970458.5999985</v>
      </c>
      <c r="G143" s="172">
        <v>0</v>
      </c>
      <c r="H143" s="173">
        <v>0</v>
      </c>
      <c r="I143" s="173">
        <v>0</v>
      </c>
      <c r="J143" s="173">
        <v>0</v>
      </c>
      <c r="K143" s="173">
        <v>0</v>
      </c>
      <c r="L143" s="172">
        <v>0</v>
      </c>
      <c r="M143" s="173">
        <v>0</v>
      </c>
      <c r="N143" s="172">
        <v>0</v>
      </c>
      <c r="O143" s="173">
        <v>0</v>
      </c>
    </row>
    <row r="144" spans="1:15" x14ac:dyDescent="0.3">
      <c r="A144" s="20">
        <v>2025</v>
      </c>
      <c r="B144" t="s">
        <v>879</v>
      </c>
      <c r="C144" t="s">
        <v>102</v>
      </c>
      <c r="D144" t="s">
        <v>526</v>
      </c>
      <c r="E144" t="s">
        <v>527</v>
      </c>
      <c r="F144" s="172">
        <v>0</v>
      </c>
      <c r="G144" s="172">
        <v>499634985.60000002</v>
      </c>
      <c r="H144" s="173">
        <v>0</v>
      </c>
      <c r="I144" s="173">
        <v>24780319398.139999</v>
      </c>
      <c r="J144" s="173">
        <v>0</v>
      </c>
      <c r="K144" s="173">
        <v>0</v>
      </c>
      <c r="L144" s="172">
        <v>864137842.93000007</v>
      </c>
      <c r="M144" s="173">
        <v>0</v>
      </c>
      <c r="N144" s="172">
        <f>2850000+6425118237</f>
        <v>6427968237</v>
      </c>
      <c r="O144" s="173">
        <v>0</v>
      </c>
    </row>
    <row r="145" spans="1:15" x14ac:dyDescent="0.3">
      <c r="A145" s="20">
        <v>2025</v>
      </c>
      <c r="B145" t="s">
        <v>5237</v>
      </c>
      <c r="C145" t="s">
        <v>102</v>
      </c>
      <c r="D145" t="s">
        <v>1086</v>
      </c>
      <c r="E145" t="s">
        <v>1119</v>
      </c>
      <c r="F145" s="172">
        <v>0</v>
      </c>
      <c r="G145" s="172">
        <v>0</v>
      </c>
      <c r="H145" s="173">
        <v>0</v>
      </c>
      <c r="I145" s="173">
        <v>35400000</v>
      </c>
      <c r="J145" s="173">
        <v>0</v>
      </c>
      <c r="K145" s="173">
        <v>0</v>
      </c>
      <c r="L145" s="172">
        <v>0</v>
      </c>
      <c r="M145" s="173">
        <v>0</v>
      </c>
      <c r="N145" s="172">
        <v>0</v>
      </c>
      <c r="O145" s="173">
        <v>0</v>
      </c>
    </row>
    <row r="146" spans="1:15" x14ac:dyDescent="0.3">
      <c r="A146" s="20">
        <v>2025</v>
      </c>
      <c r="B146" t="s">
        <v>3956</v>
      </c>
      <c r="C146" t="s">
        <v>3742</v>
      </c>
      <c r="D146" t="s">
        <v>3746</v>
      </c>
      <c r="E146" t="s">
        <v>3958</v>
      </c>
      <c r="F146" s="172">
        <v>0</v>
      </c>
      <c r="G146" s="172">
        <v>614734036.31999993</v>
      </c>
      <c r="H146" s="173">
        <v>0</v>
      </c>
      <c r="I146" s="173">
        <v>0</v>
      </c>
      <c r="J146" s="173">
        <v>0</v>
      </c>
      <c r="K146" s="173">
        <v>0</v>
      </c>
      <c r="L146" s="172">
        <v>0</v>
      </c>
      <c r="M146" s="173">
        <v>0</v>
      </c>
      <c r="N146" s="172">
        <v>0</v>
      </c>
      <c r="O146" s="173">
        <v>0</v>
      </c>
    </row>
    <row r="147" spans="1:15" x14ac:dyDescent="0.3">
      <c r="A147" s="20">
        <v>2025</v>
      </c>
      <c r="B147" t="s">
        <v>2207</v>
      </c>
      <c r="C147" t="s">
        <v>2069</v>
      </c>
      <c r="D147" t="s">
        <v>2170</v>
      </c>
      <c r="E147" t="s">
        <v>2171</v>
      </c>
      <c r="F147" s="172">
        <v>35311476.159999996</v>
      </c>
      <c r="G147" s="172">
        <v>73975036</v>
      </c>
      <c r="H147" s="173">
        <v>0</v>
      </c>
      <c r="I147" s="173">
        <v>0</v>
      </c>
      <c r="J147" s="173">
        <v>0</v>
      </c>
      <c r="K147" s="173">
        <v>0</v>
      </c>
      <c r="L147" s="172">
        <v>0</v>
      </c>
      <c r="M147" s="173">
        <v>0</v>
      </c>
      <c r="N147" s="172">
        <v>0</v>
      </c>
      <c r="O147" s="173">
        <v>0</v>
      </c>
    </row>
    <row r="148" spans="1:15" x14ac:dyDescent="0.3">
      <c r="A148" s="20">
        <v>2025</v>
      </c>
      <c r="B148" t="s">
        <v>2916</v>
      </c>
      <c r="C148" t="s">
        <v>2659</v>
      </c>
      <c r="D148" t="s">
        <v>2890</v>
      </c>
      <c r="E148" t="s">
        <v>2891</v>
      </c>
      <c r="F148" s="172">
        <v>0</v>
      </c>
      <c r="G148" s="172">
        <v>85000000</v>
      </c>
      <c r="H148" s="173">
        <v>0</v>
      </c>
      <c r="I148" s="173">
        <v>0</v>
      </c>
      <c r="J148" s="173">
        <v>40000000</v>
      </c>
      <c r="K148" s="173">
        <v>0</v>
      </c>
      <c r="L148" s="172">
        <v>0</v>
      </c>
      <c r="M148" s="173">
        <v>0</v>
      </c>
      <c r="N148" s="172">
        <v>0</v>
      </c>
      <c r="O148" s="173">
        <v>0</v>
      </c>
    </row>
    <row r="149" spans="1:15" x14ac:dyDescent="0.3">
      <c r="A149" s="20">
        <v>2025</v>
      </c>
      <c r="B149" t="s">
        <v>3775</v>
      </c>
      <c r="C149" t="s">
        <v>3742</v>
      </c>
      <c r="D149" t="s">
        <v>3746</v>
      </c>
      <c r="E149" t="s">
        <v>3748</v>
      </c>
      <c r="F149" s="172">
        <v>0</v>
      </c>
      <c r="G149" s="172">
        <v>1777979516</v>
      </c>
      <c r="H149" s="173">
        <v>0</v>
      </c>
      <c r="I149" s="173">
        <v>0</v>
      </c>
      <c r="J149" s="173">
        <v>0</v>
      </c>
      <c r="K149" s="173">
        <v>0</v>
      </c>
      <c r="L149" s="172">
        <v>0</v>
      </c>
      <c r="M149" s="173">
        <v>0</v>
      </c>
      <c r="N149" s="172">
        <v>0</v>
      </c>
      <c r="O149" s="173">
        <v>0</v>
      </c>
    </row>
    <row r="150" spans="1:15" x14ac:dyDescent="0.3">
      <c r="A150" s="20">
        <v>2025</v>
      </c>
      <c r="B150" t="s">
        <v>3717</v>
      </c>
      <c r="C150" t="s">
        <v>2659</v>
      </c>
      <c r="D150" t="s">
        <v>3587</v>
      </c>
      <c r="E150" t="s">
        <v>3646</v>
      </c>
      <c r="F150" s="172">
        <v>0</v>
      </c>
      <c r="G150" s="172">
        <v>160708535</v>
      </c>
      <c r="H150" s="173">
        <v>0</v>
      </c>
      <c r="I150" s="173">
        <v>0</v>
      </c>
      <c r="J150" s="173">
        <v>0</v>
      </c>
      <c r="K150" s="173">
        <v>0</v>
      </c>
      <c r="L150" s="172">
        <v>0</v>
      </c>
      <c r="M150" s="173">
        <v>0</v>
      </c>
      <c r="N150" s="172">
        <v>0</v>
      </c>
      <c r="O150" s="173">
        <v>0</v>
      </c>
    </row>
    <row r="151" spans="1:15" x14ac:dyDescent="0.3">
      <c r="A151" s="20">
        <v>2025</v>
      </c>
      <c r="B151" t="s">
        <v>5175</v>
      </c>
      <c r="C151" t="s">
        <v>102</v>
      </c>
      <c r="D151" t="s">
        <v>1086</v>
      </c>
      <c r="E151" t="s">
        <v>1119</v>
      </c>
      <c r="F151" s="172">
        <v>0</v>
      </c>
      <c r="G151" s="172">
        <v>0</v>
      </c>
      <c r="H151" s="173">
        <v>0</v>
      </c>
      <c r="I151" s="173">
        <v>0</v>
      </c>
      <c r="J151" s="173">
        <v>0</v>
      </c>
      <c r="K151" s="173">
        <v>0</v>
      </c>
      <c r="L151" s="172">
        <v>0</v>
      </c>
      <c r="M151" s="173">
        <v>4209999373</v>
      </c>
      <c r="N151" s="172">
        <v>0</v>
      </c>
      <c r="O151" s="173">
        <v>0</v>
      </c>
    </row>
    <row r="152" spans="1:15" x14ac:dyDescent="0.3">
      <c r="A152" s="20">
        <v>2025</v>
      </c>
      <c r="B152" t="s">
        <v>5192</v>
      </c>
      <c r="C152" t="s">
        <v>102</v>
      </c>
      <c r="D152" t="s">
        <v>1086</v>
      </c>
      <c r="E152" t="s">
        <v>1119</v>
      </c>
      <c r="F152" s="172">
        <v>0</v>
      </c>
      <c r="G152" s="172">
        <v>0</v>
      </c>
      <c r="H152" s="173">
        <v>0</v>
      </c>
      <c r="I152" s="173">
        <v>0</v>
      </c>
      <c r="J152" s="173">
        <v>0</v>
      </c>
      <c r="K152" s="173">
        <v>0</v>
      </c>
      <c r="L152" s="172">
        <v>0</v>
      </c>
      <c r="M152" s="173">
        <v>4588934001.5</v>
      </c>
      <c r="N152" s="172">
        <v>0</v>
      </c>
      <c r="O152" s="173">
        <v>0</v>
      </c>
    </row>
    <row r="153" spans="1:15" x14ac:dyDescent="0.3">
      <c r="A153" s="20">
        <v>2025</v>
      </c>
      <c r="B153" t="s">
        <v>2279</v>
      </c>
      <c r="C153" t="s">
        <v>2069</v>
      </c>
      <c r="D153" t="s">
        <v>2258</v>
      </c>
      <c r="E153" t="s">
        <v>2259</v>
      </c>
      <c r="F153" s="172">
        <v>0</v>
      </c>
      <c r="G153" s="172">
        <v>319321236</v>
      </c>
      <c r="H153" s="173">
        <v>0</v>
      </c>
      <c r="I153" s="173">
        <v>0</v>
      </c>
      <c r="J153" s="173">
        <v>0</v>
      </c>
      <c r="K153" s="173">
        <v>0</v>
      </c>
      <c r="L153" s="172">
        <v>0</v>
      </c>
      <c r="M153" s="173">
        <v>0</v>
      </c>
      <c r="N153" s="172">
        <v>0</v>
      </c>
      <c r="O153" s="173">
        <v>0</v>
      </c>
    </row>
    <row r="154" spans="1:15" x14ac:dyDescent="0.3">
      <c r="A154" s="20">
        <v>2025</v>
      </c>
      <c r="B154" t="s">
        <v>3765</v>
      </c>
      <c r="C154" t="s">
        <v>3742</v>
      </c>
      <c r="D154" t="s">
        <v>3746</v>
      </c>
      <c r="E154" t="s">
        <v>3748</v>
      </c>
      <c r="F154" s="172">
        <v>0</v>
      </c>
      <c r="G154" s="172">
        <v>289750000</v>
      </c>
      <c r="H154" s="173">
        <v>0</v>
      </c>
      <c r="I154" s="173">
        <v>0</v>
      </c>
      <c r="J154" s="173">
        <v>0</v>
      </c>
      <c r="K154" s="173">
        <v>0</v>
      </c>
      <c r="L154" s="172">
        <v>0</v>
      </c>
      <c r="M154" s="173">
        <v>0</v>
      </c>
      <c r="N154" s="172">
        <v>0</v>
      </c>
      <c r="O154" s="173">
        <v>0</v>
      </c>
    </row>
    <row r="155" spans="1:15" x14ac:dyDescent="0.3">
      <c r="A155" s="20">
        <v>2025</v>
      </c>
      <c r="B155" t="s">
        <v>3875</v>
      </c>
      <c r="C155" t="s">
        <v>3742</v>
      </c>
      <c r="D155" t="s">
        <v>3746</v>
      </c>
      <c r="E155" t="s">
        <v>3864</v>
      </c>
      <c r="F155" s="172">
        <v>0</v>
      </c>
      <c r="G155" s="172">
        <v>163628570</v>
      </c>
      <c r="H155" s="173">
        <v>0</v>
      </c>
      <c r="I155" s="173">
        <v>0</v>
      </c>
      <c r="J155" s="173">
        <v>0</v>
      </c>
      <c r="K155" s="173">
        <v>0</v>
      </c>
      <c r="L155" s="172">
        <v>0</v>
      </c>
      <c r="M155" s="173">
        <v>0</v>
      </c>
      <c r="N155" s="172">
        <v>0</v>
      </c>
      <c r="O155" s="173">
        <v>0</v>
      </c>
    </row>
    <row r="156" spans="1:15" x14ac:dyDescent="0.3">
      <c r="A156" s="20">
        <v>2025</v>
      </c>
      <c r="B156" t="s">
        <v>3828</v>
      </c>
      <c r="C156" t="s">
        <v>3742</v>
      </c>
      <c r="D156" t="s">
        <v>3746</v>
      </c>
      <c r="E156" t="s">
        <v>3832</v>
      </c>
      <c r="F156" s="172">
        <v>0</v>
      </c>
      <c r="G156" s="172">
        <v>252000000</v>
      </c>
      <c r="H156" s="173">
        <v>0</v>
      </c>
      <c r="I156" s="173">
        <v>0</v>
      </c>
      <c r="J156" s="173">
        <v>0</v>
      </c>
      <c r="K156" s="173">
        <v>0</v>
      </c>
      <c r="L156" s="172">
        <v>0</v>
      </c>
      <c r="M156" s="173">
        <v>0</v>
      </c>
      <c r="N156" s="172">
        <v>0</v>
      </c>
      <c r="O156" s="173">
        <v>0</v>
      </c>
    </row>
    <row r="157" spans="1:15" x14ac:dyDescent="0.3">
      <c r="A157" s="20">
        <v>2025</v>
      </c>
      <c r="B157" t="s">
        <v>3840</v>
      </c>
      <c r="C157" t="s">
        <v>3742</v>
      </c>
      <c r="D157" t="s">
        <v>3746</v>
      </c>
      <c r="E157" t="s">
        <v>3832</v>
      </c>
      <c r="F157" s="172">
        <v>551665145.93499994</v>
      </c>
      <c r="G157" s="172">
        <v>2766515870.7350001</v>
      </c>
      <c r="H157" s="173">
        <v>0</v>
      </c>
      <c r="I157" s="173">
        <v>0</v>
      </c>
      <c r="J157" s="173">
        <v>0</v>
      </c>
      <c r="K157" s="173">
        <v>0</v>
      </c>
      <c r="L157" s="172">
        <v>0</v>
      </c>
      <c r="M157" s="173">
        <v>0</v>
      </c>
      <c r="N157" s="172">
        <v>0</v>
      </c>
      <c r="O157" s="173">
        <v>0</v>
      </c>
    </row>
    <row r="158" spans="1:15" x14ac:dyDescent="0.3">
      <c r="A158" s="20">
        <v>2025</v>
      </c>
      <c r="B158" t="s">
        <v>2068</v>
      </c>
      <c r="C158" t="s">
        <v>2069</v>
      </c>
      <c r="D158" t="s">
        <v>2074</v>
      </c>
      <c r="E158" t="s">
        <v>2075</v>
      </c>
      <c r="F158" s="172">
        <v>0</v>
      </c>
      <c r="G158" s="172">
        <v>150000000</v>
      </c>
      <c r="H158" s="173">
        <v>0</v>
      </c>
      <c r="I158" s="173">
        <v>0</v>
      </c>
      <c r="J158" s="173">
        <v>0</v>
      </c>
      <c r="K158" s="173">
        <v>0</v>
      </c>
      <c r="L158" s="172">
        <v>0</v>
      </c>
      <c r="M158" s="173">
        <v>0</v>
      </c>
      <c r="N158" s="172">
        <v>0</v>
      </c>
      <c r="O158" s="173">
        <v>0</v>
      </c>
    </row>
    <row r="159" spans="1:15" x14ac:dyDescent="0.3">
      <c r="A159" s="20">
        <v>2025</v>
      </c>
      <c r="B159" t="s">
        <v>3119</v>
      </c>
      <c r="C159" t="s">
        <v>2659</v>
      </c>
      <c r="D159" t="s">
        <v>2890</v>
      </c>
      <c r="E159" t="s">
        <v>3096</v>
      </c>
      <c r="F159" s="172">
        <v>0</v>
      </c>
      <c r="G159" s="172">
        <v>255333046</v>
      </c>
      <c r="H159" s="173">
        <v>0</v>
      </c>
      <c r="I159" s="173">
        <v>0</v>
      </c>
      <c r="J159" s="173">
        <v>0</v>
      </c>
      <c r="K159" s="173">
        <v>0</v>
      </c>
      <c r="L159" s="172">
        <v>0</v>
      </c>
      <c r="M159" s="173">
        <v>0</v>
      </c>
      <c r="N159" s="172">
        <v>0</v>
      </c>
      <c r="O159" s="173">
        <v>0</v>
      </c>
    </row>
    <row r="160" spans="1:15" x14ac:dyDescent="0.3">
      <c r="A160" s="20">
        <v>2025</v>
      </c>
      <c r="B160" t="s">
        <v>2488</v>
      </c>
      <c r="C160" t="s">
        <v>2069</v>
      </c>
      <c r="D160" t="s">
        <v>2463</v>
      </c>
      <c r="E160" t="s">
        <v>2464</v>
      </c>
      <c r="F160" s="172">
        <v>0</v>
      </c>
      <c r="G160" s="172">
        <v>1013434000</v>
      </c>
      <c r="H160" s="173">
        <v>0</v>
      </c>
      <c r="I160" s="173">
        <v>0</v>
      </c>
      <c r="J160" s="173">
        <v>0</v>
      </c>
      <c r="K160" s="173">
        <v>0</v>
      </c>
      <c r="L160" s="172">
        <v>0</v>
      </c>
      <c r="M160" s="173">
        <v>0</v>
      </c>
      <c r="N160" s="172">
        <v>0</v>
      </c>
      <c r="O160" s="173">
        <v>0</v>
      </c>
    </row>
    <row r="161" spans="1:15" x14ac:dyDescent="0.3">
      <c r="A161" s="20">
        <v>2025</v>
      </c>
      <c r="B161" t="s">
        <v>3848</v>
      </c>
      <c r="C161" t="s">
        <v>3742</v>
      </c>
      <c r="D161" t="s">
        <v>3746</v>
      </c>
      <c r="E161" t="s">
        <v>3832</v>
      </c>
      <c r="F161" s="172">
        <v>0</v>
      </c>
      <c r="G161" s="172">
        <v>40100000</v>
      </c>
      <c r="H161" s="173">
        <v>0</v>
      </c>
      <c r="I161" s="173">
        <v>0</v>
      </c>
      <c r="J161" s="173">
        <v>0</v>
      </c>
      <c r="K161" s="173">
        <v>0</v>
      </c>
      <c r="L161" s="172">
        <v>0</v>
      </c>
      <c r="M161" s="173">
        <v>0</v>
      </c>
      <c r="N161" s="172">
        <v>0</v>
      </c>
      <c r="O161" s="173">
        <v>0</v>
      </c>
    </row>
    <row r="162" spans="1:15" x14ac:dyDescent="0.3">
      <c r="A162" s="20">
        <v>2025</v>
      </c>
      <c r="B162" t="s">
        <v>4234</v>
      </c>
      <c r="C162" t="s">
        <v>3742</v>
      </c>
      <c r="D162" t="s">
        <v>4155</v>
      </c>
      <c r="E162" t="s">
        <v>4223</v>
      </c>
      <c r="F162" s="172">
        <v>0</v>
      </c>
      <c r="G162" s="172">
        <v>24016972</v>
      </c>
      <c r="H162" s="173">
        <v>0</v>
      </c>
      <c r="I162" s="173">
        <v>0</v>
      </c>
      <c r="J162" s="173">
        <v>0</v>
      </c>
      <c r="K162" s="173">
        <v>0</v>
      </c>
      <c r="L162" s="172">
        <v>0</v>
      </c>
      <c r="M162" s="173">
        <v>0</v>
      </c>
      <c r="N162" s="172">
        <v>0</v>
      </c>
      <c r="O162" s="173">
        <v>0</v>
      </c>
    </row>
    <row r="163" spans="1:15" x14ac:dyDescent="0.3">
      <c r="A163" s="20">
        <v>2025</v>
      </c>
      <c r="B163" t="s">
        <v>4612</v>
      </c>
      <c r="C163" t="s">
        <v>4353</v>
      </c>
      <c r="D163" t="s">
        <v>4454</v>
      </c>
      <c r="E163" t="s">
        <v>4616</v>
      </c>
      <c r="F163" s="172">
        <v>0</v>
      </c>
      <c r="G163" s="172">
        <v>28198417</v>
      </c>
      <c r="H163" s="173">
        <v>0</v>
      </c>
      <c r="I163" s="173">
        <v>0</v>
      </c>
      <c r="J163" s="173">
        <v>0</v>
      </c>
      <c r="K163" s="173">
        <v>0</v>
      </c>
      <c r="L163" s="172">
        <v>0</v>
      </c>
      <c r="M163" s="173">
        <v>0</v>
      </c>
      <c r="N163" s="172">
        <v>0</v>
      </c>
      <c r="O163" s="173">
        <v>0</v>
      </c>
    </row>
    <row r="164" spans="1:15" x14ac:dyDescent="0.3">
      <c r="A164" s="20">
        <v>2025</v>
      </c>
      <c r="B164" t="s">
        <v>4479</v>
      </c>
      <c r="C164" t="s">
        <v>4353</v>
      </c>
      <c r="D164" t="s">
        <v>4454</v>
      </c>
      <c r="E164" t="s">
        <v>4468</v>
      </c>
      <c r="F164" s="172">
        <v>0</v>
      </c>
      <c r="G164" s="172">
        <v>136196646</v>
      </c>
      <c r="H164" s="173">
        <v>0</v>
      </c>
      <c r="I164" s="173">
        <v>0</v>
      </c>
      <c r="J164" s="173">
        <v>0</v>
      </c>
      <c r="K164" s="173">
        <v>0</v>
      </c>
      <c r="L164" s="172">
        <v>0</v>
      </c>
      <c r="M164" s="173">
        <v>0</v>
      </c>
      <c r="N164" s="172">
        <v>0</v>
      </c>
      <c r="O164" s="173">
        <v>0</v>
      </c>
    </row>
    <row r="165" spans="1:15" x14ac:dyDescent="0.3">
      <c r="A165" s="20">
        <v>2025</v>
      </c>
      <c r="B165" t="s">
        <v>4595</v>
      </c>
      <c r="C165" t="s">
        <v>4353</v>
      </c>
      <c r="D165" t="s">
        <v>4454</v>
      </c>
      <c r="E165" t="s">
        <v>4601</v>
      </c>
      <c r="F165" s="172">
        <v>0</v>
      </c>
      <c r="G165" s="172">
        <v>199981464</v>
      </c>
      <c r="H165" s="173">
        <v>0</v>
      </c>
      <c r="I165" s="173">
        <v>0</v>
      </c>
      <c r="J165" s="173">
        <v>0</v>
      </c>
      <c r="K165" s="173">
        <v>0</v>
      </c>
      <c r="L165" s="172">
        <v>0</v>
      </c>
      <c r="M165" s="173">
        <v>0</v>
      </c>
      <c r="N165" s="172">
        <v>0</v>
      </c>
      <c r="O165" s="173">
        <v>0</v>
      </c>
    </row>
    <row r="166" spans="1:15" x14ac:dyDescent="0.3">
      <c r="A166" s="20">
        <v>2025</v>
      </c>
      <c r="B166" t="s">
        <v>3783</v>
      </c>
      <c r="C166" t="s">
        <v>3742</v>
      </c>
      <c r="D166" t="s">
        <v>3746</v>
      </c>
      <c r="E166" t="s">
        <v>3748</v>
      </c>
      <c r="F166" s="172">
        <v>551665145.93499994</v>
      </c>
      <c r="G166" s="172">
        <v>2468410705.7350001</v>
      </c>
      <c r="H166" s="173">
        <v>0</v>
      </c>
      <c r="I166" s="173">
        <v>0</v>
      </c>
      <c r="J166" s="173">
        <v>0</v>
      </c>
      <c r="K166" s="173">
        <v>0</v>
      </c>
      <c r="L166" s="172">
        <v>0</v>
      </c>
      <c r="M166" s="173">
        <v>0</v>
      </c>
      <c r="N166" s="172">
        <v>0</v>
      </c>
      <c r="O166" s="173">
        <v>0</v>
      </c>
    </row>
    <row r="167" spans="1:15" x14ac:dyDescent="0.3">
      <c r="A167" s="20">
        <v>2025</v>
      </c>
      <c r="B167" t="s">
        <v>263</v>
      </c>
      <c r="C167" t="s">
        <v>102</v>
      </c>
      <c r="D167" t="s">
        <v>110</v>
      </c>
      <c r="E167" t="s">
        <v>195</v>
      </c>
      <c r="F167" s="172">
        <v>0</v>
      </c>
      <c r="G167" s="172">
        <v>53759890</v>
      </c>
      <c r="H167" s="173">
        <v>0</v>
      </c>
      <c r="I167" s="173">
        <v>0</v>
      </c>
      <c r="J167" s="173">
        <v>0</v>
      </c>
      <c r="K167" s="173">
        <v>0</v>
      </c>
      <c r="L167" s="172">
        <v>0</v>
      </c>
      <c r="M167" s="173">
        <v>0</v>
      </c>
      <c r="N167" s="172">
        <v>0</v>
      </c>
      <c r="O167" s="173">
        <v>0</v>
      </c>
    </row>
    <row r="168" spans="1:15" x14ac:dyDescent="0.3">
      <c r="A168" s="20">
        <v>2025</v>
      </c>
      <c r="B168" t="s">
        <v>203</v>
      </c>
      <c r="C168" t="s">
        <v>102</v>
      </c>
      <c r="D168" t="s">
        <v>110</v>
      </c>
      <c r="E168" t="s">
        <v>112</v>
      </c>
      <c r="F168" s="172">
        <v>0</v>
      </c>
      <c r="G168" s="172">
        <v>56000000</v>
      </c>
      <c r="H168" s="173">
        <v>0</v>
      </c>
      <c r="I168" s="173">
        <v>0</v>
      </c>
      <c r="J168" s="173">
        <v>0</v>
      </c>
      <c r="K168" s="173">
        <v>0</v>
      </c>
      <c r="L168" s="172">
        <v>0</v>
      </c>
      <c r="M168" s="173">
        <v>0</v>
      </c>
      <c r="N168" s="172">
        <v>0</v>
      </c>
      <c r="O168" s="173">
        <v>0</v>
      </c>
    </row>
    <row r="169" spans="1:15" x14ac:dyDescent="0.3">
      <c r="A169" s="20">
        <v>2025</v>
      </c>
      <c r="B169" t="s">
        <v>470</v>
      </c>
      <c r="C169" t="s">
        <v>102</v>
      </c>
      <c r="D169" t="s">
        <v>110</v>
      </c>
      <c r="E169" t="s">
        <v>456</v>
      </c>
      <c r="F169" s="172">
        <v>0</v>
      </c>
      <c r="G169" s="172">
        <v>19999750</v>
      </c>
      <c r="H169" s="173">
        <v>0</v>
      </c>
      <c r="I169" s="173">
        <v>0</v>
      </c>
      <c r="J169" s="173">
        <v>0</v>
      </c>
      <c r="K169" s="173">
        <v>0</v>
      </c>
      <c r="L169" s="172">
        <v>0</v>
      </c>
      <c r="M169" s="173">
        <v>0</v>
      </c>
      <c r="N169" s="172">
        <v>0</v>
      </c>
      <c r="O169" s="173">
        <v>0</v>
      </c>
    </row>
    <row r="170" spans="1:15" x14ac:dyDescent="0.3">
      <c r="A170" s="20">
        <v>2025</v>
      </c>
      <c r="B170" t="s">
        <v>398</v>
      </c>
      <c r="C170" t="s">
        <v>102</v>
      </c>
      <c r="D170" t="s">
        <v>110</v>
      </c>
      <c r="E170" t="s">
        <v>358</v>
      </c>
      <c r="F170" s="172">
        <v>0</v>
      </c>
      <c r="G170" s="172">
        <v>745061895.98000002</v>
      </c>
      <c r="H170" s="173">
        <v>0</v>
      </c>
      <c r="I170" s="173">
        <v>0</v>
      </c>
      <c r="J170" s="173">
        <v>0</v>
      </c>
      <c r="K170" s="173">
        <v>0</v>
      </c>
      <c r="L170" s="172">
        <v>0</v>
      </c>
      <c r="M170" s="173">
        <v>0</v>
      </c>
      <c r="N170" s="172">
        <v>0</v>
      </c>
      <c r="O170" s="173">
        <v>0</v>
      </c>
    </row>
    <row r="171" spans="1:15" x14ac:dyDescent="0.3">
      <c r="A171" s="20">
        <v>2025</v>
      </c>
      <c r="B171" t="s">
        <v>372</v>
      </c>
      <c r="C171" t="s">
        <v>102</v>
      </c>
      <c r="D171" t="s">
        <v>110</v>
      </c>
      <c r="E171" t="s">
        <v>358</v>
      </c>
      <c r="F171" s="172">
        <v>0</v>
      </c>
      <c r="G171" s="172">
        <v>39999960</v>
      </c>
      <c r="H171" s="173">
        <v>0</v>
      </c>
      <c r="I171" s="173">
        <v>0</v>
      </c>
      <c r="J171" s="173">
        <v>0</v>
      </c>
      <c r="K171" s="173">
        <v>0</v>
      </c>
      <c r="L171" s="172">
        <v>0</v>
      </c>
      <c r="M171" s="173">
        <v>0</v>
      </c>
      <c r="N171" s="172">
        <v>0</v>
      </c>
      <c r="O171" s="173">
        <v>0</v>
      </c>
    </row>
    <row r="172" spans="1:15" x14ac:dyDescent="0.3">
      <c r="A172" s="20">
        <v>2025</v>
      </c>
      <c r="B172" t="s">
        <v>287</v>
      </c>
      <c r="C172" t="s">
        <v>102</v>
      </c>
      <c r="D172" t="s">
        <v>110</v>
      </c>
      <c r="E172" t="s">
        <v>291</v>
      </c>
      <c r="F172" s="172">
        <v>6565876141.6100006</v>
      </c>
      <c r="G172" s="172">
        <v>48086680.950000003</v>
      </c>
      <c r="H172" s="173">
        <v>0</v>
      </c>
      <c r="I172" s="173">
        <v>0</v>
      </c>
      <c r="J172" s="173">
        <v>0</v>
      </c>
      <c r="K172" s="173">
        <v>0</v>
      </c>
      <c r="L172" s="172">
        <v>0</v>
      </c>
      <c r="M172" s="173">
        <v>0</v>
      </c>
      <c r="N172" s="172">
        <v>0</v>
      </c>
      <c r="O172" s="173">
        <v>0</v>
      </c>
    </row>
    <row r="173" spans="1:15" x14ac:dyDescent="0.3">
      <c r="A173" s="20">
        <v>2025</v>
      </c>
      <c r="B173" t="s">
        <v>4263</v>
      </c>
      <c r="C173" t="s">
        <v>3742</v>
      </c>
      <c r="D173" t="s">
        <v>4269</v>
      </c>
      <c r="E173" t="s">
        <v>4271</v>
      </c>
      <c r="F173" s="172">
        <v>0</v>
      </c>
      <c r="G173" s="172">
        <v>5387263578.2700005</v>
      </c>
      <c r="H173" s="173">
        <v>0</v>
      </c>
      <c r="I173" s="173">
        <v>0</v>
      </c>
      <c r="J173" s="173">
        <v>0</v>
      </c>
      <c r="K173" s="173">
        <v>0</v>
      </c>
      <c r="L173" s="172">
        <v>0</v>
      </c>
      <c r="M173" s="173">
        <v>0</v>
      </c>
      <c r="N173" s="172">
        <v>0</v>
      </c>
      <c r="O173" s="173">
        <v>0</v>
      </c>
    </row>
    <row r="174" spans="1:15" x14ac:dyDescent="0.3">
      <c r="A174" s="20">
        <v>2025</v>
      </c>
      <c r="B174" t="s">
        <v>658</v>
      </c>
      <c r="C174" t="s">
        <v>102</v>
      </c>
      <c r="D174" t="s">
        <v>526</v>
      </c>
      <c r="E174" t="s">
        <v>527</v>
      </c>
      <c r="F174" s="172">
        <v>0</v>
      </c>
      <c r="G174" s="172">
        <v>0</v>
      </c>
      <c r="H174" s="173">
        <v>0</v>
      </c>
      <c r="I174" s="173">
        <v>0</v>
      </c>
      <c r="J174" s="173">
        <v>0</v>
      </c>
      <c r="K174" s="173">
        <v>0</v>
      </c>
      <c r="L174" s="172">
        <v>2148085593</v>
      </c>
      <c r="M174" s="173">
        <v>0</v>
      </c>
      <c r="N174" s="172">
        <v>0</v>
      </c>
      <c r="O174" s="173">
        <v>0</v>
      </c>
    </row>
    <row r="175" spans="1:15" x14ac:dyDescent="0.3">
      <c r="A175" s="20">
        <v>2025</v>
      </c>
      <c r="B175" t="s">
        <v>945</v>
      </c>
      <c r="C175" t="s">
        <v>102</v>
      </c>
      <c r="D175" t="s">
        <v>526</v>
      </c>
      <c r="E175" t="s">
        <v>527</v>
      </c>
      <c r="F175" s="172">
        <v>0</v>
      </c>
      <c r="G175" s="172">
        <v>0</v>
      </c>
      <c r="H175" s="173">
        <v>0</v>
      </c>
      <c r="I175" s="173">
        <v>0</v>
      </c>
      <c r="J175" s="173">
        <v>0</v>
      </c>
      <c r="K175" s="173">
        <v>0</v>
      </c>
      <c r="L175" s="172">
        <v>986103384</v>
      </c>
      <c r="M175" s="173">
        <v>0</v>
      </c>
      <c r="N175" s="172">
        <v>0</v>
      </c>
      <c r="O175" s="173">
        <v>0</v>
      </c>
    </row>
    <row r="176" spans="1:15" x14ac:dyDescent="0.3">
      <c r="A176" s="20">
        <v>2025</v>
      </c>
      <c r="B176" t="s">
        <v>644</v>
      </c>
      <c r="C176" t="s">
        <v>102</v>
      </c>
      <c r="D176" t="s">
        <v>526</v>
      </c>
      <c r="E176" t="s">
        <v>527</v>
      </c>
      <c r="F176" s="172">
        <v>0</v>
      </c>
      <c r="G176" s="172">
        <v>0</v>
      </c>
      <c r="H176" s="173">
        <v>0</v>
      </c>
      <c r="I176" s="173">
        <v>0</v>
      </c>
      <c r="J176" s="173">
        <v>0</v>
      </c>
      <c r="K176" s="173">
        <v>0</v>
      </c>
      <c r="L176" s="172">
        <v>1956937005</v>
      </c>
      <c r="M176" s="173">
        <v>0</v>
      </c>
      <c r="N176" s="172">
        <v>0</v>
      </c>
      <c r="O176" s="173">
        <v>0</v>
      </c>
    </row>
    <row r="177" spans="1:15" x14ac:dyDescent="0.3">
      <c r="A177" s="20">
        <v>2025</v>
      </c>
      <c r="B177" t="s">
        <v>691</v>
      </c>
      <c r="C177" t="s">
        <v>102</v>
      </c>
      <c r="D177" t="s">
        <v>526</v>
      </c>
      <c r="E177" t="s">
        <v>527</v>
      </c>
      <c r="F177" s="172">
        <v>0</v>
      </c>
      <c r="G177" s="172">
        <v>0</v>
      </c>
      <c r="H177" s="173">
        <v>0</v>
      </c>
      <c r="I177" s="173">
        <v>0</v>
      </c>
      <c r="J177" s="173">
        <v>0</v>
      </c>
      <c r="K177" s="173">
        <v>0</v>
      </c>
      <c r="L177" s="172">
        <v>1039191300</v>
      </c>
      <c r="M177" s="173">
        <v>0</v>
      </c>
      <c r="N177" s="172">
        <v>0</v>
      </c>
      <c r="O177" s="173">
        <v>0</v>
      </c>
    </row>
    <row r="178" spans="1:15" x14ac:dyDescent="0.3">
      <c r="A178" s="20">
        <v>2025</v>
      </c>
      <c r="B178" t="s">
        <v>591</v>
      </c>
      <c r="C178" t="s">
        <v>102</v>
      </c>
      <c r="D178" t="s">
        <v>526</v>
      </c>
      <c r="E178" t="s">
        <v>527</v>
      </c>
      <c r="F178" s="172">
        <v>0</v>
      </c>
      <c r="G178" s="172">
        <v>0</v>
      </c>
      <c r="H178" s="173">
        <v>0</v>
      </c>
      <c r="I178" s="173">
        <v>0</v>
      </c>
      <c r="J178" s="173">
        <v>0</v>
      </c>
      <c r="K178" s="173">
        <v>0</v>
      </c>
      <c r="L178" s="172">
        <v>402631454</v>
      </c>
      <c r="M178" s="173">
        <v>0</v>
      </c>
      <c r="N178" s="172">
        <v>0</v>
      </c>
      <c r="O178" s="173">
        <v>0</v>
      </c>
    </row>
    <row r="179" spans="1:15" x14ac:dyDescent="0.3">
      <c r="A179" s="20">
        <v>2025</v>
      </c>
      <c r="B179" t="s">
        <v>617</v>
      </c>
      <c r="C179" t="s">
        <v>102</v>
      </c>
      <c r="D179" t="s">
        <v>526</v>
      </c>
      <c r="E179" t="s">
        <v>527</v>
      </c>
      <c r="F179" s="172">
        <v>0</v>
      </c>
      <c r="G179" s="172">
        <v>0</v>
      </c>
      <c r="H179" s="173">
        <v>0</v>
      </c>
      <c r="I179" s="173">
        <v>0</v>
      </c>
      <c r="J179" s="173">
        <v>0</v>
      </c>
      <c r="K179" s="173">
        <v>0</v>
      </c>
      <c r="L179" s="172">
        <v>499481010.5</v>
      </c>
      <c r="M179" s="173">
        <v>0</v>
      </c>
      <c r="N179" s="172">
        <v>0</v>
      </c>
      <c r="O179" s="173">
        <v>0</v>
      </c>
    </row>
    <row r="180" spans="1:15" x14ac:dyDescent="0.3">
      <c r="A180" s="20">
        <v>2025</v>
      </c>
      <c r="B180" t="s">
        <v>3940</v>
      </c>
      <c r="C180" t="s">
        <v>3742</v>
      </c>
      <c r="D180" t="s">
        <v>3746</v>
      </c>
      <c r="E180" t="s">
        <v>3924</v>
      </c>
      <c r="F180" s="172">
        <v>9259243130.9799995</v>
      </c>
      <c r="G180" s="172">
        <v>12062396541.029999</v>
      </c>
      <c r="H180" s="173">
        <v>0</v>
      </c>
      <c r="I180" s="173">
        <v>118116742</v>
      </c>
      <c r="J180" s="173">
        <v>0</v>
      </c>
      <c r="K180" s="173">
        <v>0</v>
      </c>
      <c r="L180" s="172">
        <v>0</v>
      </c>
      <c r="M180" s="173">
        <v>8206249</v>
      </c>
      <c r="N180" s="172">
        <v>0</v>
      </c>
      <c r="O180" s="173">
        <v>0</v>
      </c>
    </row>
    <row r="181" spans="1:15" x14ac:dyDescent="0.3">
      <c r="A181" s="20">
        <v>2025</v>
      </c>
      <c r="B181" t="s">
        <v>2940</v>
      </c>
      <c r="C181" t="s">
        <v>2659</v>
      </c>
      <c r="D181" t="s">
        <v>2890</v>
      </c>
      <c r="E181" t="s">
        <v>2947</v>
      </c>
      <c r="F181" s="172">
        <v>0</v>
      </c>
      <c r="G181" s="172">
        <v>2691264980.3000002</v>
      </c>
      <c r="H181" s="173">
        <v>0</v>
      </c>
      <c r="I181" s="173">
        <v>0</v>
      </c>
      <c r="J181" s="173">
        <v>0</v>
      </c>
      <c r="K181" s="173">
        <v>0</v>
      </c>
      <c r="L181" s="172">
        <v>0</v>
      </c>
      <c r="M181" s="173">
        <v>0</v>
      </c>
      <c r="N181" s="172">
        <v>0</v>
      </c>
      <c r="O181" s="173">
        <v>0</v>
      </c>
    </row>
    <row r="182" spans="1:15" x14ac:dyDescent="0.3">
      <c r="A182" s="20">
        <v>2025</v>
      </c>
      <c r="B182" t="s">
        <v>2458</v>
      </c>
      <c r="C182" t="s">
        <v>2069</v>
      </c>
      <c r="D182" t="s">
        <v>2463</v>
      </c>
      <c r="E182" t="s">
        <v>2464</v>
      </c>
      <c r="F182" s="172">
        <v>0</v>
      </c>
      <c r="G182" s="172">
        <v>0</v>
      </c>
      <c r="H182" s="173">
        <v>0</v>
      </c>
      <c r="I182" s="173">
        <v>0</v>
      </c>
      <c r="J182" s="173">
        <v>4738731199.6199999</v>
      </c>
      <c r="K182" s="173">
        <v>0</v>
      </c>
      <c r="L182" s="172">
        <v>0</v>
      </c>
      <c r="M182" s="173">
        <v>0</v>
      </c>
      <c r="N182" s="172">
        <v>2106843213</v>
      </c>
      <c r="O182" s="173">
        <v>0</v>
      </c>
    </row>
    <row r="183" spans="1:15" x14ac:dyDescent="0.3">
      <c r="A183" s="20">
        <v>2025</v>
      </c>
      <c r="B183" t="s">
        <v>325</v>
      </c>
      <c r="C183" t="s">
        <v>102</v>
      </c>
      <c r="D183" t="s">
        <v>110</v>
      </c>
      <c r="E183" t="s">
        <v>328</v>
      </c>
      <c r="F183" s="172">
        <v>0</v>
      </c>
      <c r="G183" s="172">
        <v>155295524.5</v>
      </c>
      <c r="H183" s="173">
        <v>0</v>
      </c>
      <c r="I183" s="173">
        <v>0</v>
      </c>
      <c r="J183" s="173">
        <v>0</v>
      </c>
      <c r="K183" s="173">
        <v>0</v>
      </c>
      <c r="L183" s="172">
        <v>0</v>
      </c>
      <c r="M183" s="173">
        <v>0</v>
      </c>
      <c r="N183" s="172">
        <v>0</v>
      </c>
      <c r="O183" s="173">
        <v>0</v>
      </c>
    </row>
    <row r="184" spans="1:15" x14ac:dyDescent="0.3">
      <c r="A184" s="20">
        <v>2025</v>
      </c>
      <c r="B184" t="s">
        <v>404</v>
      </c>
      <c r="C184" t="s">
        <v>102</v>
      </c>
      <c r="D184" t="s">
        <v>110</v>
      </c>
      <c r="E184" t="s">
        <v>358</v>
      </c>
      <c r="F184" s="172">
        <v>0</v>
      </c>
      <c r="G184" s="172">
        <v>77408000</v>
      </c>
      <c r="H184" s="173">
        <v>0</v>
      </c>
      <c r="I184" s="173">
        <v>0</v>
      </c>
      <c r="J184" s="173">
        <v>0</v>
      </c>
      <c r="K184" s="173">
        <v>0</v>
      </c>
      <c r="L184" s="172">
        <v>0</v>
      </c>
      <c r="M184" s="173">
        <v>0</v>
      </c>
      <c r="N184" s="172">
        <v>0</v>
      </c>
      <c r="O184" s="173">
        <v>0</v>
      </c>
    </row>
    <row r="185" spans="1:15" x14ac:dyDescent="0.3">
      <c r="A185" s="20">
        <v>2025</v>
      </c>
      <c r="B185" t="s">
        <v>216</v>
      </c>
      <c r="C185" t="s">
        <v>102</v>
      </c>
      <c r="D185" t="s">
        <v>110</v>
      </c>
      <c r="E185" t="s">
        <v>156</v>
      </c>
      <c r="F185" s="172">
        <v>0</v>
      </c>
      <c r="G185" s="172">
        <v>58886600</v>
      </c>
      <c r="H185" s="173">
        <v>0</v>
      </c>
      <c r="I185" s="173">
        <v>0</v>
      </c>
      <c r="J185" s="173">
        <v>0</v>
      </c>
      <c r="K185" s="173">
        <v>0</v>
      </c>
      <c r="L185" s="172">
        <v>0</v>
      </c>
      <c r="M185" s="173">
        <v>0</v>
      </c>
      <c r="N185" s="172">
        <v>0</v>
      </c>
      <c r="O185" s="173">
        <v>0</v>
      </c>
    </row>
    <row r="186" spans="1:15" x14ac:dyDescent="0.3">
      <c r="A186" s="20">
        <v>2025</v>
      </c>
      <c r="B186" t="s">
        <v>4050</v>
      </c>
      <c r="C186" t="s">
        <v>3742</v>
      </c>
      <c r="D186" t="s">
        <v>3974</v>
      </c>
      <c r="E186" t="s">
        <v>3975</v>
      </c>
      <c r="F186" s="172">
        <v>0</v>
      </c>
      <c r="G186" s="172">
        <v>0</v>
      </c>
      <c r="H186" s="173">
        <v>0</v>
      </c>
      <c r="I186" s="173">
        <v>0</v>
      </c>
      <c r="J186" s="173">
        <v>37000000</v>
      </c>
      <c r="K186" s="173">
        <v>0</v>
      </c>
      <c r="L186" s="172">
        <v>0</v>
      </c>
      <c r="M186" s="173">
        <v>0</v>
      </c>
      <c r="N186" s="172">
        <v>0</v>
      </c>
      <c r="O186" s="173">
        <v>0</v>
      </c>
    </row>
    <row r="187" spans="1:15" x14ac:dyDescent="0.3">
      <c r="A187" s="20">
        <v>2025</v>
      </c>
      <c r="B187" t="s">
        <v>4228</v>
      </c>
      <c r="C187" t="s">
        <v>3742</v>
      </c>
      <c r="D187" t="s">
        <v>4155</v>
      </c>
      <c r="E187" t="s">
        <v>4223</v>
      </c>
      <c r="F187" s="172">
        <v>0</v>
      </c>
      <c r="G187" s="172">
        <v>0</v>
      </c>
      <c r="H187" s="173">
        <v>0</v>
      </c>
      <c r="I187" s="173">
        <v>0</v>
      </c>
      <c r="J187" s="173">
        <v>0</v>
      </c>
      <c r="K187" s="173">
        <v>0</v>
      </c>
      <c r="L187" s="172">
        <v>0</v>
      </c>
      <c r="M187" s="173">
        <v>0</v>
      </c>
      <c r="N187" s="172">
        <v>0</v>
      </c>
      <c r="O187" s="173">
        <v>0</v>
      </c>
    </row>
    <row r="188" spans="1:15" x14ac:dyDescent="0.3">
      <c r="A188" s="20">
        <v>2025</v>
      </c>
      <c r="B188" t="s">
        <v>4017</v>
      </c>
      <c r="C188" t="s">
        <v>3742</v>
      </c>
      <c r="D188" t="s">
        <v>3974</v>
      </c>
      <c r="E188" t="s">
        <v>3975</v>
      </c>
      <c r="F188" s="172">
        <v>100000000</v>
      </c>
      <c r="G188" s="172">
        <v>0</v>
      </c>
      <c r="H188" s="173">
        <v>0</v>
      </c>
      <c r="I188" s="173">
        <v>0</v>
      </c>
      <c r="J188" s="173">
        <v>0</v>
      </c>
      <c r="K188" s="173">
        <v>0</v>
      </c>
      <c r="L188" s="172">
        <v>0</v>
      </c>
      <c r="M188" s="173">
        <v>0</v>
      </c>
      <c r="N188" s="172">
        <v>0</v>
      </c>
      <c r="O188" s="173">
        <v>0</v>
      </c>
    </row>
    <row r="189" spans="1:15" x14ac:dyDescent="0.3">
      <c r="A189" s="20">
        <v>2025</v>
      </c>
      <c r="B189" t="s">
        <v>2961</v>
      </c>
      <c r="C189" t="s">
        <v>2659</v>
      </c>
      <c r="D189" t="s">
        <v>2890</v>
      </c>
      <c r="E189" t="s">
        <v>2947</v>
      </c>
      <c r="F189" s="172">
        <v>0</v>
      </c>
      <c r="G189" s="172">
        <v>1170120708.5999999</v>
      </c>
      <c r="H189" s="173">
        <v>0</v>
      </c>
      <c r="I189" s="173">
        <v>0</v>
      </c>
      <c r="J189" s="173">
        <v>0</v>
      </c>
      <c r="K189" s="173">
        <v>0</v>
      </c>
      <c r="L189" s="172">
        <v>0</v>
      </c>
      <c r="M189" s="173">
        <v>0</v>
      </c>
      <c r="N189" s="172">
        <v>0</v>
      </c>
      <c r="O189" s="173">
        <v>0</v>
      </c>
    </row>
    <row r="190" spans="1:15" x14ac:dyDescent="0.3">
      <c r="A190" s="20">
        <v>2025</v>
      </c>
      <c r="B190" t="s">
        <v>3706</v>
      </c>
      <c r="C190" t="s">
        <v>2659</v>
      </c>
      <c r="D190" t="s">
        <v>3587</v>
      </c>
      <c r="E190" t="s">
        <v>3646</v>
      </c>
      <c r="F190" s="172">
        <v>0</v>
      </c>
      <c r="G190" s="172">
        <v>0</v>
      </c>
      <c r="H190" s="173">
        <v>0</v>
      </c>
      <c r="I190" s="173">
        <v>5000000000</v>
      </c>
      <c r="J190" s="173">
        <v>0</v>
      </c>
      <c r="K190" s="173">
        <v>0</v>
      </c>
      <c r="L190" s="172">
        <v>0</v>
      </c>
      <c r="M190" s="173">
        <v>0</v>
      </c>
      <c r="N190" s="172">
        <v>0</v>
      </c>
      <c r="O190" s="173">
        <v>0</v>
      </c>
    </row>
    <row r="191" spans="1:15" x14ac:dyDescent="0.3">
      <c r="A191" s="20">
        <v>2025</v>
      </c>
      <c r="B191" t="s">
        <v>1258</v>
      </c>
      <c r="C191" t="s">
        <v>102</v>
      </c>
      <c r="D191" t="s">
        <v>1086</v>
      </c>
      <c r="E191" t="s">
        <v>1119</v>
      </c>
      <c r="F191" s="172">
        <v>0</v>
      </c>
      <c r="G191" s="172">
        <v>0</v>
      </c>
      <c r="H191" s="173">
        <v>0</v>
      </c>
      <c r="I191" s="173">
        <v>370697610</v>
      </c>
      <c r="J191" s="173">
        <v>0</v>
      </c>
      <c r="K191" s="173">
        <v>0</v>
      </c>
      <c r="L191" s="172">
        <v>0</v>
      </c>
      <c r="M191" s="173">
        <v>0</v>
      </c>
      <c r="N191" s="172">
        <v>0</v>
      </c>
      <c r="O191" s="173">
        <v>0</v>
      </c>
    </row>
    <row r="192" spans="1:15" x14ac:dyDescent="0.3">
      <c r="A192" s="20">
        <v>2025</v>
      </c>
      <c r="B192" t="s">
        <v>1352</v>
      </c>
      <c r="C192" t="s">
        <v>102</v>
      </c>
      <c r="D192" t="s">
        <v>1086</v>
      </c>
      <c r="E192" t="s">
        <v>1319</v>
      </c>
      <c r="F192" s="172">
        <v>182605207</v>
      </c>
      <c r="G192" s="172">
        <v>0</v>
      </c>
      <c r="H192" s="173">
        <v>0</v>
      </c>
      <c r="I192" s="173">
        <v>0</v>
      </c>
      <c r="J192" s="173">
        <v>0</v>
      </c>
      <c r="K192" s="173">
        <v>0</v>
      </c>
      <c r="L192" s="172">
        <v>0</v>
      </c>
      <c r="M192" s="173">
        <v>9722200738.8400002</v>
      </c>
      <c r="N192" s="172">
        <v>0</v>
      </c>
      <c r="O192" s="173">
        <v>0</v>
      </c>
    </row>
    <row r="193" spans="1:15" x14ac:dyDescent="0.3">
      <c r="A193" s="20">
        <v>2025</v>
      </c>
      <c r="B193" t="s">
        <v>1341</v>
      </c>
      <c r="C193" t="s">
        <v>102</v>
      </c>
      <c r="D193" t="s">
        <v>1086</v>
      </c>
      <c r="E193" t="s">
        <v>1319</v>
      </c>
      <c r="F193" s="172">
        <v>16438945491</v>
      </c>
      <c r="G193" s="172">
        <v>0</v>
      </c>
      <c r="H193" s="173">
        <v>0</v>
      </c>
      <c r="I193" s="173">
        <v>0</v>
      </c>
      <c r="J193" s="173">
        <v>0</v>
      </c>
      <c r="K193" s="173">
        <v>0</v>
      </c>
      <c r="L193" s="172">
        <v>0</v>
      </c>
      <c r="M193" s="173">
        <v>0</v>
      </c>
      <c r="N193" s="172">
        <v>0</v>
      </c>
      <c r="O193" s="173">
        <v>0</v>
      </c>
    </row>
    <row r="194" spans="1:15" x14ac:dyDescent="0.3">
      <c r="A194" s="20">
        <v>2025</v>
      </c>
      <c r="B194" t="s">
        <v>1725</v>
      </c>
      <c r="C194" t="s">
        <v>102</v>
      </c>
      <c r="D194" t="s">
        <v>1696</v>
      </c>
      <c r="E194" t="s">
        <v>1697</v>
      </c>
      <c r="F194" s="172">
        <v>408024000</v>
      </c>
      <c r="G194" s="172">
        <v>648811476.16000009</v>
      </c>
      <c r="H194" s="173">
        <v>0</v>
      </c>
      <c r="I194" s="173">
        <v>0</v>
      </c>
      <c r="J194" s="173">
        <v>0</v>
      </c>
      <c r="K194" s="173">
        <v>0</v>
      </c>
      <c r="L194" s="172">
        <v>0</v>
      </c>
      <c r="M194" s="173">
        <v>0</v>
      </c>
      <c r="N194" s="172">
        <v>0</v>
      </c>
      <c r="O194" s="173">
        <v>0</v>
      </c>
    </row>
    <row r="195" spans="1:15" x14ac:dyDescent="0.3">
      <c r="A195" s="20">
        <v>2025</v>
      </c>
      <c r="B195" t="s">
        <v>1507</v>
      </c>
      <c r="C195" t="s">
        <v>102</v>
      </c>
      <c r="D195" t="s">
        <v>1469</v>
      </c>
      <c r="E195" t="s">
        <v>1470</v>
      </c>
      <c r="F195" s="172">
        <v>3870403476.2399998</v>
      </c>
      <c r="G195" s="172">
        <v>1355258412.5799999</v>
      </c>
      <c r="H195" s="173">
        <v>0</v>
      </c>
      <c r="I195" s="173">
        <v>513461524</v>
      </c>
      <c r="J195" s="173">
        <v>0</v>
      </c>
      <c r="K195" s="173">
        <v>0</v>
      </c>
      <c r="L195" s="172">
        <v>0</v>
      </c>
      <c r="M195" s="173">
        <v>0</v>
      </c>
      <c r="N195" s="172">
        <v>0</v>
      </c>
      <c r="O195" s="173">
        <v>0</v>
      </c>
    </row>
    <row r="196" spans="1:15" x14ac:dyDescent="0.3">
      <c r="A196" s="20">
        <v>2025</v>
      </c>
      <c r="B196" t="s">
        <v>2041</v>
      </c>
      <c r="C196" t="s">
        <v>102</v>
      </c>
      <c r="D196" t="s">
        <v>2033</v>
      </c>
      <c r="E196" t="s">
        <v>2034</v>
      </c>
      <c r="F196" s="172">
        <v>0</v>
      </c>
      <c r="G196" s="172">
        <v>399999999.97000003</v>
      </c>
      <c r="H196" s="173">
        <v>0</v>
      </c>
      <c r="I196" s="173">
        <v>0</v>
      </c>
      <c r="J196" s="173">
        <v>0</v>
      </c>
      <c r="K196" s="173">
        <v>0</v>
      </c>
      <c r="L196" s="172">
        <v>0</v>
      </c>
      <c r="M196" s="173">
        <v>0</v>
      </c>
      <c r="N196" s="172">
        <v>0</v>
      </c>
      <c r="O196" s="173">
        <v>0</v>
      </c>
    </row>
    <row r="197" spans="1:15" x14ac:dyDescent="0.3">
      <c r="A197" s="20">
        <v>2025</v>
      </c>
      <c r="B197" t="s">
        <v>1040</v>
      </c>
      <c r="C197" t="s">
        <v>102</v>
      </c>
      <c r="D197" t="s">
        <v>526</v>
      </c>
      <c r="E197" t="s">
        <v>1002</v>
      </c>
      <c r="F197" s="172">
        <v>13173332541.170002</v>
      </c>
      <c r="G197" s="172">
        <v>0</v>
      </c>
      <c r="H197" s="173">
        <v>0</v>
      </c>
      <c r="I197" s="173">
        <v>0</v>
      </c>
      <c r="J197" s="173">
        <v>0</v>
      </c>
      <c r="K197" s="173">
        <v>0</v>
      </c>
      <c r="L197" s="172">
        <v>0</v>
      </c>
      <c r="M197" s="173">
        <v>0</v>
      </c>
      <c r="N197" s="172">
        <v>0</v>
      </c>
      <c r="O197" s="173">
        <v>0</v>
      </c>
    </row>
    <row r="198" spans="1:15" x14ac:dyDescent="0.3">
      <c r="A198" s="20">
        <v>2025</v>
      </c>
      <c r="B198" t="s">
        <v>1862</v>
      </c>
      <c r="C198" t="s">
        <v>102</v>
      </c>
      <c r="D198" t="s">
        <v>1696</v>
      </c>
      <c r="E198" t="s">
        <v>1865</v>
      </c>
      <c r="F198" s="172">
        <v>140009539</v>
      </c>
      <c r="G198" s="172">
        <v>0</v>
      </c>
      <c r="H198" s="173">
        <v>0</v>
      </c>
      <c r="I198" s="173">
        <v>0</v>
      </c>
      <c r="J198" s="173">
        <v>0</v>
      </c>
      <c r="K198" s="173">
        <v>0</v>
      </c>
      <c r="L198" s="172">
        <v>0</v>
      </c>
      <c r="M198" s="173">
        <v>0</v>
      </c>
      <c r="N198" s="172">
        <v>0</v>
      </c>
      <c r="O198" s="173">
        <v>0</v>
      </c>
    </row>
    <row r="199" spans="1:15" x14ac:dyDescent="0.3">
      <c r="A199" s="20">
        <v>2025</v>
      </c>
      <c r="B199" t="s">
        <v>1875</v>
      </c>
      <c r="C199" t="s">
        <v>102</v>
      </c>
      <c r="D199" t="s">
        <v>1696</v>
      </c>
      <c r="E199" t="s">
        <v>1865</v>
      </c>
      <c r="F199" s="172">
        <v>95000002</v>
      </c>
      <c r="G199" s="172">
        <v>0</v>
      </c>
      <c r="H199" s="173">
        <v>0</v>
      </c>
      <c r="I199" s="173">
        <v>0</v>
      </c>
      <c r="J199" s="173">
        <v>0</v>
      </c>
      <c r="K199" s="173">
        <v>0</v>
      </c>
      <c r="L199" s="172">
        <v>0</v>
      </c>
      <c r="M199" s="173">
        <v>0</v>
      </c>
      <c r="N199" s="172">
        <v>0</v>
      </c>
      <c r="O199" s="173">
        <v>0</v>
      </c>
    </row>
    <row r="200" spans="1:15" x14ac:dyDescent="0.3">
      <c r="A200" s="20">
        <v>2025</v>
      </c>
      <c r="B200" t="s">
        <v>1713</v>
      </c>
      <c r="C200" t="s">
        <v>102</v>
      </c>
      <c r="D200" t="s">
        <v>1696</v>
      </c>
      <c r="E200" t="s">
        <v>1697</v>
      </c>
      <c r="F200" s="172">
        <v>2504907305.21</v>
      </c>
      <c r="G200" s="172">
        <v>0</v>
      </c>
      <c r="H200" s="173">
        <v>0</v>
      </c>
      <c r="I200" s="173">
        <v>0</v>
      </c>
      <c r="J200" s="173">
        <v>0</v>
      </c>
      <c r="K200" s="173">
        <v>0</v>
      </c>
      <c r="L200" s="172">
        <v>0</v>
      </c>
      <c r="M200" s="173">
        <v>0</v>
      </c>
      <c r="N200" s="172">
        <v>0</v>
      </c>
      <c r="O200" s="173">
        <v>0</v>
      </c>
    </row>
    <row r="201" spans="1:15" x14ac:dyDescent="0.3">
      <c r="A201" s="20">
        <v>2025</v>
      </c>
      <c r="B201" t="s">
        <v>1765</v>
      </c>
      <c r="C201" t="s">
        <v>102</v>
      </c>
      <c r="D201" t="s">
        <v>1696</v>
      </c>
      <c r="E201" t="s">
        <v>1697</v>
      </c>
      <c r="F201" s="172">
        <v>414518220</v>
      </c>
      <c r="G201" s="172">
        <v>0</v>
      </c>
      <c r="H201" s="173">
        <v>0</v>
      </c>
      <c r="I201" s="173">
        <v>0</v>
      </c>
      <c r="J201" s="173">
        <v>21000000</v>
      </c>
      <c r="K201" s="173">
        <v>0</v>
      </c>
      <c r="L201" s="172">
        <v>0</v>
      </c>
      <c r="M201" s="173">
        <v>0</v>
      </c>
      <c r="N201" s="172">
        <v>0</v>
      </c>
      <c r="O201" s="173">
        <v>0</v>
      </c>
    </row>
    <row r="202" spans="1:15" x14ac:dyDescent="0.3">
      <c r="A202" s="20">
        <v>2025</v>
      </c>
      <c r="B202" t="s">
        <v>1749</v>
      </c>
      <c r="C202" t="s">
        <v>102</v>
      </c>
      <c r="D202" t="s">
        <v>1696</v>
      </c>
      <c r="E202" t="s">
        <v>1697</v>
      </c>
      <c r="F202" s="172">
        <v>130431825</v>
      </c>
      <c r="G202" s="172">
        <v>0</v>
      </c>
      <c r="H202" s="173">
        <v>0</v>
      </c>
      <c r="I202" s="173">
        <v>0</v>
      </c>
      <c r="J202" s="173">
        <v>10000000</v>
      </c>
      <c r="K202" s="173">
        <v>0</v>
      </c>
      <c r="L202" s="172">
        <v>0</v>
      </c>
      <c r="M202" s="173">
        <v>0</v>
      </c>
      <c r="N202" s="172">
        <v>0</v>
      </c>
      <c r="O202" s="173">
        <v>0</v>
      </c>
    </row>
    <row r="203" spans="1:15" x14ac:dyDescent="0.3">
      <c r="A203" s="20">
        <v>2025</v>
      </c>
      <c r="B203" t="s">
        <v>1838</v>
      </c>
      <c r="C203" t="s">
        <v>102</v>
      </c>
      <c r="D203" t="s">
        <v>1696</v>
      </c>
      <c r="E203" t="s">
        <v>1697</v>
      </c>
      <c r="F203" s="172">
        <v>69214916</v>
      </c>
      <c r="G203" s="172">
        <v>0</v>
      </c>
      <c r="H203" s="173">
        <v>0</v>
      </c>
      <c r="I203" s="173">
        <v>0</v>
      </c>
      <c r="J203" s="173">
        <v>0</v>
      </c>
      <c r="K203" s="173">
        <v>0</v>
      </c>
      <c r="L203" s="172">
        <v>0</v>
      </c>
      <c r="M203" s="173">
        <v>0</v>
      </c>
      <c r="N203" s="172">
        <v>0</v>
      </c>
      <c r="O203" s="173">
        <v>0</v>
      </c>
    </row>
    <row r="204" spans="1:15" x14ac:dyDescent="0.3">
      <c r="A204" s="20">
        <v>2025</v>
      </c>
      <c r="B204" t="s">
        <v>1778</v>
      </c>
      <c r="C204" t="s">
        <v>102</v>
      </c>
      <c r="D204" t="s">
        <v>1696</v>
      </c>
      <c r="E204" t="s">
        <v>1697</v>
      </c>
      <c r="F204" s="172">
        <v>137010000</v>
      </c>
      <c r="G204" s="172">
        <v>0</v>
      </c>
      <c r="H204" s="173">
        <v>0</v>
      </c>
      <c r="I204" s="173">
        <v>0</v>
      </c>
      <c r="J204" s="173">
        <v>22000000</v>
      </c>
      <c r="K204" s="173">
        <v>0</v>
      </c>
      <c r="L204" s="172">
        <v>0</v>
      </c>
      <c r="M204" s="173">
        <v>0</v>
      </c>
      <c r="N204" s="172">
        <v>0</v>
      </c>
      <c r="O204" s="173">
        <v>0</v>
      </c>
    </row>
    <row r="205" spans="1:15" x14ac:dyDescent="0.3">
      <c r="A205" s="20">
        <v>2025</v>
      </c>
      <c r="B205" t="s">
        <v>1463</v>
      </c>
      <c r="C205" t="s">
        <v>102</v>
      </c>
      <c r="D205" t="s">
        <v>1469</v>
      </c>
      <c r="E205" t="s">
        <v>1470</v>
      </c>
      <c r="F205" s="172">
        <v>2757563361.8299999</v>
      </c>
      <c r="G205" s="172">
        <v>0</v>
      </c>
      <c r="H205" s="173">
        <v>0</v>
      </c>
      <c r="I205" s="173">
        <v>0</v>
      </c>
      <c r="J205" s="173">
        <v>0</v>
      </c>
      <c r="K205" s="173">
        <v>0</v>
      </c>
      <c r="L205" s="172">
        <v>0</v>
      </c>
      <c r="M205" s="173">
        <v>0</v>
      </c>
      <c r="N205" s="172">
        <v>0</v>
      </c>
      <c r="O205" s="173">
        <v>0</v>
      </c>
    </row>
    <row r="206" spans="1:15" x14ac:dyDescent="0.3">
      <c r="A206" s="20">
        <v>2025</v>
      </c>
      <c r="B206" t="s">
        <v>4286</v>
      </c>
      <c r="C206" t="s">
        <v>3742</v>
      </c>
      <c r="D206" t="s">
        <v>4269</v>
      </c>
      <c r="E206" t="s">
        <v>4271</v>
      </c>
      <c r="F206" s="172">
        <v>0</v>
      </c>
      <c r="G206" s="172">
        <v>0</v>
      </c>
      <c r="H206" s="173">
        <v>0</v>
      </c>
      <c r="I206" s="173">
        <v>0</v>
      </c>
      <c r="J206" s="173">
        <v>0</v>
      </c>
      <c r="K206" s="173">
        <v>0</v>
      </c>
      <c r="L206" s="172">
        <v>0</v>
      </c>
      <c r="M206" s="173">
        <v>0</v>
      </c>
      <c r="N206" s="172">
        <v>3790988530.5</v>
      </c>
      <c r="O206" s="173">
        <v>0</v>
      </c>
    </row>
    <row r="207" spans="1:15" x14ac:dyDescent="0.3">
      <c r="A207" s="20">
        <v>2025</v>
      </c>
      <c r="B207" t="s">
        <v>2707</v>
      </c>
      <c r="C207" t="s">
        <v>2659</v>
      </c>
      <c r="D207" t="s">
        <v>2665</v>
      </c>
      <c r="E207" t="s">
        <v>2666</v>
      </c>
      <c r="F207" s="172">
        <v>0</v>
      </c>
      <c r="G207" s="172">
        <v>0</v>
      </c>
      <c r="H207" s="173">
        <v>0</v>
      </c>
      <c r="I207" s="173">
        <v>0</v>
      </c>
      <c r="J207" s="173">
        <v>0</v>
      </c>
      <c r="K207" s="173">
        <v>0</v>
      </c>
      <c r="L207" s="172">
        <v>0</v>
      </c>
      <c r="M207" s="173">
        <v>0</v>
      </c>
      <c r="N207" s="172">
        <v>300000130.5</v>
      </c>
      <c r="O207" s="173">
        <v>0</v>
      </c>
    </row>
    <row r="208" spans="1:15" x14ac:dyDescent="0.3">
      <c r="A208" s="20">
        <v>2025</v>
      </c>
      <c r="B208" t="s">
        <v>2399</v>
      </c>
      <c r="C208" t="s">
        <v>2069</v>
      </c>
      <c r="D208" t="s">
        <v>2307</v>
      </c>
      <c r="E208" t="s">
        <v>2332</v>
      </c>
      <c r="F208" s="172">
        <v>0</v>
      </c>
      <c r="G208" s="172">
        <v>0</v>
      </c>
      <c r="H208" s="173">
        <v>0</v>
      </c>
      <c r="I208" s="173">
        <v>0</v>
      </c>
      <c r="J208" s="173">
        <v>0</v>
      </c>
      <c r="K208" s="173">
        <v>0</v>
      </c>
      <c r="L208" s="172">
        <v>0</v>
      </c>
      <c r="M208" s="173">
        <v>0</v>
      </c>
      <c r="N208" s="172">
        <v>811349558</v>
      </c>
      <c r="O208" s="173">
        <v>0</v>
      </c>
    </row>
    <row r="209" spans="1:15" x14ac:dyDescent="0.3">
      <c r="A209" s="20">
        <v>2025</v>
      </c>
      <c r="B209" t="s">
        <v>3162</v>
      </c>
      <c r="C209" t="s">
        <v>2659</v>
      </c>
      <c r="D209" t="s">
        <v>3150</v>
      </c>
      <c r="E209" t="s">
        <v>3151</v>
      </c>
      <c r="F209" s="172">
        <v>0</v>
      </c>
      <c r="G209" s="172">
        <v>0</v>
      </c>
      <c r="H209" s="173">
        <v>0</v>
      </c>
      <c r="I209" s="173">
        <v>127219193.67</v>
      </c>
      <c r="J209" s="173">
        <v>0</v>
      </c>
      <c r="K209" s="173">
        <v>0</v>
      </c>
      <c r="L209" s="172">
        <v>0</v>
      </c>
      <c r="M209" s="173">
        <v>0</v>
      </c>
      <c r="N209" s="172">
        <v>3506726220</v>
      </c>
      <c r="O209" s="173">
        <v>0</v>
      </c>
    </row>
    <row r="210" spans="1:15" x14ac:dyDescent="0.3">
      <c r="A210" s="20">
        <v>2025</v>
      </c>
      <c r="B210" t="s">
        <v>3382</v>
      </c>
      <c r="C210" t="s">
        <v>2659</v>
      </c>
      <c r="D210" t="s">
        <v>3305</v>
      </c>
      <c r="E210" t="s">
        <v>3322</v>
      </c>
      <c r="F210" s="172">
        <v>0</v>
      </c>
      <c r="G210" s="172">
        <v>0</v>
      </c>
      <c r="H210" s="173">
        <v>0</v>
      </c>
      <c r="I210" s="173">
        <v>0</v>
      </c>
      <c r="J210" s="173">
        <v>0</v>
      </c>
      <c r="K210" s="173">
        <v>0</v>
      </c>
      <c r="L210" s="172">
        <v>0</v>
      </c>
      <c r="M210" s="173">
        <v>0</v>
      </c>
      <c r="N210" s="172">
        <v>10690507444.299999</v>
      </c>
      <c r="O210" s="173">
        <v>0</v>
      </c>
    </row>
    <row r="211" spans="1:15" x14ac:dyDescent="0.3">
      <c r="A211" s="20">
        <v>2025</v>
      </c>
      <c r="B211" t="s">
        <v>1298</v>
      </c>
      <c r="C211" t="s">
        <v>102</v>
      </c>
      <c r="D211" t="s">
        <v>1086</v>
      </c>
      <c r="E211" t="s">
        <v>1119</v>
      </c>
      <c r="F211" s="172">
        <v>0</v>
      </c>
      <c r="G211" s="172">
        <v>0</v>
      </c>
      <c r="H211" s="173">
        <v>0</v>
      </c>
      <c r="I211" s="173">
        <v>0</v>
      </c>
      <c r="J211" s="173">
        <v>0</v>
      </c>
      <c r="K211" s="173">
        <v>0</v>
      </c>
      <c r="L211" s="172">
        <v>0</v>
      </c>
      <c r="M211" s="173">
        <v>0</v>
      </c>
      <c r="N211" s="172">
        <v>5089323080.1999998</v>
      </c>
      <c r="O211" s="173">
        <v>0</v>
      </c>
    </row>
    <row r="212" spans="1:15" x14ac:dyDescent="0.3">
      <c r="A212" s="20">
        <v>2025</v>
      </c>
      <c r="B212" t="s">
        <v>1568</v>
      </c>
      <c r="C212" t="s">
        <v>102</v>
      </c>
      <c r="D212" t="s">
        <v>1469</v>
      </c>
      <c r="E212" t="s">
        <v>1470</v>
      </c>
      <c r="F212" s="172">
        <v>0</v>
      </c>
      <c r="G212" s="172">
        <v>0</v>
      </c>
      <c r="H212" s="173">
        <v>0</v>
      </c>
      <c r="I212" s="173">
        <v>0</v>
      </c>
      <c r="J212" s="173">
        <v>0</v>
      </c>
      <c r="K212" s="173">
        <v>0</v>
      </c>
      <c r="L212" s="172">
        <v>0</v>
      </c>
      <c r="M212" s="173">
        <v>0</v>
      </c>
      <c r="N212" s="172">
        <v>667661303.10000002</v>
      </c>
      <c r="O212" s="173">
        <v>0</v>
      </c>
    </row>
    <row r="213" spans="1:15" x14ac:dyDescent="0.3">
      <c r="A213" s="20">
        <v>2025</v>
      </c>
      <c r="B213" t="s">
        <v>2477</v>
      </c>
      <c r="C213" t="s">
        <v>2069</v>
      </c>
      <c r="D213" t="s">
        <v>2463</v>
      </c>
      <c r="E213" t="s">
        <v>2464</v>
      </c>
      <c r="F213" s="172">
        <v>0</v>
      </c>
      <c r="G213" s="172">
        <v>0</v>
      </c>
      <c r="H213" s="173">
        <v>0</v>
      </c>
      <c r="I213" s="173">
        <v>0</v>
      </c>
      <c r="J213" s="173">
        <v>0</v>
      </c>
      <c r="K213" s="173">
        <v>0</v>
      </c>
      <c r="L213" s="172">
        <v>0</v>
      </c>
      <c r="M213" s="173">
        <v>0</v>
      </c>
      <c r="N213" s="172">
        <v>1245120287.7</v>
      </c>
      <c r="O213" s="173">
        <v>0</v>
      </c>
    </row>
    <row r="214" spans="1:15" x14ac:dyDescent="0.3">
      <c r="A214" s="20">
        <v>2025</v>
      </c>
      <c r="B214" t="s">
        <v>3497</v>
      </c>
      <c r="C214" t="s">
        <v>2659</v>
      </c>
      <c r="D214" t="s">
        <v>3305</v>
      </c>
      <c r="E214" t="s">
        <v>3504</v>
      </c>
      <c r="F214" s="172">
        <v>0</v>
      </c>
      <c r="G214" s="172">
        <v>0</v>
      </c>
      <c r="H214" s="173">
        <v>0</v>
      </c>
      <c r="I214" s="173">
        <v>0</v>
      </c>
      <c r="J214" s="173">
        <v>14000000</v>
      </c>
      <c r="K214" s="173">
        <v>0</v>
      </c>
      <c r="L214" s="172">
        <v>0</v>
      </c>
      <c r="M214" s="173">
        <v>0</v>
      </c>
      <c r="N214" s="172">
        <v>30196250</v>
      </c>
      <c r="O214" s="173">
        <v>0</v>
      </c>
    </row>
    <row r="215" spans="1:15" x14ac:dyDescent="0.3">
      <c r="A215" s="20">
        <v>2025</v>
      </c>
      <c r="B215" t="s">
        <v>2380</v>
      </c>
      <c r="C215" t="s">
        <v>2069</v>
      </c>
      <c r="D215" t="s">
        <v>2307</v>
      </c>
      <c r="E215" t="s">
        <v>2332</v>
      </c>
      <c r="F215" s="172">
        <v>0</v>
      </c>
      <c r="G215" s="172">
        <v>0</v>
      </c>
      <c r="H215" s="173">
        <v>0</v>
      </c>
      <c r="I215" s="173">
        <v>0</v>
      </c>
      <c r="J215" s="173">
        <v>0</v>
      </c>
      <c r="K215" s="173">
        <v>0</v>
      </c>
      <c r="L215" s="172">
        <v>0</v>
      </c>
      <c r="M215" s="173">
        <v>0</v>
      </c>
      <c r="N215" s="172">
        <v>187098913</v>
      </c>
      <c r="O215" s="173">
        <v>0</v>
      </c>
    </row>
    <row r="216" spans="1:15" x14ac:dyDescent="0.3">
      <c r="A216" s="20">
        <v>2025</v>
      </c>
      <c r="B216" t="s">
        <v>2803</v>
      </c>
      <c r="C216" t="s">
        <v>2659</v>
      </c>
      <c r="D216" t="s">
        <v>2665</v>
      </c>
      <c r="E216" t="s">
        <v>2746</v>
      </c>
      <c r="F216" s="172">
        <v>0</v>
      </c>
      <c r="G216" s="172">
        <v>0</v>
      </c>
      <c r="H216" s="173">
        <v>0</v>
      </c>
      <c r="I216" s="173">
        <v>0</v>
      </c>
      <c r="J216" s="173">
        <v>0</v>
      </c>
      <c r="K216" s="173">
        <v>0</v>
      </c>
      <c r="L216" s="172">
        <v>0</v>
      </c>
      <c r="M216" s="173">
        <v>0</v>
      </c>
      <c r="N216" s="172">
        <v>534331457.60000002</v>
      </c>
      <c r="O216" s="173">
        <v>0</v>
      </c>
    </row>
    <row r="217" spans="1:15" x14ac:dyDescent="0.3">
      <c r="A217" s="20">
        <v>2025</v>
      </c>
      <c r="B217" t="s">
        <v>4382</v>
      </c>
      <c r="C217" t="s">
        <v>4353</v>
      </c>
      <c r="D217" t="s">
        <v>4357</v>
      </c>
      <c r="E217" t="s">
        <v>4370</v>
      </c>
      <c r="F217" s="172">
        <v>0</v>
      </c>
      <c r="G217" s="172">
        <v>0</v>
      </c>
      <c r="H217" s="173">
        <v>0</v>
      </c>
      <c r="I217" s="173">
        <v>0</v>
      </c>
      <c r="J217" s="173">
        <v>0</v>
      </c>
      <c r="K217" s="173">
        <v>0</v>
      </c>
      <c r="L217" s="172">
        <v>0</v>
      </c>
      <c r="M217" s="173">
        <v>0</v>
      </c>
      <c r="N217" s="172">
        <v>1094690283</v>
      </c>
      <c r="O217" s="173">
        <v>0</v>
      </c>
    </row>
    <row r="218" spans="1:15" x14ac:dyDescent="0.3">
      <c r="A218" s="20">
        <v>2025</v>
      </c>
      <c r="B218" t="s">
        <v>3353</v>
      </c>
      <c r="C218" t="s">
        <v>2659</v>
      </c>
      <c r="D218" t="s">
        <v>3305</v>
      </c>
      <c r="E218" t="s">
        <v>3322</v>
      </c>
      <c r="F218" s="172">
        <v>0</v>
      </c>
      <c r="G218" s="172">
        <v>0</v>
      </c>
      <c r="H218" s="173">
        <v>0</v>
      </c>
      <c r="I218" s="173">
        <v>0</v>
      </c>
      <c r="J218" s="173">
        <v>0</v>
      </c>
      <c r="K218" s="173">
        <v>0</v>
      </c>
      <c r="L218" s="172">
        <v>0</v>
      </c>
      <c r="M218" s="173">
        <v>0</v>
      </c>
      <c r="N218" s="172">
        <v>6306947531.1000004</v>
      </c>
      <c r="O218" s="173">
        <v>0</v>
      </c>
    </row>
    <row r="219" spans="1:15" x14ac:dyDescent="0.3">
      <c r="A219" s="20">
        <v>2025</v>
      </c>
      <c r="B219" t="s">
        <v>1673</v>
      </c>
      <c r="C219" t="s">
        <v>102</v>
      </c>
      <c r="D219" t="s">
        <v>1469</v>
      </c>
      <c r="E219" t="s">
        <v>1667</v>
      </c>
      <c r="F219" s="172">
        <v>11360000</v>
      </c>
      <c r="G219" s="172">
        <v>0</v>
      </c>
      <c r="H219" s="173">
        <v>0</v>
      </c>
      <c r="I219" s="173">
        <v>0</v>
      </c>
      <c r="J219" s="173">
        <v>0</v>
      </c>
      <c r="K219" s="173">
        <v>0</v>
      </c>
      <c r="L219" s="172">
        <v>0</v>
      </c>
      <c r="M219" s="173">
        <v>0</v>
      </c>
      <c r="N219" s="172">
        <v>0</v>
      </c>
      <c r="O219" s="173">
        <v>0</v>
      </c>
    </row>
    <row r="220" spans="1:15" x14ac:dyDescent="0.3">
      <c r="A220" s="20">
        <v>2025</v>
      </c>
      <c r="B220" t="s">
        <v>1500</v>
      </c>
      <c r="C220" t="s">
        <v>102</v>
      </c>
      <c r="D220" t="s">
        <v>1469</v>
      </c>
      <c r="E220" t="s">
        <v>1470</v>
      </c>
      <c r="F220" s="172">
        <v>150000000</v>
      </c>
      <c r="G220" s="172">
        <v>0</v>
      </c>
      <c r="H220" s="173">
        <v>0</v>
      </c>
      <c r="I220" s="173">
        <v>0</v>
      </c>
      <c r="J220" s="173">
        <v>0</v>
      </c>
      <c r="K220" s="173">
        <v>0</v>
      </c>
      <c r="L220" s="172">
        <v>0</v>
      </c>
      <c r="M220" s="173">
        <v>0</v>
      </c>
      <c r="N220" s="172">
        <v>0</v>
      </c>
      <c r="O220" s="173">
        <v>0</v>
      </c>
    </row>
    <row r="221" spans="1:15" x14ac:dyDescent="0.3">
      <c r="A221" s="20">
        <v>2025</v>
      </c>
      <c r="B221" t="s">
        <v>1623</v>
      </c>
      <c r="C221" t="s">
        <v>102</v>
      </c>
      <c r="D221" t="s">
        <v>1469</v>
      </c>
      <c r="E221" t="s">
        <v>1587</v>
      </c>
      <c r="F221" s="172">
        <v>44390000</v>
      </c>
      <c r="G221" s="172">
        <v>0</v>
      </c>
      <c r="H221" s="173">
        <v>0</v>
      </c>
      <c r="I221" s="173">
        <v>0</v>
      </c>
      <c r="J221" s="173">
        <v>0</v>
      </c>
      <c r="K221" s="173">
        <v>0</v>
      </c>
      <c r="L221" s="172">
        <v>0</v>
      </c>
      <c r="M221" s="173">
        <v>0</v>
      </c>
      <c r="N221" s="172">
        <v>0</v>
      </c>
      <c r="O221" s="173">
        <v>0</v>
      </c>
    </row>
    <row r="222" spans="1:15" x14ac:dyDescent="0.3">
      <c r="A222" s="20">
        <v>2025</v>
      </c>
      <c r="B222" t="s">
        <v>1519</v>
      </c>
      <c r="C222" t="s">
        <v>102</v>
      </c>
      <c r="D222" t="s">
        <v>1469</v>
      </c>
      <c r="E222" t="s">
        <v>1470</v>
      </c>
      <c r="F222" s="172">
        <v>572788172.97000003</v>
      </c>
      <c r="G222" s="172">
        <v>0</v>
      </c>
      <c r="H222" s="173">
        <v>0</v>
      </c>
      <c r="I222" s="173">
        <v>0</v>
      </c>
      <c r="J222" s="173">
        <v>0</v>
      </c>
      <c r="K222" s="173">
        <v>0</v>
      </c>
      <c r="L222" s="172">
        <v>0</v>
      </c>
      <c r="M222" s="173">
        <v>0</v>
      </c>
      <c r="N222" s="172">
        <v>0</v>
      </c>
      <c r="O222" s="173">
        <v>0</v>
      </c>
    </row>
    <row r="223" spans="1:15" x14ac:dyDescent="0.3">
      <c r="A223" s="20">
        <v>2025</v>
      </c>
      <c r="B223" t="s">
        <v>1549</v>
      </c>
      <c r="C223" t="s">
        <v>102</v>
      </c>
      <c r="D223" t="s">
        <v>1469</v>
      </c>
      <c r="E223" t="s">
        <v>1470</v>
      </c>
      <c r="F223" s="172">
        <v>200043810.06999999</v>
      </c>
      <c r="G223" s="172">
        <v>0</v>
      </c>
      <c r="H223" s="173">
        <v>0</v>
      </c>
      <c r="I223" s="173">
        <v>0</v>
      </c>
      <c r="J223" s="173">
        <v>0</v>
      </c>
      <c r="K223" s="173">
        <v>0</v>
      </c>
      <c r="L223" s="172">
        <v>0</v>
      </c>
      <c r="M223" s="173">
        <v>0</v>
      </c>
      <c r="N223" s="172">
        <v>0</v>
      </c>
      <c r="O223" s="173">
        <v>0</v>
      </c>
    </row>
    <row r="224" spans="1:15" x14ac:dyDescent="0.3">
      <c r="A224" s="20">
        <v>2025</v>
      </c>
      <c r="B224" t="s">
        <v>1577</v>
      </c>
      <c r="C224" t="s">
        <v>102</v>
      </c>
      <c r="D224" t="s">
        <v>1469</v>
      </c>
      <c r="E224" t="s">
        <v>1470</v>
      </c>
      <c r="F224" s="172">
        <v>0</v>
      </c>
      <c r="G224" s="172">
        <v>0</v>
      </c>
      <c r="H224" s="173">
        <v>0</v>
      </c>
      <c r="I224" s="173">
        <v>0</v>
      </c>
      <c r="J224" s="173">
        <v>0</v>
      </c>
      <c r="K224" s="173">
        <v>0</v>
      </c>
      <c r="L224" s="172">
        <v>0</v>
      </c>
      <c r="M224" s="173">
        <v>0</v>
      </c>
      <c r="N224" s="172">
        <v>9548363673.3700008</v>
      </c>
      <c r="O224" s="173">
        <v>0</v>
      </c>
    </row>
    <row r="225" spans="1:15" x14ac:dyDescent="0.3">
      <c r="A225" s="20">
        <v>2025</v>
      </c>
      <c r="B225" t="s">
        <v>1586</v>
      </c>
      <c r="C225" t="s">
        <v>102</v>
      </c>
      <c r="D225" t="s">
        <v>1469</v>
      </c>
      <c r="E225" t="s">
        <v>1587</v>
      </c>
      <c r="F225" s="172">
        <v>0</v>
      </c>
      <c r="G225" s="172">
        <v>0</v>
      </c>
      <c r="H225" s="173">
        <v>0</v>
      </c>
      <c r="I225" s="173">
        <v>0</v>
      </c>
      <c r="J225" s="173">
        <v>0</v>
      </c>
      <c r="K225" s="173">
        <v>0</v>
      </c>
      <c r="L225" s="172">
        <v>0</v>
      </c>
      <c r="M225" s="173">
        <v>0</v>
      </c>
      <c r="N225" s="172">
        <v>20289946491.799999</v>
      </c>
      <c r="O225" s="173">
        <v>0</v>
      </c>
    </row>
    <row r="226" spans="1:15" x14ac:dyDescent="0.3">
      <c r="A226" s="20">
        <v>2025</v>
      </c>
      <c r="B226" t="s">
        <v>1560</v>
      </c>
      <c r="C226" t="s">
        <v>102</v>
      </c>
      <c r="D226" t="s">
        <v>1469</v>
      </c>
      <c r="E226" t="s">
        <v>1470</v>
      </c>
      <c r="F226" s="172">
        <v>0</v>
      </c>
      <c r="G226" s="172">
        <v>0</v>
      </c>
      <c r="H226" s="173">
        <v>0</v>
      </c>
      <c r="I226" s="173">
        <v>0</v>
      </c>
      <c r="J226" s="173">
        <v>0</v>
      </c>
      <c r="K226" s="173">
        <v>0</v>
      </c>
      <c r="L226" s="172">
        <v>0</v>
      </c>
      <c r="M226" s="173">
        <v>0</v>
      </c>
      <c r="N226" s="172">
        <v>0</v>
      </c>
      <c r="O226" s="173">
        <v>0</v>
      </c>
    </row>
    <row r="227" spans="1:15" x14ac:dyDescent="0.3">
      <c r="A227" s="20">
        <v>2025</v>
      </c>
      <c r="B227" t="s">
        <v>2795</v>
      </c>
      <c r="C227" t="s">
        <v>2659</v>
      </c>
      <c r="D227" t="s">
        <v>2665</v>
      </c>
      <c r="E227" t="s">
        <v>2746</v>
      </c>
      <c r="F227" s="172">
        <v>0</v>
      </c>
      <c r="G227" s="172">
        <v>0</v>
      </c>
      <c r="H227" s="173">
        <v>0</v>
      </c>
      <c r="I227" s="173">
        <v>0</v>
      </c>
      <c r="J227" s="173">
        <v>0</v>
      </c>
      <c r="K227" s="173">
        <v>879362014.18999994</v>
      </c>
      <c r="L227" s="172">
        <v>0</v>
      </c>
      <c r="M227" s="173">
        <v>0</v>
      </c>
      <c r="N227" s="172">
        <v>29750000</v>
      </c>
      <c r="O227" s="173">
        <v>0</v>
      </c>
    </row>
    <row r="228" spans="1:15" x14ac:dyDescent="0.3">
      <c r="A228" s="20">
        <v>2025</v>
      </c>
      <c r="B228" t="s">
        <v>2768</v>
      </c>
      <c r="C228" t="s">
        <v>2659</v>
      </c>
      <c r="D228" t="s">
        <v>2665</v>
      </c>
      <c r="E228" t="s">
        <v>2746</v>
      </c>
      <c r="F228" s="172">
        <v>0</v>
      </c>
      <c r="G228" s="172">
        <v>0</v>
      </c>
      <c r="H228" s="173">
        <v>143430590.25</v>
      </c>
      <c r="I228" s="173">
        <v>768687840.25</v>
      </c>
      <c r="J228" s="173">
        <v>0</v>
      </c>
      <c r="K228" s="173">
        <v>288881386.56999999</v>
      </c>
      <c r="L228" s="172">
        <v>0</v>
      </c>
      <c r="M228" s="173">
        <v>0</v>
      </c>
      <c r="N228" s="172">
        <v>4983555491.6700001</v>
      </c>
      <c r="O228" s="173">
        <v>0</v>
      </c>
    </row>
    <row r="229" spans="1:15" x14ac:dyDescent="0.3">
      <c r="A229" s="20">
        <v>2025</v>
      </c>
      <c r="B229" t="s">
        <v>2843</v>
      </c>
      <c r="C229" t="s">
        <v>2659</v>
      </c>
      <c r="D229" t="s">
        <v>2665</v>
      </c>
      <c r="E229" t="s">
        <v>2746</v>
      </c>
      <c r="F229" s="172">
        <v>0</v>
      </c>
      <c r="G229" s="172">
        <v>0</v>
      </c>
      <c r="H229" s="173">
        <v>307911721.08999997</v>
      </c>
      <c r="I229" s="173">
        <v>2200000000</v>
      </c>
      <c r="J229" s="173">
        <v>0</v>
      </c>
      <c r="K229" s="173">
        <v>2263599622.8999996</v>
      </c>
      <c r="L229" s="172">
        <v>0</v>
      </c>
      <c r="M229" s="173">
        <v>0</v>
      </c>
      <c r="N229" s="172">
        <v>0</v>
      </c>
      <c r="O229" s="173">
        <v>0</v>
      </c>
    </row>
    <row r="230" spans="1:15" x14ac:dyDescent="0.3">
      <c r="A230" s="20">
        <v>2025</v>
      </c>
      <c r="B230" t="s">
        <v>2862</v>
      </c>
      <c r="C230" t="s">
        <v>2659</v>
      </c>
      <c r="D230" t="s">
        <v>2665</v>
      </c>
      <c r="E230" t="s">
        <v>2746</v>
      </c>
      <c r="F230" s="172">
        <v>0</v>
      </c>
      <c r="G230" s="172">
        <v>0</v>
      </c>
      <c r="H230" s="173">
        <v>0</v>
      </c>
      <c r="I230" s="173">
        <v>203191517.65000001</v>
      </c>
      <c r="J230" s="173">
        <v>0</v>
      </c>
      <c r="K230" s="173">
        <v>131578300</v>
      </c>
      <c r="L230" s="172">
        <v>0</v>
      </c>
      <c r="M230" s="173">
        <v>0</v>
      </c>
      <c r="N230" s="172">
        <v>16176562</v>
      </c>
      <c r="O230" s="173">
        <v>0</v>
      </c>
    </row>
    <row r="231" spans="1:15" x14ac:dyDescent="0.3">
      <c r="A231" s="20">
        <v>2025</v>
      </c>
      <c r="B231" t="s">
        <v>2823</v>
      </c>
      <c r="C231" t="s">
        <v>2659</v>
      </c>
      <c r="D231" t="s">
        <v>2665</v>
      </c>
      <c r="E231" t="s">
        <v>2746</v>
      </c>
      <c r="F231" s="172">
        <v>0</v>
      </c>
      <c r="G231" s="172">
        <v>0</v>
      </c>
      <c r="H231" s="173">
        <v>0</v>
      </c>
      <c r="I231" s="173">
        <v>23264647083.650002</v>
      </c>
      <c r="J231" s="173">
        <v>0</v>
      </c>
      <c r="K231" s="173">
        <v>57660411.009999998</v>
      </c>
      <c r="L231" s="172">
        <v>0</v>
      </c>
      <c r="M231" s="173">
        <v>0</v>
      </c>
      <c r="N231" s="172">
        <v>0</v>
      </c>
      <c r="O231" s="173">
        <v>0</v>
      </c>
    </row>
    <row r="232" spans="1:15" x14ac:dyDescent="0.3">
      <c r="A232" s="20">
        <v>2025</v>
      </c>
      <c r="B232" t="s">
        <v>2811</v>
      </c>
      <c r="C232" t="s">
        <v>2659</v>
      </c>
      <c r="D232" t="s">
        <v>2665</v>
      </c>
      <c r="E232" t="s">
        <v>2746</v>
      </c>
      <c r="F232" s="172">
        <v>0</v>
      </c>
      <c r="G232" s="172">
        <v>0</v>
      </c>
      <c r="H232" s="173">
        <v>0</v>
      </c>
      <c r="I232" s="173">
        <v>0</v>
      </c>
      <c r="J232" s="173">
        <v>0</v>
      </c>
      <c r="K232" s="173">
        <v>7098707899</v>
      </c>
      <c r="L232" s="172">
        <v>0</v>
      </c>
      <c r="M232" s="173">
        <v>0</v>
      </c>
      <c r="N232" s="172">
        <v>0</v>
      </c>
      <c r="O232" s="173">
        <v>0</v>
      </c>
    </row>
    <row r="233" spans="1:15" x14ac:dyDescent="0.3">
      <c r="A233" s="20">
        <v>2025</v>
      </c>
      <c r="B233" t="s">
        <v>2836</v>
      </c>
      <c r="C233" t="s">
        <v>2659</v>
      </c>
      <c r="D233" t="s">
        <v>2665</v>
      </c>
      <c r="E233" t="s">
        <v>2746</v>
      </c>
      <c r="F233" s="172">
        <v>0</v>
      </c>
      <c r="G233" s="172">
        <v>0</v>
      </c>
      <c r="H233" s="173">
        <v>7119048.3499999996</v>
      </c>
      <c r="I233" s="173">
        <v>3715384305.3800001</v>
      </c>
      <c r="J233" s="173">
        <v>0</v>
      </c>
      <c r="K233" s="173">
        <v>1951238194.4300001</v>
      </c>
      <c r="L233" s="172">
        <v>0</v>
      </c>
      <c r="M233" s="173">
        <v>0</v>
      </c>
      <c r="N233" s="172">
        <v>0</v>
      </c>
      <c r="O233" s="173">
        <v>0</v>
      </c>
    </row>
    <row r="234" spans="1:15" x14ac:dyDescent="0.3">
      <c r="A234" s="20">
        <v>2025</v>
      </c>
      <c r="B234" t="s">
        <v>2755</v>
      </c>
      <c r="C234" t="s">
        <v>2659</v>
      </c>
      <c r="D234" t="s">
        <v>2665</v>
      </c>
      <c r="E234" t="s">
        <v>2746</v>
      </c>
      <c r="F234" s="172">
        <v>0</v>
      </c>
      <c r="G234" s="172">
        <v>0</v>
      </c>
      <c r="H234" s="173">
        <v>788048339.60000002</v>
      </c>
      <c r="I234" s="173">
        <v>0</v>
      </c>
      <c r="J234" s="173">
        <v>0</v>
      </c>
      <c r="K234" s="173">
        <v>791635507.10000002</v>
      </c>
      <c r="L234" s="172">
        <v>0</v>
      </c>
      <c r="M234" s="173">
        <v>0</v>
      </c>
      <c r="N234" s="172">
        <v>192455994</v>
      </c>
      <c r="O234" s="173">
        <v>0</v>
      </c>
    </row>
    <row r="235" spans="1:15" x14ac:dyDescent="0.3">
      <c r="A235" s="20">
        <v>2025</v>
      </c>
      <c r="B235" t="s">
        <v>2788</v>
      </c>
      <c r="C235" t="s">
        <v>2659</v>
      </c>
      <c r="D235" t="s">
        <v>2665</v>
      </c>
      <c r="E235" t="s">
        <v>2746</v>
      </c>
      <c r="F235" s="172">
        <v>0</v>
      </c>
      <c r="G235" s="172">
        <v>0</v>
      </c>
      <c r="H235" s="173">
        <v>100000000</v>
      </c>
      <c r="I235" s="173">
        <v>0</v>
      </c>
      <c r="J235" s="173">
        <v>0</v>
      </c>
      <c r="K235" s="173">
        <v>2639522443</v>
      </c>
      <c r="L235" s="172">
        <v>0</v>
      </c>
      <c r="M235" s="173">
        <v>0</v>
      </c>
      <c r="N235" s="172">
        <v>15000000</v>
      </c>
      <c r="O235" s="173">
        <v>0</v>
      </c>
    </row>
    <row r="236" spans="1:15" x14ac:dyDescent="0.3">
      <c r="A236" s="20">
        <v>2025</v>
      </c>
      <c r="B236" t="s">
        <v>2853</v>
      </c>
      <c r="C236" t="s">
        <v>2659</v>
      </c>
      <c r="D236" t="s">
        <v>2665</v>
      </c>
      <c r="E236" t="s">
        <v>2746</v>
      </c>
      <c r="F236" s="172">
        <v>0</v>
      </c>
      <c r="G236" s="172">
        <v>0</v>
      </c>
      <c r="H236" s="173">
        <v>0</v>
      </c>
      <c r="I236" s="173">
        <v>0</v>
      </c>
      <c r="J236" s="173">
        <v>0</v>
      </c>
      <c r="K236" s="173">
        <v>1282852368</v>
      </c>
      <c r="L236" s="172">
        <v>0</v>
      </c>
      <c r="M236" s="173">
        <v>0</v>
      </c>
      <c r="N236" s="172">
        <v>106207500</v>
      </c>
      <c r="O236" s="173">
        <v>0</v>
      </c>
    </row>
    <row r="237" spans="1:15" x14ac:dyDescent="0.3">
      <c r="A237" s="20">
        <v>2025</v>
      </c>
      <c r="B237" t="s">
        <v>4415</v>
      </c>
      <c r="C237" t="s">
        <v>4353</v>
      </c>
      <c r="D237" t="s">
        <v>4357</v>
      </c>
      <c r="E237" t="s">
        <v>4419</v>
      </c>
      <c r="F237" s="172">
        <v>0</v>
      </c>
      <c r="G237" s="172">
        <v>0</v>
      </c>
      <c r="H237" s="173">
        <v>0</v>
      </c>
      <c r="I237" s="173">
        <v>0</v>
      </c>
      <c r="J237" s="173">
        <v>0</v>
      </c>
      <c r="K237" s="173">
        <v>259974238.53</v>
      </c>
      <c r="L237" s="172">
        <v>0</v>
      </c>
      <c r="M237" s="173">
        <v>0</v>
      </c>
      <c r="N237" s="172">
        <v>29750000</v>
      </c>
      <c r="O237" s="173">
        <v>0</v>
      </c>
    </row>
    <row r="238" spans="1:15" x14ac:dyDescent="0.3">
      <c r="A238" s="20">
        <v>2025</v>
      </c>
      <c r="B238" t="s">
        <v>3258</v>
      </c>
      <c r="C238" t="s">
        <v>2659</v>
      </c>
      <c r="D238" t="s">
        <v>3150</v>
      </c>
      <c r="E238" t="s">
        <v>3188</v>
      </c>
      <c r="F238" s="172">
        <v>0</v>
      </c>
      <c r="G238" s="172">
        <v>0</v>
      </c>
      <c r="H238" s="173">
        <v>0</v>
      </c>
      <c r="I238" s="173">
        <v>0</v>
      </c>
      <c r="J238" s="173">
        <v>0</v>
      </c>
      <c r="K238" s="173">
        <v>0</v>
      </c>
      <c r="L238" s="172">
        <v>0</v>
      </c>
      <c r="M238" s="173">
        <v>0</v>
      </c>
      <c r="N238" s="172">
        <v>1728100922.8600001</v>
      </c>
      <c r="O238" s="173">
        <v>0</v>
      </c>
    </row>
    <row r="239" spans="1:15" x14ac:dyDescent="0.3">
      <c r="A239" s="20">
        <v>2025</v>
      </c>
      <c r="B239" t="s">
        <v>1930</v>
      </c>
      <c r="C239" t="s">
        <v>102</v>
      </c>
      <c r="D239" t="s">
        <v>1696</v>
      </c>
      <c r="E239" t="s">
        <v>1865</v>
      </c>
      <c r="F239" s="172">
        <v>0</v>
      </c>
      <c r="G239" s="172">
        <v>0</v>
      </c>
      <c r="H239" s="173">
        <v>0</v>
      </c>
      <c r="I239" s="173">
        <v>0</v>
      </c>
      <c r="J239" s="173">
        <v>17000000</v>
      </c>
      <c r="K239" s="173">
        <v>0</v>
      </c>
      <c r="L239" s="172">
        <v>0</v>
      </c>
      <c r="M239" s="173">
        <v>0</v>
      </c>
      <c r="N239" s="172">
        <v>0</v>
      </c>
      <c r="O239" s="173">
        <v>0</v>
      </c>
    </row>
    <row r="240" spans="1:15" x14ac:dyDescent="0.3">
      <c r="A240" s="20">
        <v>2025</v>
      </c>
      <c r="B240" t="s">
        <v>1734</v>
      </c>
      <c r="C240" t="s">
        <v>102</v>
      </c>
      <c r="D240" t="s">
        <v>1696</v>
      </c>
      <c r="E240" t="s">
        <v>1697</v>
      </c>
      <c r="F240" s="172">
        <v>0</v>
      </c>
      <c r="G240" s="172">
        <v>0</v>
      </c>
      <c r="H240" s="173">
        <v>0</v>
      </c>
      <c r="I240" s="173">
        <v>0</v>
      </c>
      <c r="J240" s="173">
        <v>15000000</v>
      </c>
      <c r="K240" s="173">
        <v>0</v>
      </c>
      <c r="L240" s="172">
        <v>0</v>
      </c>
      <c r="M240" s="173">
        <v>0</v>
      </c>
      <c r="N240" s="172">
        <v>0</v>
      </c>
      <c r="O240" s="173">
        <v>0</v>
      </c>
    </row>
    <row r="241" spans="1:15" x14ac:dyDescent="0.3">
      <c r="A241" s="20">
        <v>2025</v>
      </c>
      <c r="B241" t="s">
        <v>2090</v>
      </c>
      <c r="C241" t="s">
        <v>2069</v>
      </c>
      <c r="D241" t="s">
        <v>2074</v>
      </c>
      <c r="E241" t="s">
        <v>2075</v>
      </c>
      <c r="F241" s="172">
        <v>0</v>
      </c>
      <c r="G241" s="172">
        <v>0</v>
      </c>
      <c r="H241" s="173">
        <v>0</v>
      </c>
      <c r="I241" s="173">
        <v>0</v>
      </c>
      <c r="J241" s="173">
        <v>100</v>
      </c>
      <c r="K241" s="173">
        <v>0</v>
      </c>
      <c r="L241" s="172">
        <v>0</v>
      </c>
      <c r="M241" s="173">
        <v>0</v>
      </c>
      <c r="N241" s="172">
        <v>0</v>
      </c>
      <c r="O241" s="173">
        <v>0</v>
      </c>
    </row>
    <row r="242" spans="1:15" x14ac:dyDescent="0.3">
      <c r="A242" s="20">
        <v>2025</v>
      </c>
      <c r="B242" t="s">
        <v>2925</v>
      </c>
      <c r="C242" t="s">
        <v>2659</v>
      </c>
      <c r="D242" t="s">
        <v>2890</v>
      </c>
      <c r="E242" t="s">
        <v>2891</v>
      </c>
      <c r="F242" s="172">
        <v>0</v>
      </c>
      <c r="G242" s="172">
        <v>0</v>
      </c>
      <c r="H242" s="173">
        <v>0</v>
      </c>
      <c r="I242" s="173">
        <v>0</v>
      </c>
      <c r="J242" s="173">
        <v>4000000</v>
      </c>
      <c r="K242" s="173">
        <v>0</v>
      </c>
      <c r="L242" s="172">
        <v>0</v>
      </c>
      <c r="M242" s="173">
        <v>0</v>
      </c>
      <c r="N242" s="172">
        <v>0</v>
      </c>
      <c r="O242" s="173">
        <v>0</v>
      </c>
    </row>
    <row r="243" spans="1:15" x14ac:dyDescent="0.3">
      <c r="A243" s="20">
        <v>2025</v>
      </c>
      <c r="B243" t="s">
        <v>2613</v>
      </c>
      <c r="C243" t="s">
        <v>2069</v>
      </c>
      <c r="D243" t="s">
        <v>2463</v>
      </c>
      <c r="E243" t="s">
        <v>2580</v>
      </c>
      <c r="F243" s="172">
        <v>0</v>
      </c>
      <c r="G243" s="172">
        <v>0</v>
      </c>
      <c r="H243" s="173">
        <v>0</v>
      </c>
      <c r="I243" s="173">
        <v>0</v>
      </c>
      <c r="J243" s="173">
        <v>52000000</v>
      </c>
      <c r="K243" s="173">
        <v>0</v>
      </c>
      <c r="L243" s="172">
        <v>0</v>
      </c>
      <c r="M243" s="173">
        <v>0</v>
      </c>
      <c r="N243" s="172">
        <v>0</v>
      </c>
      <c r="O243" s="173">
        <v>0</v>
      </c>
    </row>
    <row r="244" spans="1:15" x14ac:dyDescent="0.3">
      <c r="A244" s="20">
        <v>2025</v>
      </c>
      <c r="B244" t="s">
        <v>3056</v>
      </c>
      <c r="C244" t="s">
        <v>2659</v>
      </c>
      <c r="D244" t="s">
        <v>2890</v>
      </c>
      <c r="E244" t="s">
        <v>3057</v>
      </c>
      <c r="F244" s="172">
        <v>0</v>
      </c>
      <c r="G244" s="172">
        <v>0</v>
      </c>
      <c r="H244" s="173">
        <v>0</v>
      </c>
      <c r="I244" s="173">
        <v>0</v>
      </c>
      <c r="J244" s="173">
        <v>5200000</v>
      </c>
      <c r="K244" s="173">
        <v>0</v>
      </c>
      <c r="L244" s="172">
        <v>0</v>
      </c>
      <c r="M244" s="173">
        <v>0</v>
      </c>
      <c r="N244" s="172">
        <v>0</v>
      </c>
      <c r="O244" s="173">
        <v>0</v>
      </c>
    </row>
    <row r="245" spans="1:15" x14ac:dyDescent="0.3">
      <c r="A245" s="20">
        <v>2025</v>
      </c>
      <c r="B245" t="s">
        <v>3066</v>
      </c>
      <c r="C245" t="s">
        <v>2659</v>
      </c>
      <c r="D245" t="s">
        <v>2890</v>
      </c>
      <c r="E245" t="s">
        <v>3057</v>
      </c>
      <c r="F245" s="172">
        <v>0</v>
      </c>
      <c r="G245" s="172">
        <v>0</v>
      </c>
      <c r="H245" s="173">
        <v>0</v>
      </c>
      <c r="I245" s="173">
        <v>0</v>
      </c>
      <c r="J245" s="173">
        <v>2632000</v>
      </c>
      <c r="K245" s="173">
        <v>0</v>
      </c>
      <c r="L245" s="172">
        <v>0</v>
      </c>
      <c r="M245" s="173">
        <v>0</v>
      </c>
      <c r="N245" s="172">
        <v>0</v>
      </c>
      <c r="O245" s="173">
        <v>0</v>
      </c>
    </row>
    <row r="246" spans="1:15" x14ac:dyDescent="0.3">
      <c r="A246" s="20">
        <v>2025</v>
      </c>
      <c r="B246" t="s">
        <v>3076</v>
      </c>
      <c r="C246" t="s">
        <v>2659</v>
      </c>
      <c r="D246" t="s">
        <v>2890</v>
      </c>
      <c r="E246" t="s">
        <v>3057</v>
      </c>
      <c r="F246" s="172">
        <v>0</v>
      </c>
      <c r="G246" s="172">
        <v>0</v>
      </c>
      <c r="H246" s="173">
        <v>0</v>
      </c>
      <c r="I246" s="173">
        <v>0</v>
      </c>
      <c r="J246" s="173">
        <v>8960000</v>
      </c>
      <c r="K246" s="173">
        <v>0</v>
      </c>
      <c r="L246" s="172">
        <v>0</v>
      </c>
      <c r="M246" s="173">
        <v>0</v>
      </c>
      <c r="N246" s="172">
        <v>0</v>
      </c>
      <c r="O246" s="173">
        <v>0</v>
      </c>
    </row>
    <row r="247" spans="1:15" x14ac:dyDescent="0.3">
      <c r="A247" s="20">
        <v>2025</v>
      </c>
      <c r="B247" t="s">
        <v>3134</v>
      </c>
      <c r="C247" t="s">
        <v>2659</v>
      </c>
      <c r="D247" t="s">
        <v>2890</v>
      </c>
      <c r="E247" t="s">
        <v>3096</v>
      </c>
      <c r="F247" s="172">
        <v>0</v>
      </c>
      <c r="G247" s="172">
        <v>0</v>
      </c>
      <c r="H247" s="173">
        <v>0</v>
      </c>
      <c r="I247" s="173">
        <v>0</v>
      </c>
      <c r="J247" s="173">
        <v>1000000</v>
      </c>
      <c r="K247" s="173">
        <v>0</v>
      </c>
      <c r="L247" s="172">
        <v>0</v>
      </c>
      <c r="M247" s="173">
        <v>0</v>
      </c>
      <c r="N247" s="172">
        <v>0</v>
      </c>
      <c r="O247" s="173">
        <v>0</v>
      </c>
    </row>
    <row r="248" spans="1:15" x14ac:dyDescent="0.3">
      <c r="A248" s="20">
        <v>2025</v>
      </c>
      <c r="B248" t="s">
        <v>4434</v>
      </c>
      <c r="C248" t="s">
        <v>4353</v>
      </c>
      <c r="D248" t="s">
        <v>4357</v>
      </c>
      <c r="E248" t="s">
        <v>4431</v>
      </c>
      <c r="F248" s="172">
        <v>0</v>
      </c>
      <c r="G248" s="172">
        <v>0</v>
      </c>
      <c r="H248" s="173">
        <v>0</v>
      </c>
      <c r="I248" s="173">
        <v>0</v>
      </c>
      <c r="J248" s="173">
        <v>49985000</v>
      </c>
      <c r="K248" s="173">
        <v>0</v>
      </c>
      <c r="L248" s="172">
        <v>0</v>
      </c>
      <c r="M248" s="173">
        <v>0</v>
      </c>
      <c r="N248" s="172">
        <v>0</v>
      </c>
      <c r="O248" s="173">
        <v>0</v>
      </c>
    </row>
    <row r="249" spans="1:15" x14ac:dyDescent="0.3">
      <c r="A249" s="20">
        <v>2025</v>
      </c>
      <c r="B249" t="s">
        <v>3126</v>
      </c>
      <c r="C249" t="s">
        <v>2659</v>
      </c>
      <c r="D249" t="s">
        <v>2890</v>
      </c>
      <c r="E249" t="s">
        <v>3096</v>
      </c>
      <c r="F249" s="172">
        <v>0</v>
      </c>
      <c r="G249" s="172">
        <v>0</v>
      </c>
      <c r="H249" s="173">
        <v>0</v>
      </c>
      <c r="I249" s="173">
        <v>0</v>
      </c>
      <c r="J249" s="173">
        <v>4000000</v>
      </c>
      <c r="K249" s="173">
        <v>0</v>
      </c>
      <c r="L249" s="172">
        <v>0</v>
      </c>
      <c r="M249" s="173">
        <v>0</v>
      </c>
      <c r="N249" s="172">
        <v>0</v>
      </c>
      <c r="O249" s="173">
        <v>0</v>
      </c>
    </row>
    <row r="250" spans="1:15" x14ac:dyDescent="0.3">
      <c r="A250" s="20">
        <v>2025</v>
      </c>
      <c r="B250" t="s">
        <v>2899</v>
      </c>
      <c r="C250" t="s">
        <v>2659</v>
      </c>
      <c r="D250" t="s">
        <v>2890</v>
      </c>
      <c r="E250" t="s">
        <v>2891</v>
      </c>
      <c r="F250" s="172">
        <v>0</v>
      </c>
      <c r="G250" s="172">
        <v>0</v>
      </c>
      <c r="H250" s="173">
        <v>0</v>
      </c>
      <c r="I250" s="173">
        <v>0</v>
      </c>
      <c r="J250" s="173">
        <v>24000000</v>
      </c>
      <c r="K250" s="173">
        <v>0</v>
      </c>
      <c r="L250" s="172">
        <v>0</v>
      </c>
      <c r="M250" s="173">
        <v>0</v>
      </c>
      <c r="N250" s="172">
        <v>1125915212</v>
      </c>
      <c r="O250" s="173">
        <v>0</v>
      </c>
    </row>
    <row r="251" spans="1:15" x14ac:dyDescent="0.3">
      <c r="A251" s="20">
        <v>2025</v>
      </c>
      <c r="B251" t="s">
        <v>2499</v>
      </c>
      <c r="C251" t="s">
        <v>2069</v>
      </c>
      <c r="D251" t="s">
        <v>2463</v>
      </c>
      <c r="E251" t="s">
        <v>2464</v>
      </c>
      <c r="F251" s="172">
        <v>0</v>
      </c>
      <c r="G251" s="172">
        <v>0</v>
      </c>
      <c r="H251" s="173">
        <v>0</v>
      </c>
      <c r="I251" s="173">
        <v>0</v>
      </c>
      <c r="J251" s="173">
        <v>24780000</v>
      </c>
      <c r="K251" s="173">
        <v>0</v>
      </c>
      <c r="L251" s="172">
        <v>0</v>
      </c>
      <c r="M251" s="173">
        <v>0</v>
      </c>
      <c r="N251" s="172">
        <v>0</v>
      </c>
      <c r="O251" s="173">
        <v>0</v>
      </c>
    </row>
    <row r="252" spans="1:15" x14ac:dyDescent="0.3">
      <c r="A252" s="20">
        <v>2025</v>
      </c>
      <c r="B252" t="s">
        <v>2509</v>
      </c>
      <c r="C252" t="s">
        <v>2069</v>
      </c>
      <c r="D252" t="s">
        <v>2463</v>
      </c>
      <c r="E252" t="s">
        <v>2464</v>
      </c>
      <c r="F252" s="172">
        <v>0</v>
      </c>
      <c r="G252" s="172">
        <v>0</v>
      </c>
      <c r="H252" s="173">
        <v>0</v>
      </c>
      <c r="I252" s="173">
        <v>0</v>
      </c>
      <c r="J252" s="173">
        <v>23000000</v>
      </c>
      <c r="K252" s="173">
        <v>0</v>
      </c>
      <c r="L252" s="172">
        <v>0</v>
      </c>
      <c r="M252" s="173">
        <v>0</v>
      </c>
      <c r="N252" s="172">
        <v>0</v>
      </c>
      <c r="O252" s="173">
        <v>0</v>
      </c>
    </row>
    <row r="253" spans="1:15" x14ac:dyDescent="0.3">
      <c r="A253" s="20">
        <v>2025</v>
      </c>
      <c r="B253" t="s">
        <v>2579</v>
      </c>
      <c r="C253" t="s">
        <v>2069</v>
      </c>
      <c r="D253" t="s">
        <v>2463</v>
      </c>
      <c r="E253" t="s">
        <v>2580</v>
      </c>
      <c r="F253" s="172">
        <v>0</v>
      </c>
      <c r="G253" s="172">
        <v>0</v>
      </c>
      <c r="H253" s="173">
        <v>0</v>
      </c>
      <c r="I253" s="173">
        <v>0</v>
      </c>
      <c r="J253" s="173">
        <v>56000000</v>
      </c>
      <c r="K253" s="173">
        <v>0</v>
      </c>
      <c r="L253" s="172">
        <v>0</v>
      </c>
      <c r="M253" s="173">
        <v>0</v>
      </c>
      <c r="N253" s="172">
        <v>0</v>
      </c>
      <c r="O253" s="173">
        <v>0</v>
      </c>
    </row>
    <row r="254" spans="1:15" x14ac:dyDescent="0.3">
      <c r="A254" s="20">
        <v>2025</v>
      </c>
      <c r="B254" t="s">
        <v>2604</v>
      </c>
      <c r="C254" t="s">
        <v>2069</v>
      </c>
      <c r="D254" t="s">
        <v>2463</v>
      </c>
      <c r="E254" t="s">
        <v>2580</v>
      </c>
      <c r="F254" s="172">
        <v>0</v>
      </c>
      <c r="G254" s="172">
        <v>0</v>
      </c>
      <c r="H254" s="173">
        <v>0</v>
      </c>
      <c r="I254" s="173">
        <v>0</v>
      </c>
      <c r="J254" s="173">
        <v>35000000</v>
      </c>
      <c r="K254" s="173">
        <v>0</v>
      </c>
      <c r="L254" s="172">
        <v>0</v>
      </c>
      <c r="M254" s="173">
        <v>0</v>
      </c>
      <c r="N254" s="172">
        <v>0</v>
      </c>
      <c r="O254" s="173">
        <v>0</v>
      </c>
    </row>
    <row r="255" spans="1:15" x14ac:dyDescent="0.3">
      <c r="A255" s="20">
        <v>2025</v>
      </c>
      <c r="B255" t="s">
        <v>3105</v>
      </c>
      <c r="C255" t="s">
        <v>2659</v>
      </c>
      <c r="D255" t="s">
        <v>2890</v>
      </c>
      <c r="E255" t="s">
        <v>3096</v>
      </c>
      <c r="F255" s="172">
        <v>0</v>
      </c>
      <c r="G255" s="172">
        <v>0</v>
      </c>
      <c r="H255" s="173">
        <v>0</v>
      </c>
      <c r="I255" s="173">
        <v>0</v>
      </c>
      <c r="J255" s="173">
        <v>4000000</v>
      </c>
      <c r="K255" s="173">
        <v>0</v>
      </c>
      <c r="L255" s="172">
        <v>0</v>
      </c>
      <c r="M255" s="173">
        <v>0</v>
      </c>
      <c r="N255" s="172">
        <v>0</v>
      </c>
      <c r="O255" s="173">
        <v>0</v>
      </c>
    </row>
    <row r="256" spans="1:15" x14ac:dyDescent="0.3">
      <c r="A256" s="20">
        <v>2025</v>
      </c>
      <c r="B256" t="s">
        <v>1112</v>
      </c>
      <c r="C256" t="s">
        <v>102</v>
      </c>
      <c r="D256" t="s">
        <v>1086</v>
      </c>
      <c r="E256" t="s">
        <v>1119</v>
      </c>
      <c r="F256" s="172">
        <v>0</v>
      </c>
      <c r="G256" s="172">
        <v>0</v>
      </c>
      <c r="H256" s="173">
        <v>0</v>
      </c>
      <c r="I256" s="173">
        <v>0</v>
      </c>
      <c r="J256" s="173">
        <v>80000000</v>
      </c>
      <c r="K256" s="173">
        <v>0</v>
      </c>
      <c r="L256" s="172">
        <v>0</v>
      </c>
      <c r="M256" s="173">
        <v>0</v>
      </c>
      <c r="N256" s="172">
        <v>0</v>
      </c>
      <c r="O256" s="173">
        <v>0</v>
      </c>
    </row>
    <row r="257" spans="1:15" x14ac:dyDescent="0.3">
      <c r="A257" s="20">
        <v>2025</v>
      </c>
      <c r="B257" t="s">
        <v>1415</v>
      </c>
      <c r="C257" t="s">
        <v>102</v>
      </c>
      <c r="D257" t="s">
        <v>1086</v>
      </c>
      <c r="E257" t="s">
        <v>1319</v>
      </c>
      <c r="F257" s="172">
        <v>0</v>
      </c>
      <c r="G257" s="172">
        <v>0</v>
      </c>
      <c r="H257" s="173">
        <v>0</v>
      </c>
      <c r="I257" s="173">
        <v>0</v>
      </c>
      <c r="J257" s="173">
        <v>260000000</v>
      </c>
      <c r="K257" s="173">
        <v>0</v>
      </c>
      <c r="L257" s="172">
        <v>0</v>
      </c>
      <c r="M257" s="173">
        <v>0</v>
      </c>
      <c r="N257" s="172">
        <v>0</v>
      </c>
      <c r="O257" s="173">
        <v>0</v>
      </c>
    </row>
    <row r="258" spans="1:15" x14ac:dyDescent="0.3">
      <c r="A258" s="20">
        <v>2025</v>
      </c>
      <c r="B258" t="s">
        <v>5175</v>
      </c>
      <c r="C258" t="s">
        <v>102</v>
      </c>
      <c r="D258" t="s">
        <v>1086</v>
      </c>
      <c r="E258" t="s">
        <v>1119</v>
      </c>
      <c r="F258" s="172">
        <v>0</v>
      </c>
      <c r="G258" s="172">
        <v>0</v>
      </c>
      <c r="H258" s="173">
        <v>0</v>
      </c>
      <c r="I258" s="173">
        <v>0</v>
      </c>
      <c r="J258" s="173">
        <v>1000000000</v>
      </c>
      <c r="K258" s="173">
        <v>0</v>
      </c>
      <c r="L258" s="172">
        <v>0</v>
      </c>
      <c r="M258" s="173">
        <v>0</v>
      </c>
      <c r="N258" s="172">
        <v>0</v>
      </c>
      <c r="O258" s="173">
        <v>0</v>
      </c>
    </row>
    <row r="259" spans="1:15" x14ac:dyDescent="0.3">
      <c r="A259" s="20">
        <v>2025</v>
      </c>
      <c r="B259" t="s">
        <v>3517</v>
      </c>
      <c r="C259" t="s">
        <v>2659</v>
      </c>
      <c r="D259" t="s">
        <v>3305</v>
      </c>
      <c r="E259" t="s">
        <v>3504</v>
      </c>
      <c r="F259" s="172">
        <v>0</v>
      </c>
      <c r="G259" s="172">
        <v>0</v>
      </c>
      <c r="H259" s="173">
        <v>0</v>
      </c>
      <c r="I259" s="173">
        <v>0</v>
      </c>
      <c r="J259" s="173">
        <v>16700000</v>
      </c>
      <c r="K259" s="173">
        <v>0</v>
      </c>
      <c r="L259" s="172">
        <v>0</v>
      </c>
      <c r="M259" s="173">
        <v>0</v>
      </c>
      <c r="N259" s="172">
        <v>0</v>
      </c>
      <c r="O259" s="173">
        <v>0</v>
      </c>
    </row>
    <row r="260" spans="1:15" x14ac:dyDescent="0.3">
      <c r="A260" s="20">
        <v>2025</v>
      </c>
      <c r="B260" t="s">
        <v>3818</v>
      </c>
      <c r="C260" t="s">
        <v>3742</v>
      </c>
      <c r="D260" t="s">
        <v>3746</v>
      </c>
      <c r="E260" t="s">
        <v>3748</v>
      </c>
      <c r="F260" s="172">
        <v>0</v>
      </c>
      <c r="G260" s="172">
        <v>0</v>
      </c>
      <c r="H260" s="173">
        <v>0</v>
      </c>
      <c r="I260" s="173">
        <v>0</v>
      </c>
      <c r="J260" s="173">
        <v>20000000</v>
      </c>
      <c r="K260" s="173">
        <v>0</v>
      </c>
      <c r="L260" s="172">
        <v>0</v>
      </c>
      <c r="M260" s="173">
        <v>0</v>
      </c>
      <c r="N260" s="172">
        <v>0</v>
      </c>
      <c r="O260" s="173">
        <v>0</v>
      </c>
    </row>
    <row r="261" spans="1:15" x14ac:dyDescent="0.3">
      <c r="A261" s="20">
        <v>2025</v>
      </c>
      <c r="B261" t="s">
        <v>4059</v>
      </c>
      <c r="C261" t="s">
        <v>3742</v>
      </c>
      <c r="D261" t="s">
        <v>3974</v>
      </c>
      <c r="E261" t="s">
        <v>4064</v>
      </c>
      <c r="F261" s="172">
        <v>0</v>
      </c>
      <c r="G261" s="172">
        <v>0</v>
      </c>
      <c r="H261" s="173">
        <v>0</v>
      </c>
      <c r="I261" s="173">
        <v>0</v>
      </c>
      <c r="J261" s="173">
        <v>6000000</v>
      </c>
      <c r="K261" s="173">
        <v>0</v>
      </c>
      <c r="L261" s="172">
        <v>0</v>
      </c>
      <c r="M261" s="173">
        <v>0</v>
      </c>
      <c r="N261" s="172">
        <v>0</v>
      </c>
      <c r="O261" s="173">
        <v>0</v>
      </c>
    </row>
    <row r="262" spans="1:15" x14ac:dyDescent="0.3">
      <c r="A262" s="20">
        <v>2025</v>
      </c>
      <c r="B262" t="s">
        <v>4080</v>
      </c>
      <c r="C262" t="s">
        <v>3742</v>
      </c>
      <c r="D262" t="s">
        <v>3974</v>
      </c>
      <c r="E262" t="s">
        <v>4064</v>
      </c>
      <c r="F262" s="172">
        <v>0</v>
      </c>
      <c r="G262" s="172">
        <v>0</v>
      </c>
      <c r="H262" s="173">
        <v>0</v>
      </c>
      <c r="I262" s="173">
        <v>0</v>
      </c>
      <c r="J262" s="173">
        <v>2000000</v>
      </c>
      <c r="K262" s="173">
        <v>0</v>
      </c>
      <c r="L262" s="172">
        <v>0</v>
      </c>
      <c r="M262" s="173">
        <v>0</v>
      </c>
      <c r="N262" s="172">
        <v>0</v>
      </c>
      <c r="O262" s="173">
        <v>0</v>
      </c>
    </row>
    <row r="263" spans="1:15" x14ac:dyDescent="0.3">
      <c r="A263" s="20">
        <v>2025</v>
      </c>
      <c r="B263" t="s">
        <v>4150</v>
      </c>
      <c r="C263" t="s">
        <v>3742</v>
      </c>
      <c r="D263" t="s">
        <v>4155</v>
      </c>
      <c r="E263" t="s">
        <v>4157</v>
      </c>
      <c r="F263" s="172">
        <v>0</v>
      </c>
      <c r="G263" s="172">
        <v>0</v>
      </c>
      <c r="H263" s="173">
        <v>0</v>
      </c>
      <c r="I263" s="173">
        <v>0</v>
      </c>
      <c r="J263" s="173">
        <v>10000000</v>
      </c>
      <c r="K263" s="173">
        <v>0</v>
      </c>
      <c r="L263" s="172">
        <v>0</v>
      </c>
      <c r="M263" s="173">
        <v>0</v>
      </c>
      <c r="N263" s="172">
        <v>0</v>
      </c>
      <c r="O263" s="173">
        <v>0</v>
      </c>
    </row>
    <row r="264" spans="1:15" x14ac:dyDescent="0.3">
      <c r="A264" s="20">
        <v>2025</v>
      </c>
      <c r="B264" t="s">
        <v>4180</v>
      </c>
      <c r="C264" t="s">
        <v>3742</v>
      </c>
      <c r="D264" t="s">
        <v>4155</v>
      </c>
      <c r="E264" t="s">
        <v>4157</v>
      </c>
      <c r="F264" s="172">
        <v>0</v>
      </c>
      <c r="G264" s="172">
        <v>0</v>
      </c>
      <c r="H264" s="173">
        <v>0</v>
      </c>
      <c r="I264" s="173">
        <v>0</v>
      </c>
      <c r="J264" s="173">
        <v>2500000</v>
      </c>
      <c r="K264" s="173">
        <v>0</v>
      </c>
      <c r="L264" s="172">
        <v>0</v>
      </c>
      <c r="M264" s="173">
        <v>0</v>
      </c>
      <c r="N264" s="172">
        <v>0</v>
      </c>
      <c r="O264" s="173">
        <v>0</v>
      </c>
    </row>
    <row r="265" spans="1:15" x14ac:dyDescent="0.3">
      <c r="A265" s="20">
        <v>2025</v>
      </c>
      <c r="B265" t="s">
        <v>4198</v>
      </c>
      <c r="C265" t="s">
        <v>3742</v>
      </c>
      <c r="D265" t="s">
        <v>4155</v>
      </c>
      <c r="E265" t="s">
        <v>4157</v>
      </c>
      <c r="F265" s="172">
        <v>0</v>
      </c>
      <c r="G265" s="172">
        <v>0</v>
      </c>
      <c r="H265" s="173">
        <v>0</v>
      </c>
      <c r="I265" s="173">
        <v>0</v>
      </c>
      <c r="J265" s="173">
        <v>7000000</v>
      </c>
      <c r="K265" s="173">
        <v>0</v>
      </c>
      <c r="L265" s="172">
        <v>0</v>
      </c>
      <c r="M265" s="173">
        <v>0</v>
      </c>
      <c r="N265" s="172">
        <v>0</v>
      </c>
      <c r="O265" s="173">
        <v>0</v>
      </c>
    </row>
    <row r="266" spans="1:15" x14ac:dyDescent="0.3">
      <c r="A266" s="20">
        <v>2025</v>
      </c>
      <c r="B266" t="s">
        <v>4220</v>
      </c>
      <c r="C266" t="s">
        <v>3742</v>
      </c>
      <c r="D266" t="s">
        <v>4155</v>
      </c>
      <c r="E266" t="s">
        <v>4223</v>
      </c>
      <c r="F266" s="172">
        <v>0</v>
      </c>
      <c r="G266" s="172">
        <v>0</v>
      </c>
      <c r="H266" s="173">
        <v>0</v>
      </c>
      <c r="I266" s="173">
        <v>0</v>
      </c>
      <c r="J266" s="173">
        <v>2000000</v>
      </c>
      <c r="K266" s="173">
        <v>0</v>
      </c>
      <c r="L266" s="172">
        <v>0</v>
      </c>
      <c r="M266" s="173">
        <v>0</v>
      </c>
      <c r="N266" s="172">
        <v>0</v>
      </c>
      <c r="O266" s="173">
        <v>0</v>
      </c>
    </row>
    <row r="267" spans="1:15" x14ac:dyDescent="0.3">
      <c r="A267" s="20">
        <v>2025</v>
      </c>
      <c r="B267" t="s">
        <v>4623</v>
      </c>
      <c r="C267" t="s">
        <v>4353</v>
      </c>
      <c r="D267" t="s">
        <v>4454</v>
      </c>
      <c r="E267" t="s">
        <v>4616</v>
      </c>
      <c r="F267" s="172">
        <v>0</v>
      </c>
      <c r="G267" s="172">
        <v>0</v>
      </c>
      <c r="H267" s="173">
        <v>0</v>
      </c>
      <c r="I267" s="173">
        <v>0</v>
      </c>
      <c r="J267" s="173">
        <v>8800000</v>
      </c>
      <c r="K267" s="173">
        <v>0</v>
      </c>
      <c r="L267" s="172">
        <v>0</v>
      </c>
      <c r="M267" s="173">
        <v>0</v>
      </c>
      <c r="N267" s="172">
        <v>0</v>
      </c>
      <c r="O267" s="173">
        <v>0</v>
      </c>
    </row>
    <row r="268" spans="1:15" x14ac:dyDescent="0.3">
      <c r="A268" s="20">
        <v>2025</v>
      </c>
      <c r="B268" t="s">
        <v>4490</v>
      </c>
      <c r="C268" t="s">
        <v>4353</v>
      </c>
      <c r="D268" t="s">
        <v>4454</v>
      </c>
      <c r="E268" t="s">
        <v>4468</v>
      </c>
      <c r="F268" s="172">
        <v>0</v>
      </c>
      <c r="G268" s="172">
        <v>0</v>
      </c>
      <c r="H268" s="173">
        <v>0</v>
      </c>
      <c r="I268" s="173">
        <v>0</v>
      </c>
      <c r="J268" s="173">
        <v>29923120</v>
      </c>
      <c r="K268" s="173">
        <v>0</v>
      </c>
      <c r="L268" s="172">
        <v>0</v>
      </c>
      <c r="M268" s="173">
        <v>0</v>
      </c>
      <c r="N268" s="172">
        <v>0</v>
      </c>
      <c r="O268" s="173">
        <v>0</v>
      </c>
    </row>
    <row r="269" spans="1:15" x14ac:dyDescent="0.3">
      <c r="A269" s="20">
        <v>2025</v>
      </c>
      <c r="B269" t="s">
        <v>4538</v>
      </c>
      <c r="C269" t="s">
        <v>4353</v>
      </c>
      <c r="D269" t="s">
        <v>4454</v>
      </c>
      <c r="E269" t="s">
        <v>4543</v>
      </c>
      <c r="F269" s="172">
        <v>0</v>
      </c>
      <c r="G269" s="172">
        <v>0</v>
      </c>
      <c r="H269" s="173">
        <v>0</v>
      </c>
      <c r="I269" s="173">
        <v>0</v>
      </c>
      <c r="J269" s="173">
        <v>500000</v>
      </c>
      <c r="K269" s="173">
        <v>0</v>
      </c>
      <c r="L269" s="172">
        <v>0</v>
      </c>
      <c r="M269" s="173">
        <v>0</v>
      </c>
      <c r="N269" s="172">
        <v>0</v>
      </c>
      <c r="O269" s="173">
        <v>0</v>
      </c>
    </row>
    <row r="270" spans="1:15" x14ac:dyDescent="0.3">
      <c r="A270" s="20">
        <v>2025</v>
      </c>
      <c r="B270" t="s">
        <v>4568</v>
      </c>
      <c r="C270" t="s">
        <v>4353</v>
      </c>
      <c r="D270" t="s">
        <v>4454</v>
      </c>
      <c r="E270" t="s">
        <v>4543</v>
      </c>
      <c r="F270" s="172">
        <v>0</v>
      </c>
      <c r="G270" s="172">
        <v>0</v>
      </c>
      <c r="H270" s="173">
        <v>0</v>
      </c>
      <c r="I270" s="173">
        <v>0</v>
      </c>
      <c r="J270" s="173">
        <v>6000000</v>
      </c>
      <c r="K270" s="173">
        <v>0</v>
      </c>
      <c r="L270" s="172">
        <v>0</v>
      </c>
      <c r="M270" s="173">
        <v>0</v>
      </c>
      <c r="N270" s="172">
        <v>0</v>
      </c>
      <c r="O270" s="173">
        <v>0</v>
      </c>
    </row>
    <row r="271" spans="1:15" x14ac:dyDescent="0.3">
      <c r="A271" s="20">
        <v>2025</v>
      </c>
      <c r="B271" t="s">
        <v>4578</v>
      </c>
      <c r="C271" t="s">
        <v>4353</v>
      </c>
      <c r="D271" t="s">
        <v>4454</v>
      </c>
      <c r="E271" t="s">
        <v>4543</v>
      </c>
      <c r="F271" s="172">
        <v>0</v>
      </c>
      <c r="G271" s="172">
        <v>0</v>
      </c>
      <c r="H271" s="173">
        <v>0</v>
      </c>
      <c r="I271" s="173">
        <v>0</v>
      </c>
      <c r="J271" s="173">
        <v>5000000</v>
      </c>
      <c r="K271" s="173">
        <v>0</v>
      </c>
      <c r="L271" s="172">
        <v>0</v>
      </c>
      <c r="M271" s="173">
        <v>0</v>
      </c>
      <c r="N271" s="172">
        <v>0</v>
      </c>
      <c r="O271" s="173">
        <v>0</v>
      </c>
    </row>
    <row r="272" spans="1:15" x14ac:dyDescent="0.3">
      <c r="A272" s="20">
        <v>2025</v>
      </c>
      <c r="B272" t="s">
        <v>4632</v>
      </c>
      <c r="C272" t="s">
        <v>4353</v>
      </c>
      <c r="D272" t="s">
        <v>4635</v>
      </c>
      <c r="E272" t="s">
        <v>4637</v>
      </c>
      <c r="F272" s="172">
        <v>0</v>
      </c>
      <c r="G272" s="172">
        <v>0</v>
      </c>
      <c r="H272" s="173">
        <v>0</v>
      </c>
      <c r="I272" s="173">
        <v>0</v>
      </c>
      <c r="J272" s="173">
        <v>5000000</v>
      </c>
      <c r="K272" s="173">
        <v>0</v>
      </c>
      <c r="L272" s="172">
        <v>0</v>
      </c>
      <c r="M272" s="173">
        <v>0</v>
      </c>
      <c r="N272" s="172">
        <v>0</v>
      </c>
      <c r="O272" s="173">
        <v>0</v>
      </c>
    </row>
    <row r="273" spans="1:15" x14ac:dyDescent="0.3">
      <c r="A273" s="20">
        <v>2025</v>
      </c>
      <c r="B273" t="s">
        <v>4690</v>
      </c>
      <c r="C273" t="s">
        <v>4353</v>
      </c>
      <c r="D273" t="s">
        <v>4454</v>
      </c>
      <c r="E273" t="s">
        <v>4543</v>
      </c>
      <c r="F273" s="172">
        <v>0</v>
      </c>
      <c r="G273" s="172">
        <v>0</v>
      </c>
      <c r="H273" s="173">
        <v>0</v>
      </c>
      <c r="I273" s="173">
        <v>0</v>
      </c>
      <c r="J273" s="173">
        <v>5000000</v>
      </c>
      <c r="K273" s="173">
        <v>0</v>
      </c>
      <c r="L273" s="172">
        <v>0</v>
      </c>
      <c r="M273" s="173">
        <v>0</v>
      </c>
      <c r="N273" s="172">
        <v>0</v>
      </c>
      <c r="O273" s="173">
        <v>0</v>
      </c>
    </row>
    <row r="274" spans="1:15" x14ac:dyDescent="0.3">
      <c r="A274" s="20">
        <v>2025</v>
      </c>
      <c r="B274" t="s">
        <v>4711</v>
      </c>
      <c r="C274" t="s">
        <v>4353</v>
      </c>
      <c r="D274" t="s">
        <v>4703</v>
      </c>
      <c r="E274" t="s">
        <v>4705</v>
      </c>
      <c r="F274" s="172">
        <v>0</v>
      </c>
      <c r="G274" s="172">
        <v>0</v>
      </c>
      <c r="H274" s="173">
        <v>0</v>
      </c>
      <c r="I274" s="173">
        <v>0</v>
      </c>
      <c r="J274" s="173">
        <v>2000000</v>
      </c>
      <c r="K274" s="173">
        <v>0</v>
      </c>
      <c r="L274" s="172">
        <v>0</v>
      </c>
      <c r="M274" s="173">
        <v>0</v>
      </c>
      <c r="N274" s="172">
        <v>0</v>
      </c>
      <c r="O274" s="173">
        <v>0</v>
      </c>
    </row>
    <row r="275" spans="1:15" x14ac:dyDescent="0.3">
      <c r="A275" s="20">
        <v>2025</v>
      </c>
      <c r="B275" t="s">
        <v>4209</v>
      </c>
      <c r="C275" t="s">
        <v>3742</v>
      </c>
      <c r="D275" t="s">
        <v>4155</v>
      </c>
      <c r="E275" t="s">
        <v>4157</v>
      </c>
      <c r="F275" s="172">
        <v>0</v>
      </c>
      <c r="G275" s="172">
        <v>0</v>
      </c>
      <c r="H275" s="173">
        <v>0</v>
      </c>
      <c r="I275" s="173">
        <v>0</v>
      </c>
      <c r="J275" s="173">
        <v>6800000</v>
      </c>
      <c r="K275" s="173">
        <v>0</v>
      </c>
      <c r="L275" s="172">
        <v>0</v>
      </c>
      <c r="M275" s="173">
        <v>0</v>
      </c>
      <c r="N275" s="172">
        <v>0</v>
      </c>
      <c r="O275" s="173">
        <v>0</v>
      </c>
    </row>
    <row r="276" spans="1:15" x14ac:dyDescent="0.3">
      <c r="A276" s="20">
        <v>2025</v>
      </c>
      <c r="B276" t="s">
        <v>4119</v>
      </c>
      <c r="C276" t="s">
        <v>3742</v>
      </c>
      <c r="D276" t="s">
        <v>3974</v>
      </c>
      <c r="E276" t="s">
        <v>4106</v>
      </c>
      <c r="F276" s="172">
        <v>0</v>
      </c>
      <c r="G276" s="172">
        <v>0</v>
      </c>
      <c r="H276" s="173">
        <v>0</v>
      </c>
      <c r="I276" s="173">
        <v>0</v>
      </c>
      <c r="J276" s="173">
        <v>3500000</v>
      </c>
      <c r="K276" s="173">
        <v>0</v>
      </c>
      <c r="L276" s="172">
        <v>0</v>
      </c>
      <c r="M276" s="173">
        <v>0</v>
      </c>
      <c r="N276" s="172">
        <v>0</v>
      </c>
      <c r="O276" s="173">
        <v>0</v>
      </c>
    </row>
    <row r="277" spans="1:15" x14ac:dyDescent="0.3">
      <c r="A277" s="20">
        <v>2025</v>
      </c>
      <c r="B277" t="s">
        <v>4674</v>
      </c>
      <c r="C277" t="s">
        <v>4353</v>
      </c>
      <c r="D277" t="s">
        <v>4635</v>
      </c>
      <c r="E277" t="s">
        <v>4677</v>
      </c>
      <c r="F277" s="172">
        <v>0</v>
      </c>
      <c r="G277" s="172">
        <v>0</v>
      </c>
      <c r="H277" s="173">
        <v>0</v>
      </c>
      <c r="I277" s="173">
        <v>0</v>
      </c>
      <c r="J277" s="173">
        <v>2000000</v>
      </c>
      <c r="K277" s="173">
        <v>0</v>
      </c>
      <c r="L277" s="172">
        <v>0</v>
      </c>
      <c r="M277" s="173">
        <v>0</v>
      </c>
      <c r="N277" s="172">
        <v>0</v>
      </c>
      <c r="O277" s="173">
        <v>0</v>
      </c>
    </row>
    <row r="278" spans="1:15" x14ac:dyDescent="0.3">
      <c r="A278" s="20">
        <v>2025</v>
      </c>
      <c r="B278" t="s">
        <v>4374</v>
      </c>
      <c r="C278" t="s">
        <v>4353</v>
      </c>
      <c r="D278" t="s">
        <v>4357</v>
      </c>
      <c r="E278" t="s">
        <v>4370</v>
      </c>
      <c r="F278" s="172">
        <v>1213734609.96</v>
      </c>
      <c r="G278" s="172">
        <v>0</v>
      </c>
      <c r="H278" s="173">
        <v>0</v>
      </c>
      <c r="I278" s="173">
        <v>0</v>
      </c>
      <c r="J278" s="173">
        <v>0</v>
      </c>
      <c r="K278" s="173">
        <v>0</v>
      </c>
      <c r="L278" s="172">
        <v>0</v>
      </c>
      <c r="M278" s="173">
        <v>0</v>
      </c>
      <c r="N278" s="172">
        <v>0</v>
      </c>
      <c r="O278" s="173">
        <v>0</v>
      </c>
    </row>
    <row r="279" spans="1:15" x14ac:dyDescent="0.3">
      <c r="A279" s="20">
        <v>2025</v>
      </c>
      <c r="B279" t="s">
        <v>1690</v>
      </c>
      <c r="C279" t="s">
        <v>102</v>
      </c>
      <c r="D279" t="s">
        <v>1696</v>
      </c>
      <c r="E279" t="s">
        <v>1697</v>
      </c>
      <c r="F279" s="172">
        <v>595600824</v>
      </c>
      <c r="G279" s="172">
        <v>0</v>
      </c>
      <c r="H279" s="173">
        <v>0</v>
      </c>
      <c r="I279" s="173">
        <v>0</v>
      </c>
      <c r="J279" s="173">
        <v>0</v>
      </c>
      <c r="K279" s="173">
        <v>0</v>
      </c>
      <c r="L279" s="172">
        <v>0</v>
      </c>
      <c r="M279" s="173">
        <v>0</v>
      </c>
      <c r="N279" s="172">
        <v>0</v>
      </c>
      <c r="O279" s="173">
        <v>0</v>
      </c>
    </row>
    <row r="280" spans="1:15" x14ac:dyDescent="0.3">
      <c r="A280" s="20">
        <v>2025</v>
      </c>
      <c r="B280" t="s">
        <v>1965</v>
      </c>
      <c r="C280" t="s">
        <v>102</v>
      </c>
      <c r="D280" t="s">
        <v>1696</v>
      </c>
      <c r="E280" t="s">
        <v>1957</v>
      </c>
      <c r="F280" s="172">
        <v>85311476.159999996</v>
      </c>
      <c r="G280" s="172">
        <v>0</v>
      </c>
      <c r="H280" s="173">
        <v>0</v>
      </c>
      <c r="I280" s="173">
        <v>0</v>
      </c>
      <c r="J280" s="173">
        <v>0</v>
      </c>
      <c r="K280" s="173">
        <v>0</v>
      </c>
      <c r="L280" s="172">
        <v>0</v>
      </c>
      <c r="M280" s="173">
        <v>0</v>
      </c>
      <c r="N280" s="172">
        <v>0</v>
      </c>
      <c r="O280" s="173">
        <v>0</v>
      </c>
    </row>
    <row r="281" spans="1:15" x14ac:dyDescent="0.3">
      <c r="A281" s="20">
        <v>2025</v>
      </c>
      <c r="B281" t="s">
        <v>1817</v>
      </c>
      <c r="C281" t="s">
        <v>102</v>
      </c>
      <c r="D281" t="s">
        <v>1696</v>
      </c>
      <c r="E281" t="s">
        <v>1697</v>
      </c>
      <c r="F281" s="172">
        <v>330495819</v>
      </c>
      <c r="G281" s="172">
        <v>0</v>
      </c>
      <c r="H281" s="173">
        <v>0</v>
      </c>
      <c r="I281" s="173">
        <v>0</v>
      </c>
      <c r="J281" s="173">
        <v>0</v>
      </c>
      <c r="K281" s="173">
        <v>0</v>
      </c>
      <c r="L281" s="172">
        <v>0</v>
      </c>
      <c r="M281" s="173">
        <v>0</v>
      </c>
      <c r="N281" s="172">
        <v>0</v>
      </c>
      <c r="O281" s="173">
        <v>0</v>
      </c>
    </row>
    <row r="282" spans="1:15" x14ac:dyDescent="0.3">
      <c r="A282" s="20">
        <v>2025</v>
      </c>
      <c r="B282" t="s">
        <v>2241</v>
      </c>
      <c r="C282" t="s">
        <v>2069</v>
      </c>
      <c r="D282" t="s">
        <v>2170</v>
      </c>
      <c r="E282" t="s">
        <v>2171</v>
      </c>
      <c r="F282" s="172"/>
      <c r="G282" s="172"/>
      <c r="H282" s="173"/>
      <c r="I282" s="173"/>
      <c r="J282" s="173"/>
      <c r="K282" s="173"/>
      <c r="L282" s="172"/>
      <c r="M282" s="173"/>
      <c r="N282" s="172">
        <v>1656092970.8</v>
      </c>
      <c r="O282" s="173"/>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40864-B1A3-42C8-B175-F59CD8608076}">
  <sheetPr codeName="Hoja4"/>
  <dimension ref="A1"/>
  <sheetViews>
    <sheetView showGridLines="0" workbookViewId="0">
      <selection activeCell="C27" sqref="C27"/>
    </sheetView>
  </sheetViews>
  <sheetFormatPr baseColWidth="10" defaultColWidth="11.44140625" defaultRowHeight="14.4" x14ac:dyDescent="0.3"/>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BDB27-D8A1-490D-A56D-02B9F9992FF7}">
  <sheetPr codeName="Hoja5"/>
  <dimension ref="A1:L89"/>
  <sheetViews>
    <sheetView workbookViewId="0">
      <selection activeCell="B5" sqref="B5"/>
    </sheetView>
  </sheetViews>
  <sheetFormatPr baseColWidth="10" defaultColWidth="11.44140625" defaultRowHeight="14.4" x14ac:dyDescent="0.3"/>
  <cols>
    <col min="1" max="1" width="12.88671875" style="24" customWidth="1"/>
    <col min="2" max="2" width="39.5546875" style="24" bestFit="1" customWidth="1"/>
    <col min="3" max="3" width="11.5546875" style="24"/>
    <col min="4" max="4" width="16.109375" style="24" bestFit="1" customWidth="1"/>
    <col min="5" max="5" width="55.109375" style="24" bestFit="1" customWidth="1"/>
    <col min="6" max="6" width="11.5546875" style="24"/>
    <col min="7" max="7" width="21.88671875" style="24" customWidth="1"/>
    <col min="8" max="8" width="122.5546875" style="24" bestFit="1" customWidth="1"/>
    <col min="10" max="11" width="51" customWidth="1"/>
    <col min="12" max="12" width="51" style="20" customWidth="1"/>
  </cols>
  <sheetData>
    <row r="1" spans="1:12" x14ac:dyDescent="0.3">
      <c r="A1" s="63" t="s">
        <v>4772</v>
      </c>
      <c r="B1" s="63" t="s">
        <v>11</v>
      </c>
      <c r="C1" s="20"/>
      <c r="D1" s="63" t="s">
        <v>4773</v>
      </c>
      <c r="E1" s="63" t="s">
        <v>19</v>
      </c>
      <c r="F1" s="20"/>
      <c r="G1" s="63" t="s">
        <v>4774</v>
      </c>
      <c r="H1" s="63" t="s">
        <v>21</v>
      </c>
      <c r="J1" s="63" t="s">
        <v>4775</v>
      </c>
      <c r="K1" s="63" t="s">
        <v>4776</v>
      </c>
      <c r="L1" s="63" t="s">
        <v>4777</v>
      </c>
    </row>
    <row r="2" spans="1:12" x14ac:dyDescent="0.3">
      <c r="A2" s="24">
        <v>1</v>
      </c>
      <c r="B2" s="64" t="s">
        <v>102</v>
      </c>
      <c r="D2" s="24">
        <v>1</v>
      </c>
      <c r="E2" s="64" t="s">
        <v>110</v>
      </c>
      <c r="G2" s="24">
        <v>1</v>
      </c>
      <c r="H2" s="64" t="s">
        <v>112</v>
      </c>
      <c r="J2" t="s">
        <v>4778</v>
      </c>
      <c r="K2" t="s">
        <v>2754</v>
      </c>
      <c r="L2" s="20" t="s">
        <v>4768</v>
      </c>
    </row>
    <row r="3" spans="1:12" x14ac:dyDescent="0.3">
      <c r="A3" s="24">
        <v>2</v>
      </c>
      <c r="B3" s="64" t="s">
        <v>2069</v>
      </c>
      <c r="D3" s="24">
        <v>2</v>
      </c>
      <c r="E3" s="64" t="s">
        <v>526</v>
      </c>
      <c r="G3" s="24">
        <v>2</v>
      </c>
      <c r="H3" s="64" t="s">
        <v>156</v>
      </c>
      <c r="J3" t="s">
        <v>4779</v>
      </c>
      <c r="K3" t="s">
        <v>4422</v>
      </c>
      <c r="L3" s="20" t="s">
        <v>4769</v>
      </c>
    </row>
    <row r="4" spans="1:12" x14ac:dyDescent="0.3">
      <c r="A4" s="24">
        <v>3</v>
      </c>
      <c r="B4" s="64" t="s">
        <v>2659</v>
      </c>
      <c r="D4" s="24">
        <v>3</v>
      </c>
      <c r="E4" s="64" t="s">
        <v>1086</v>
      </c>
      <c r="G4" s="24">
        <v>3</v>
      </c>
      <c r="H4" s="64" t="s">
        <v>195</v>
      </c>
      <c r="J4" t="s">
        <v>4780</v>
      </c>
      <c r="K4" t="s">
        <v>2035</v>
      </c>
      <c r="L4" s="20" t="s">
        <v>4768</v>
      </c>
    </row>
    <row r="5" spans="1:12" x14ac:dyDescent="0.3">
      <c r="A5" s="24">
        <v>4</v>
      </c>
      <c r="B5" s="64" t="s">
        <v>3742</v>
      </c>
      <c r="D5" s="24">
        <v>4</v>
      </c>
      <c r="E5" s="64" t="s">
        <v>1469</v>
      </c>
      <c r="G5" s="24">
        <v>4</v>
      </c>
      <c r="H5" s="64" t="s">
        <v>291</v>
      </c>
      <c r="J5" t="s">
        <v>4781</v>
      </c>
      <c r="K5" t="s">
        <v>1703</v>
      </c>
      <c r="L5" s="20" t="s">
        <v>4768</v>
      </c>
    </row>
    <row r="6" spans="1:12" x14ac:dyDescent="0.3">
      <c r="A6" s="24">
        <v>5</v>
      </c>
      <c r="B6" s="64" t="s">
        <v>4353</v>
      </c>
      <c r="D6" s="24">
        <v>5</v>
      </c>
      <c r="E6" s="64" t="s">
        <v>1696</v>
      </c>
      <c r="G6" s="24">
        <v>5</v>
      </c>
      <c r="H6" s="64" t="s">
        <v>328</v>
      </c>
      <c r="J6" t="s">
        <v>4782</v>
      </c>
      <c r="K6" t="s">
        <v>1466</v>
      </c>
      <c r="L6" s="20" t="s">
        <v>4768</v>
      </c>
    </row>
    <row r="7" spans="1:12" x14ac:dyDescent="0.3">
      <c r="D7" s="24">
        <v>6</v>
      </c>
      <c r="E7" s="64" t="s">
        <v>2033</v>
      </c>
      <c r="G7" s="24">
        <v>6</v>
      </c>
      <c r="H7" s="64" t="s">
        <v>358</v>
      </c>
      <c r="J7" t="s">
        <v>4783</v>
      </c>
      <c r="K7" t="s">
        <v>3152</v>
      </c>
      <c r="L7" s="20" t="s">
        <v>4768</v>
      </c>
    </row>
    <row r="8" spans="1:12" x14ac:dyDescent="0.3">
      <c r="D8" s="24">
        <v>7</v>
      </c>
      <c r="E8" s="64" t="s">
        <v>2074</v>
      </c>
      <c r="G8" s="24">
        <v>7</v>
      </c>
      <c r="H8" s="64" t="s">
        <v>456</v>
      </c>
      <c r="J8" t="s">
        <v>4784</v>
      </c>
      <c r="K8" t="s">
        <v>3599</v>
      </c>
      <c r="L8" s="20" t="s">
        <v>4768</v>
      </c>
    </row>
    <row r="9" spans="1:12" x14ac:dyDescent="0.3">
      <c r="D9" s="24">
        <v>8</v>
      </c>
      <c r="E9" s="64" t="s">
        <v>2170</v>
      </c>
      <c r="G9" s="24">
        <v>8</v>
      </c>
      <c r="H9" s="64" t="s">
        <v>494</v>
      </c>
      <c r="J9" t="s">
        <v>3959</v>
      </c>
      <c r="K9" t="s">
        <v>3959</v>
      </c>
      <c r="L9" s="20" t="s">
        <v>4768</v>
      </c>
    </row>
    <row r="10" spans="1:12" x14ac:dyDescent="0.3">
      <c r="D10" s="24">
        <v>9</v>
      </c>
      <c r="E10" s="64" t="s">
        <v>2258</v>
      </c>
      <c r="G10" s="24">
        <v>9</v>
      </c>
      <c r="H10" s="64" t="s">
        <v>527</v>
      </c>
      <c r="J10" t="s">
        <v>2083</v>
      </c>
      <c r="K10" t="s">
        <v>2083</v>
      </c>
      <c r="L10" s="20" t="s">
        <v>4768</v>
      </c>
    </row>
    <row r="11" spans="1:12" x14ac:dyDescent="0.3">
      <c r="D11" s="24">
        <v>10</v>
      </c>
      <c r="E11" s="64" t="s">
        <v>2307</v>
      </c>
      <c r="G11" s="24">
        <v>10</v>
      </c>
      <c r="H11" s="64" t="s">
        <v>1002</v>
      </c>
      <c r="J11" t="s">
        <v>4432</v>
      </c>
      <c r="K11" t="s">
        <v>4432</v>
      </c>
      <c r="L11" s="20" t="s">
        <v>4769</v>
      </c>
    </row>
    <row r="12" spans="1:12" x14ac:dyDescent="0.3">
      <c r="D12" s="24">
        <v>11</v>
      </c>
      <c r="E12" s="64" t="s">
        <v>2463</v>
      </c>
      <c r="G12" s="24">
        <v>11</v>
      </c>
      <c r="H12" s="64" t="s">
        <v>1087</v>
      </c>
      <c r="J12" t="s">
        <v>536</v>
      </c>
      <c r="K12" t="s">
        <v>536</v>
      </c>
      <c r="L12" s="20" t="s">
        <v>4768</v>
      </c>
    </row>
    <row r="13" spans="1:12" x14ac:dyDescent="0.3">
      <c r="D13" s="24">
        <v>12</v>
      </c>
      <c r="E13" s="64" t="s">
        <v>2665</v>
      </c>
      <c r="G13" s="24">
        <v>12</v>
      </c>
      <c r="H13" s="64" t="s">
        <v>1119</v>
      </c>
      <c r="J13" t="s">
        <v>4785</v>
      </c>
      <c r="K13" t="s">
        <v>1046</v>
      </c>
      <c r="L13" s="20" t="s">
        <v>4769</v>
      </c>
    </row>
    <row r="14" spans="1:12" x14ac:dyDescent="0.3">
      <c r="D14" s="24">
        <v>13</v>
      </c>
      <c r="E14" s="64" t="s">
        <v>2890</v>
      </c>
      <c r="G14" s="24">
        <v>13</v>
      </c>
      <c r="H14" s="64" t="s">
        <v>1319</v>
      </c>
      <c r="J14" t="s">
        <v>4786</v>
      </c>
      <c r="K14" t="s">
        <v>4376</v>
      </c>
      <c r="L14" s="20" t="s">
        <v>4769</v>
      </c>
    </row>
    <row r="15" spans="1:12" x14ac:dyDescent="0.3">
      <c r="D15" s="24">
        <v>14</v>
      </c>
      <c r="E15" s="64" t="s">
        <v>3150</v>
      </c>
      <c r="G15" s="24">
        <v>14</v>
      </c>
      <c r="H15" s="64" t="s">
        <v>1470</v>
      </c>
      <c r="J15" t="s">
        <v>3925</v>
      </c>
      <c r="K15" t="s">
        <v>3925</v>
      </c>
      <c r="L15" s="20" t="s">
        <v>4768</v>
      </c>
    </row>
    <row r="16" spans="1:12" x14ac:dyDescent="0.3">
      <c r="D16" s="24">
        <v>15</v>
      </c>
      <c r="E16" s="64" t="s">
        <v>3305</v>
      </c>
      <c r="G16" s="24">
        <v>15</v>
      </c>
      <c r="H16" s="64" t="s">
        <v>1587</v>
      </c>
      <c r="J16" t="s">
        <v>4787</v>
      </c>
      <c r="K16" t="s">
        <v>126</v>
      </c>
      <c r="L16" s="20" t="s">
        <v>4768</v>
      </c>
    </row>
    <row r="17" spans="4:12" x14ac:dyDescent="0.3">
      <c r="D17" s="24">
        <v>16</v>
      </c>
      <c r="E17" s="64" t="s">
        <v>3587</v>
      </c>
      <c r="G17" s="24">
        <v>16</v>
      </c>
      <c r="H17" s="64" t="s">
        <v>1667</v>
      </c>
      <c r="J17" t="s">
        <v>4788</v>
      </c>
      <c r="K17" t="s">
        <v>4442</v>
      </c>
      <c r="L17" s="20" t="s">
        <v>4769</v>
      </c>
    </row>
    <row r="18" spans="4:12" x14ac:dyDescent="0.3">
      <c r="D18" s="24">
        <v>17</v>
      </c>
      <c r="E18" s="64" t="s">
        <v>3746</v>
      </c>
      <c r="G18" s="24">
        <v>17</v>
      </c>
      <c r="H18" s="64" t="s">
        <v>1697</v>
      </c>
      <c r="J18" t="s">
        <v>2675</v>
      </c>
      <c r="K18" t="s">
        <v>2675</v>
      </c>
      <c r="L18" s="20" t="s">
        <v>4768</v>
      </c>
    </row>
    <row r="19" spans="4:12" x14ac:dyDescent="0.3">
      <c r="D19" s="24">
        <v>18</v>
      </c>
      <c r="E19" s="64" t="s">
        <v>3974</v>
      </c>
      <c r="G19" s="24">
        <v>18</v>
      </c>
      <c r="H19" s="64" t="s">
        <v>1865</v>
      </c>
      <c r="J19" t="s">
        <v>4789</v>
      </c>
      <c r="K19" t="s">
        <v>4383</v>
      </c>
      <c r="L19" s="20" t="s">
        <v>4769</v>
      </c>
    </row>
    <row r="20" spans="4:12" x14ac:dyDescent="0.3">
      <c r="D20" s="24">
        <v>19</v>
      </c>
      <c r="E20" s="64" t="s">
        <v>4155</v>
      </c>
      <c r="G20" s="24">
        <v>19</v>
      </c>
      <c r="H20" s="64" t="s">
        <v>1957</v>
      </c>
      <c r="J20" t="s">
        <v>3981</v>
      </c>
      <c r="K20" t="s">
        <v>3981</v>
      </c>
      <c r="L20" s="20" t="s">
        <v>4768</v>
      </c>
    </row>
    <row r="21" spans="4:12" x14ac:dyDescent="0.3">
      <c r="D21" s="24">
        <v>20</v>
      </c>
      <c r="E21" s="64" t="s">
        <v>4269</v>
      </c>
      <c r="G21" s="24">
        <v>20</v>
      </c>
      <c r="H21" s="64" t="s">
        <v>1996</v>
      </c>
      <c r="J21" t="s">
        <v>2739</v>
      </c>
      <c r="K21" t="s">
        <v>2739</v>
      </c>
      <c r="L21" s="20" t="s">
        <v>4768</v>
      </c>
    </row>
    <row r="22" spans="4:12" x14ac:dyDescent="0.3">
      <c r="D22" s="24">
        <v>21</v>
      </c>
      <c r="E22" s="64" t="s">
        <v>4357</v>
      </c>
      <c r="G22" s="24">
        <v>21</v>
      </c>
      <c r="H22" s="64" t="s">
        <v>2010</v>
      </c>
      <c r="J22" t="s">
        <v>3842</v>
      </c>
      <c r="K22" t="s">
        <v>3842</v>
      </c>
      <c r="L22" s="20" t="s">
        <v>4769</v>
      </c>
    </row>
    <row r="23" spans="4:12" x14ac:dyDescent="0.3">
      <c r="D23" s="24">
        <v>22</v>
      </c>
      <c r="E23" s="64" t="s">
        <v>4454</v>
      </c>
      <c r="G23" s="24">
        <v>22</v>
      </c>
      <c r="H23" s="64" t="s">
        <v>2034</v>
      </c>
      <c r="J23" t="s">
        <v>1096</v>
      </c>
      <c r="K23" t="s">
        <v>1096</v>
      </c>
      <c r="L23" s="20" t="s">
        <v>4768</v>
      </c>
    </row>
    <row r="24" spans="4:12" x14ac:dyDescent="0.3">
      <c r="D24" s="24">
        <v>23</v>
      </c>
      <c r="E24" s="64" t="s">
        <v>4635</v>
      </c>
      <c r="G24" s="24">
        <v>23</v>
      </c>
      <c r="H24" s="64" t="s">
        <v>2075</v>
      </c>
      <c r="J24" t="s">
        <v>4790</v>
      </c>
      <c r="K24" t="s">
        <v>4401</v>
      </c>
      <c r="L24" s="20" t="s">
        <v>4769</v>
      </c>
    </row>
    <row r="25" spans="4:12" x14ac:dyDescent="0.3">
      <c r="D25" s="24">
        <v>24</v>
      </c>
      <c r="E25" s="64" t="s">
        <v>4703</v>
      </c>
      <c r="G25" s="24">
        <v>24</v>
      </c>
      <c r="H25" s="64" t="s">
        <v>2171</v>
      </c>
      <c r="J25" t="s">
        <v>4791</v>
      </c>
      <c r="K25" t="s">
        <v>3511</v>
      </c>
      <c r="L25" s="20" t="s">
        <v>4768</v>
      </c>
    </row>
    <row r="26" spans="4:12" x14ac:dyDescent="0.3">
      <c r="G26" s="24">
        <v>25</v>
      </c>
      <c r="H26" s="64" t="s">
        <v>2259</v>
      </c>
      <c r="J26" t="s">
        <v>3753</v>
      </c>
      <c r="K26" t="s">
        <v>3753</v>
      </c>
      <c r="L26" s="20" t="s">
        <v>4769</v>
      </c>
    </row>
    <row r="27" spans="4:12" x14ac:dyDescent="0.3">
      <c r="G27" s="24">
        <v>26</v>
      </c>
      <c r="H27" s="64" t="s">
        <v>2308</v>
      </c>
      <c r="J27" t="s">
        <v>4792</v>
      </c>
      <c r="K27" t="s">
        <v>3792</v>
      </c>
      <c r="L27" s="20" t="s">
        <v>4769</v>
      </c>
    </row>
    <row r="28" spans="4:12" x14ac:dyDescent="0.3">
      <c r="G28" s="24">
        <v>27</v>
      </c>
      <c r="H28" s="64" t="s">
        <v>2332</v>
      </c>
      <c r="J28" t="s">
        <v>3769</v>
      </c>
      <c r="K28" t="s">
        <v>3769</v>
      </c>
      <c r="L28" s="20" t="s">
        <v>4769</v>
      </c>
    </row>
    <row r="29" spans="4:12" x14ac:dyDescent="0.3">
      <c r="G29" s="24">
        <v>28</v>
      </c>
      <c r="H29" s="64" t="s">
        <v>2464</v>
      </c>
      <c r="J29" t="s">
        <v>4364</v>
      </c>
      <c r="K29" t="s">
        <v>4364</v>
      </c>
      <c r="L29" s="20" t="s">
        <v>4769</v>
      </c>
    </row>
    <row r="30" spans="4:12" x14ac:dyDescent="0.3">
      <c r="G30" s="24">
        <v>29</v>
      </c>
      <c r="H30" s="64" t="s">
        <v>2539</v>
      </c>
      <c r="J30" t="s">
        <v>4793</v>
      </c>
      <c r="K30" t="s">
        <v>4280</v>
      </c>
      <c r="L30" s="20" t="s">
        <v>4768</v>
      </c>
    </row>
    <row r="31" spans="4:12" x14ac:dyDescent="0.3">
      <c r="G31" s="24">
        <v>30</v>
      </c>
      <c r="H31" s="64" t="s">
        <v>2551</v>
      </c>
      <c r="J31" t="s">
        <v>4794</v>
      </c>
      <c r="K31" t="s">
        <v>1205</v>
      </c>
      <c r="L31" s="20" t="s">
        <v>4769</v>
      </c>
    </row>
    <row r="32" spans="4:12" x14ac:dyDescent="0.3">
      <c r="G32" s="24">
        <v>31</v>
      </c>
      <c r="H32" s="64" t="s">
        <v>2567</v>
      </c>
      <c r="J32" t="s">
        <v>3823</v>
      </c>
      <c r="K32" t="s">
        <v>3823</v>
      </c>
      <c r="L32" s="20" t="s">
        <v>4769</v>
      </c>
    </row>
    <row r="33" spans="7:12" x14ac:dyDescent="0.3">
      <c r="G33" s="24">
        <v>32</v>
      </c>
      <c r="H33" s="64" t="s">
        <v>2580</v>
      </c>
      <c r="J33" t="s">
        <v>4795</v>
      </c>
      <c r="K33" t="s">
        <v>4253</v>
      </c>
      <c r="L33" s="20" t="s">
        <v>4769</v>
      </c>
    </row>
    <row r="34" spans="7:12" x14ac:dyDescent="0.3">
      <c r="G34" s="24">
        <v>33</v>
      </c>
      <c r="H34" s="64" t="s">
        <v>2666</v>
      </c>
      <c r="J34" t="s">
        <v>4796</v>
      </c>
      <c r="K34" t="s">
        <v>4413</v>
      </c>
      <c r="L34" s="20" t="s">
        <v>4769</v>
      </c>
    </row>
    <row r="35" spans="7:12" x14ac:dyDescent="0.3">
      <c r="G35" s="24">
        <v>34</v>
      </c>
      <c r="H35" s="64" t="s">
        <v>2733</v>
      </c>
      <c r="J35" t="s">
        <v>4797</v>
      </c>
      <c r="K35" t="s">
        <v>4388</v>
      </c>
      <c r="L35" s="20" t="s">
        <v>4769</v>
      </c>
    </row>
    <row r="36" spans="7:12" x14ac:dyDescent="0.3">
      <c r="G36" s="24">
        <v>35</v>
      </c>
      <c r="H36" s="64" t="s">
        <v>2746</v>
      </c>
      <c r="J36" t="s">
        <v>2317</v>
      </c>
      <c r="K36" t="s">
        <v>2317</v>
      </c>
      <c r="L36" s="20" t="s">
        <v>4768</v>
      </c>
    </row>
    <row r="37" spans="7:12" x14ac:dyDescent="0.3">
      <c r="G37" s="24">
        <v>36</v>
      </c>
      <c r="H37" s="64" t="s">
        <v>2891</v>
      </c>
    </row>
    <row r="38" spans="7:12" x14ac:dyDescent="0.3">
      <c r="G38" s="24">
        <v>37</v>
      </c>
      <c r="H38" s="64" t="s">
        <v>2947</v>
      </c>
    </row>
    <row r="39" spans="7:12" x14ac:dyDescent="0.3">
      <c r="G39" s="24">
        <v>38</v>
      </c>
      <c r="H39" s="64" t="s">
        <v>2995</v>
      </c>
    </row>
    <row r="40" spans="7:12" x14ac:dyDescent="0.3">
      <c r="G40" s="24">
        <v>39</v>
      </c>
      <c r="H40" s="64" t="s">
        <v>3019</v>
      </c>
    </row>
    <row r="41" spans="7:12" x14ac:dyDescent="0.3">
      <c r="G41" s="24">
        <v>40</v>
      </c>
      <c r="H41" s="64" t="s">
        <v>3029</v>
      </c>
    </row>
    <row r="42" spans="7:12" x14ac:dyDescent="0.3">
      <c r="G42" s="24">
        <v>41</v>
      </c>
      <c r="H42" s="64" t="s">
        <v>3057</v>
      </c>
    </row>
    <row r="43" spans="7:12" x14ac:dyDescent="0.3">
      <c r="G43" s="24">
        <v>42</v>
      </c>
      <c r="H43" s="64" t="s">
        <v>3096</v>
      </c>
    </row>
    <row r="44" spans="7:12" x14ac:dyDescent="0.3">
      <c r="G44" s="24">
        <v>43</v>
      </c>
      <c r="H44" s="64" t="s">
        <v>3151</v>
      </c>
    </row>
    <row r="45" spans="7:12" x14ac:dyDescent="0.3">
      <c r="G45" s="24">
        <v>44</v>
      </c>
      <c r="H45" s="64" t="s">
        <v>3188</v>
      </c>
    </row>
    <row r="46" spans="7:12" x14ac:dyDescent="0.3">
      <c r="G46" s="24">
        <v>45</v>
      </c>
      <c r="H46" s="64" t="s">
        <v>3279</v>
      </c>
    </row>
    <row r="47" spans="7:12" x14ac:dyDescent="0.3">
      <c r="G47" s="24">
        <v>46</v>
      </c>
      <c r="H47" s="64" t="s">
        <v>3307</v>
      </c>
    </row>
    <row r="48" spans="7:12" x14ac:dyDescent="0.3">
      <c r="G48" s="24">
        <v>47</v>
      </c>
      <c r="H48" s="64" t="s">
        <v>3322</v>
      </c>
    </row>
    <row r="49" spans="7:8" x14ac:dyDescent="0.3">
      <c r="G49" s="24">
        <v>48</v>
      </c>
      <c r="H49" s="64" t="s">
        <v>3445</v>
      </c>
    </row>
    <row r="50" spans="7:8" x14ac:dyDescent="0.3">
      <c r="G50" s="24">
        <v>49</v>
      </c>
      <c r="H50" s="64" t="s">
        <v>3457</v>
      </c>
    </row>
    <row r="51" spans="7:8" x14ac:dyDescent="0.3">
      <c r="G51" s="24">
        <v>50</v>
      </c>
      <c r="H51" s="64" t="s">
        <v>3488</v>
      </c>
    </row>
    <row r="52" spans="7:8" x14ac:dyDescent="0.3">
      <c r="G52" s="24">
        <v>51</v>
      </c>
      <c r="H52" s="64" t="s">
        <v>3504</v>
      </c>
    </row>
    <row r="53" spans="7:8" x14ac:dyDescent="0.3">
      <c r="G53" s="24">
        <v>52</v>
      </c>
      <c r="H53" s="64" t="s">
        <v>3589</v>
      </c>
    </row>
    <row r="54" spans="7:8" x14ac:dyDescent="0.3">
      <c r="G54" s="24">
        <v>53</v>
      </c>
      <c r="H54" s="64" t="s">
        <v>3646</v>
      </c>
    </row>
    <row r="55" spans="7:8" x14ac:dyDescent="0.3">
      <c r="G55" s="24">
        <v>54</v>
      </c>
      <c r="H55" s="64" t="s">
        <v>3748</v>
      </c>
    </row>
    <row r="56" spans="7:8" x14ac:dyDescent="0.3">
      <c r="G56" s="24">
        <v>55</v>
      </c>
      <c r="H56" s="64" t="s">
        <v>3832</v>
      </c>
    </row>
    <row r="57" spans="7:8" x14ac:dyDescent="0.3">
      <c r="G57" s="24">
        <v>56</v>
      </c>
      <c r="H57" s="64" t="s">
        <v>3864</v>
      </c>
    </row>
    <row r="58" spans="7:8" x14ac:dyDescent="0.3">
      <c r="G58" s="24">
        <v>57</v>
      </c>
      <c r="H58" s="64" t="s">
        <v>3895</v>
      </c>
    </row>
    <row r="59" spans="7:8" x14ac:dyDescent="0.3">
      <c r="G59" s="24">
        <v>58</v>
      </c>
      <c r="H59" s="64" t="s">
        <v>3905</v>
      </c>
    </row>
    <row r="60" spans="7:8" x14ac:dyDescent="0.3">
      <c r="G60" s="24">
        <v>59</v>
      </c>
      <c r="H60" s="64" t="s">
        <v>3924</v>
      </c>
    </row>
    <row r="61" spans="7:8" x14ac:dyDescent="0.3">
      <c r="G61" s="24">
        <v>60</v>
      </c>
      <c r="H61" s="64" t="s">
        <v>3958</v>
      </c>
    </row>
    <row r="62" spans="7:8" x14ac:dyDescent="0.3">
      <c r="G62" s="24">
        <v>61</v>
      </c>
      <c r="H62" s="64" t="s">
        <v>3975</v>
      </c>
    </row>
    <row r="63" spans="7:8" x14ac:dyDescent="0.3">
      <c r="G63" s="24">
        <v>62</v>
      </c>
      <c r="H63" s="64" t="s">
        <v>4064</v>
      </c>
    </row>
    <row r="64" spans="7:8" x14ac:dyDescent="0.3">
      <c r="G64" s="24">
        <v>63</v>
      </c>
      <c r="H64" s="64" t="s">
        <v>4106</v>
      </c>
    </row>
    <row r="65" spans="7:8" x14ac:dyDescent="0.3">
      <c r="G65" s="24">
        <v>64</v>
      </c>
      <c r="H65" s="64" t="s">
        <v>4135</v>
      </c>
    </row>
    <row r="66" spans="7:8" x14ac:dyDescent="0.3">
      <c r="G66" s="24">
        <v>65</v>
      </c>
      <c r="H66" s="64" t="s">
        <v>4148</v>
      </c>
    </row>
    <row r="67" spans="7:8" x14ac:dyDescent="0.3">
      <c r="G67" s="24">
        <v>66</v>
      </c>
      <c r="H67" s="64" t="s">
        <v>4157</v>
      </c>
    </row>
    <row r="68" spans="7:8" x14ac:dyDescent="0.3">
      <c r="G68" s="24">
        <v>67</v>
      </c>
      <c r="H68" s="64" t="s">
        <v>4223</v>
      </c>
    </row>
    <row r="69" spans="7:8" x14ac:dyDescent="0.3">
      <c r="G69" s="24">
        <v>68</v>
      </c>
      <c r="H69" s="64" t="s">
        <v>4247</v>
      </c>
    </row>
    <row r="70" spans="7:8" x14ac:dyDescent="0.3">
      <c r="G70" s="24">
        <v>69</v>
      </c>
      <c r="H70" s="64" t="s">
        <v>4271</v>
      </c>
    </row>
    <row r="71" spans="7:8" x14ac:dyDescent="0.3">
      <c r="G71" s="24">
        <v>70</v>
      </c>
      <c r="H71" s="64" t="s">
        <v>4358</v>
      </c>
    </row>
    <row r="72" spans="7:8" x14ac:dyDescent="0.3">
      <c r="G72" s="24">
        <v>71</v>
      </c>
      <c r="H72" s="64" t="s">
        <v>4370</v>
      </c>
    </row>
    <row r="73" spans="7:8" x14ac:dyDescent="0.3">
      <c r="G73" s="24">
        <v>72</v>
      </c>
      <c r="H73" s="64" t="s">
        <v>4398</v>
      </c>
    </row>
    <row r="74" spans="7:8" x14ac:dyDescent="0.3">
      <c r="G74" s="24">
        <v>73</v>
      </c>
      <c r="H74" s="64" t="s">
        <v>4408</v>
      </c>
    </row>
    <row r="75" spans="7:8" x14ac:dyDescent="0.3">
      <c r="G75" s="24">
        <v>74</v>
      </c>
      <c r="H75" s="64" t="s">
        <v>4419</v>
      </c>
    </row>
    <row r="76" spans="7:8" x14ac:dyDescent="0.3">
      <c r="G76" s="24">
        <v>75</v>
      </c>
      <c r="H76" s="64" t="s">
        <v>4431</v>
      </c>
    </row>
    <row r="77" spans="7:8" x14ac:dyDescent="0.3">
      <c r="G77" s="24">
        <v>77</v>
      </c>
      <c r="H77" s="64" t="s">
        <v>4441</v>
      </c>
    </row>
    <row r="78" spans="7:8" x14ac:dyDescent="0.3">
      <c r="G78" s="24">
        <v>78</v>
      </c>
      <c r="H78" s="64" t="s">
        <v>4455</v>
      </c>
    </row>
    <row r="79" spans="7:8" x14ac:dyDescent="0.3">
      <c r="G79" s="24">
        <v>79</v>
      </c>
      <c r="H79" s="64" t="s">
        <v>4468</v>
      </c>
    </row>
    <row r="80" spans="7:8" x14ac:dyDescent="0.3">
      <c r="G80" s="24">
        <v>80</v>
      </c>
      <c r="H80" s="64" t="s">
        <v>4543</v>
      </c>
    </row>
    <row r="81" spans="7:8" x14ac:dyDescent="0.3">
      <c r="G81" s="24">
        <v>81</v>
      </c>
      <c r="H81" s="64" t="s">
        <v>4601</v>
      </c>
    </row>
    <row r="82" spans="7:8" x14ac:dyDescent="0.3">
      <c r="G82" s="24">
        <v>82</v>
      </c>
      <c r="H82" s="64" t="s">
        <v>4616</v>
      </c>
    </row>
    <row r="83" spans="7:8" x14ac:dyDescent="0.3">
      <c r="G83" s="24">
        <v>83</v>
      </c>
      <c r="H83" s="64" t="s">
        <v>4637</v>
      </c>
    </row>
    <row r="84" spans="7:8" x14ac:dyDescent="0.3">
      <c r="G84" s="24">
        <v>84</v>
      </c>
      <c r="H84" s="64" t="s">
        <v>4647</v>
      </c>
    </row>
    <row r="85" spans="7:8" x14ac:dyDescent="0.3">
      <c r="G85" s="24">
        <v>85</v>
      </c>
      <c r="H85" s="64" t="s">
        <v>4656</v>
      </c>
    </row>
    <row r="86" spans="7:8" x14ac:dyDescent="0.3">
      <c r="G86" s="24">
        <v>86</v>
      </c>
      <c r="H86" s="64" t="s">
        <v>4666</v>
      </c>
    </row>
    <row r="87" spans="7:8" x14ac:dyDescent="0.3">
      <c r="G87" s="24">
        <v>87</v>
      </c>
      <c r="H87" s="64" t="s">
        <v>4677</v>
      </c>
    </row>
    <row r="88" spans="7:8" x14ac:dyDescent="0.3">
      <c r="G88" s="24">
        <v>88</v>
      </c>
      <c r="H88" s="64" t="s">
        <v>4686</v>
      </c>
    </row>
    <row r="89" spans="7:8" x14ac:dyDescent="0.3">
      <c r="G89" s="24">
        <v>90</v>
      </c>
      <c r="H89" s="64" t="s">
        <v>4705</v>
      </c>
    </row>
  </sheetData>
  <pageMargins left="0.7" right="0.7" top="0.75" bottom="0.75" header="0.3" footer="0.3"/>
  <tableParts count="4">
    <tablePart r:id="rId1"/>
    <tablePart r:id="rId2"/>
    <tablePart r:id="rId3"/>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EDD-6DF7-48E9-963F-6F4E376788B8}">
  <sheetPr codeName="Hoja7"/>
  <dimension ref="A1:D469"/>
  <sheetViews>
    <sheetView topLeftCell="A4" workbookViewId="0">
      <selection activeCell="D9" sqref="D9"/>
    </sheetView>
  </sheetViews>
  <sheetFormatPr baseColWidth="10" defaultColWidth="11.44140625" defaultRowHeight="14.4" x14ac:dyDescent="0.3"/>
  <cols>
    <col min="1" max="1" width="27.88671875" customWidth="1"/>
    <col min="2" max="2" width="49.109375" customWidth="1"/>
    <col min="3" max="3" width="16.109375" customWidth="1"/>
    <col min="4" max="4" width="39.88671875" customWidth="1"/>
  </cols>
  <sheetData>
    <row r="1" spans="1:4" ht="18.600000000000001" thickBot="1" x14ac:dyDescent="0.35">
      <c r="A1" s="1" t="s">
        <v>11</v>
      </c>
      <c r="B1" s="1" t="s">
        <v>12</v>
      </c>
      <c r="C1" s="1" t="s">
        <v>19</v>
      </c>
      <c r="D1" s="2" t="s">
        <v>36</v>
      </c>
    </row>
    <row r="2" spans="1:4" ht="126" x14ac:dyDescent="0.3">
      <c r="A2" s="3" t="s">
        <v>102</v>
      </c>
      <c r="B2" s="3" t="s">
        <v>103</v>
      </c>
      <c r="C2" s="3" t="s">
        <v>110</v>
      </c>
      <c r="D2" s="3" t="s">
        <v>126</v>
      </c>
    </row>
    <row r="3" spans="1:4" ht="126" x14ac:dyDescent="0.3">
      <c r="A3" s="4" t="s">
        <v>102</v>
      </c>
      <c r="B3" s="4" t="s">
        <v>103</v>
      </c>
      <c r="C3" s="4" t="s">
        <v>110</v>
      </c>
      <c r="D3" s="4" t="s">
        <v>126</v>
      </c>
    </row>
    <row r="4" spans="1:4" ht="72" x14ac:dyDescent="0.3">
      <c r="A4" s="5" t="s">
        <v>102</v>
      </c>
      <c r="B4" s="5" t="s">
        <v>153</v>
      </c>
      <c r="C4" s="5" t="s">
        <v>110</v>
      </c>
      <c r="D4" s="5" t="s">
        <v>126</v>
      </c>
    </row>
    <row r="5" spans="1:4" ht="72" x14ac:dyDescent="0.3">
      <c r="A5" s="4" t="s">
        <v>102</v>
      </c>
      <c r="B5" s="4" t="s">
        <v>153</v>
      </c>
      <c r="C5" s="4" t="s">
        <v>110</v>
      </c>
      <c r="D5" s="4" t="s">
        <v>126</v>
      </c>
    </row>
    <row r="6" spans="1:4" ht="90" x14ac:dyDescent="0.3">
      <c r="A6" s="5" t="s">
        <v>102</v>
      </c>
      <c r="B6" s="5" t="s">
        <v>190</v>
      </c>
      <c r="C6" s="5" t="s">
        <v>110</v>
      </c>
      <c r="D6" s="5" t="s">
        <v>126</v>
      </c>
    </row>
    <row r="7" spans="1:4" ht="126" x14ac:dyDescent="0.3">
      <c r="A7" s="4" t="s">
        <v>102</v>
      </c>
      <c r="B7" s="4" t="s">
        <v>103</v>
      </c>
      <c r="C7" s="4" t="s">
        <v>110</v>
      </c>
      <c r="D7" s="4" t="s">
        <v>126</v>
      </c>
    </row>
    <row r="8" spans="1:4" ht="72" x14ac:dyDescent="0.3">
      <c r="A8" s="5" t="s">
        <v>102</v>
      </c>
      <c r="B8" s="5" t="s">
        <v>153</v>
      </c>
      <c r="C8" s="5" t="s">
        <v>110</v>
      </c>
      <c r="D8" s="5" t="s">
        <v>126</v>
      </c>
    </row>
    <row r="9" spans="1:4" ht="72" x14ac:dyDescent="0.3">
      <c r="A9" s="4" t="s">
        <v>102</v>
      </c>
      <c r="B9" s="4" t="s">
        <v>153</v>
      </c>
      <c r="C9" s="4" t="s">
        <v>110</v>
      </c>
      <c r="D9" s="4" t="s">
        <v>126</v>
      </c>
    </row>
    <row r="10" spans="1:4" ht="72" x14ac:dyDescent="0.3">
      <c r="A10" s="5" t="s">
        <v>102</v>
      </c>
      <c r="B10" s="5" t="s">
        <v>153</v>
      </c>
      <c r="C10" s="5" t="s">
        <v>110</v>
      </c>
      <c r="D10" s="5" t="s">
        <v>126</v>
      </c>
    </row>
    <row r="11" spans="1:4" ht="90" x14ac:dyDescent="0.3">
      <c r="A11" s="4" t="s">
        <v>102</v>
      </c>
      <c r="B11" s="4" t="s">
        <v>190</v>
      </c>
      <c r="C11" s="4" t="s">
        <v>110</v>
      </c>
      <c r="D11" s="4" t="s">
        <v>126</v>
      </c>
    </row>
    <row r="12" spans="1:4" ht="90" x14ac:dyDescent="0.3">
      <c r="A12" s="5" t="s">
        <v>102</v>
      </c>
      <c r="B12" s="5" t="s">
        <v>190</v>
      </c>
      <c r="C12" s="5" t="s">
        <v>110</v>
      </c>
      <c r="D12" s="5" t="s">
        <v>126</v>
      </c>
    </row>
    <row r="13" spans="1:4" ht="90" x14ac:dyDescent="0.3">
      <c r="A13" s="4" t="s">
        <v>102</v>
      </c>
      <c r="B13" s="4" t="s">
        <v>190</v>
      </c>
      <c r="C13" s="4" t="s">
        <v>110</v>
      </c>
      <c r="D13" s="4" t="s">
        <v>126</v>
      </c>
    </row>
    <row r="14" spans="1:4" ht="72" x14ac:dyDescent="0.3">
      <c r="A14" s="5" t="s">
        <v>102</v>
      </c>
      <c r="B14" s="5" t="s">
        <v>288</v>
      </c>
      <c r="C14" s="5" t="s">
        <v>110</v>
      </c>
      <c r="D14" s="5" t="s">
        <v>126</v>
      </c>
    </row>
    <row r="15" spans="1:4" ht="72" x14ac:dyDescent="0.3">
      <c r="A15" s="4" t="s">
        <v>102</v>
      </c>
      <c r="B15" s="4" t="s">
        <v>288</v>
      </c>
      <c r="C15" s="4" t="s">
        <v>110</v>
      </c>
      <c r="D15" s="4" t="s">
        <v>126</v>
      </c>
    </row>
    <row r="16" spans="1:4" ht="72" x14ac:dyDescent="0.3">
      <c r="A16" s="5" t="s">
        <v>102</v>
      </c>
      <c r="B16" s="5" t="s">
        <v>288</v>
      </c>
      <c r="C16" s="5" t="s">
        <v>110</v>
      </c>
      <c r="D16" s="5" t="s">
        <v>126</v>
      </c>
    </row>
    <row r="17" spans="1:4" ht="90" x14ac:dyDescent="0.3">
      <c r="A17" s="4" t="s">
        <v>102</v>
      </c>
      <c r="B17" s="4" t="s">
        <v>326</v>
      </c>
      <c r="C17" s="4" t="s">
        <v>110</v>
      </c>
      <c r="D17" s="4" t="s">
        <v>126</v>
      </c>
    </row>
    <row r="18" spans="1:4" ht="90" x14ac:dyDescent="0.3">
      <c r="A18" s="5" t="s">
        <v>102</v>
      </c>
      <c r="B18" s="5" t="s">
        <v>326</v>
      </c>
      <c r="C18" s="5" t="s">
        <v>110</v>
      </c>
      <c r="D18" s="5" t="s">
        <v>126</v>
      </c>
    </row>
    <row r="19" spans="1:4" ht="90" x14ac:dyDescent="0.3">
      <c r="A19" s="4" t="s">
        <v>102</v>
      </c>
      <c r="B19" s="4" t="s">
        <v>326</v>
      </c>
      <c r="C19" s="4" t="s">
        <v>110</v>
      </c>
      <c r="D19" s="4" t="s">
        <v>126</v>
      </c>
    </row>
    <row r="20" spans="1:4" ht="90" x14ac:dyDescent="0.3">
      <c r="A20" s="5" t="s">
        <v>102</v>
      </c>
      <c r="B20" s="5" t="s">
        <v>355</v>
      </c>
      <c r="C20" s="5" t="s">
        <v>110</v>
      </c>
      <c r="D20" s="5" t="s">
        <v>126</v>
      </c>
    </row>
    <row r="21" spans="1:4" ht="90" x14ac:dyDescent="0.3">
      <c r="A21" s="4" t="s">
        <v>102</v>
      </c>
      <c r="B21" s="4" t="s">
        <v>355</v>
      </c>
      <c r="C21" s="4" t="s">
        <v>110</v>
      </c>
      <c r="D21" s="4" t="s">
        <v>126</v>
      </c>
    </row>
    <row r="22" spans="1:4" ht="90" x14ac:dyDescent="0.3">
      <c r="A22" s="5" t="s">
        <v>102</v>
      </c>
      <c r="B22" s="5" t="s">
        <v>355</v>
      </c>
      <c r="C22" s="5" t="s">
        <v>110</v>
      </c>
      <c r="D22" s="5" t="s">
        <v>126</v>
      </c>
    </row>
    <row r="23" spans="1:4" ht="90" x14ac:dyDescent="0.3">
      <c r="A23" s="4" t="s">
        <v>102</v>
      </c>
      <c r="B23" s="4" t="s">
        <v>355</v>
      </c>
      <c r="C23" s="4" t="s">
        <v>110</v>
      </c>
      <c r="D23" s="4" t="s">
        <v>126</v>
      </c>
    </row>
    <row r="24" spans="1:4" ht="90" x14ac:dyDescent="0.3">
      <c r="A24" s="5" t="s">
        <v>102</v>
      </c>
      <c r="B24" s="5" t="s">
        <v>355</v>
      </c>
      <c r="C24" s="5" t="s">
        <v>110</v>
      </c>
      <c r="D24" s="5" t="s">
        <v>126</v>
      </c>
    </row>
    <row r="25" spans="1:4" ht="90" x14ac:dyDescent="0.3">
      <c r="A25" s="4" t="s">
        <v>102</v>
      </c>
      <c r="B25" s="4" t="s">
        <v>355</v>
      </c>
      <c r="C25" s="4" t="s">
        <v>110</v>
      </c>
      <c r="D25" s="4" t="s">
        <v>126</v>
      </c>
    </row>
    <row r="26" spans="1:4" ht="90" x14ac:dyDescent="0.3">
      <c r="A26" s="5" t="s">
        <v>102</v>
      </c>
      <c r="B26" s="5" t="s">
        <v>355</v>
      </c>
      <c r="C26" s="5" t="s">
        <v>110</v>
      </c>
      <c r="D26" s="5" t="s">
        <v>126</v>
      </c>
    </row>
    <row r="27" spans="1:4" ht="90" x14ac:dyDescent="0.3">
      <c r="A27" s="4" t="s">
        <v>102</v>
      </c>
      <c r="B27" s="4" t="s">
        <v>355</v>
      </c>
      <c r="C27" s="4" t="s">
        <v>110</v>
      </c>
      <c r="D27" s="4" t="s">
        <v>126</v>
      </c>
    </row>
    <row r="28" spans="1:4" ht="90" x14ac:dyDescent="0.3">
      <c r="A28" s="5" t="s">
        <v>102</v>
      </c>
      <c r="B28" s="5" t="s">
        <v>355</v>
      </c>
      <c r="C28" s="5" t="s">
        <v>110</v>
      </c>
      <c r="D28" s="5" t="s">
        <v>126</v>
      </c>
    </row>
    <row r="29" spans="1:4" ht="72" x14ac:dyDescent="0.3">
      <c r="A29" s="4" t="s">
        <v>102</v>
      </c>
      <c r="B29" s="4" t="s">
        <v>454</v>
      </c>
      <c r="C29" s="4" t="s">
        <v>110</v>
      </c>
      <c r="D29" s="4" t="s">
        <v>126</v>
      </c>
    </row>
    <row r="30" spans="1:4" ht="72" x14ac:dyDescent="0.3">
      <c r="A30" s="5" t="s">
        <v>102</v>
      </c>
      <c r="B30" s="5" t="s">
        <v>454</v>
      </c>
      <c r="C30" s="5" t="s">
        <v>110</v>
      </c>
      <c r="D30" s="5" t="s">
        <v>126</v>
      </c>
    </row>
    <row r="31" spans="1:4" ht="72" x14ac:dyDescent="0.3">
      <c r="A31" s="4" t="s">
        <v>102</v>
      </c>
      <c r="B31" s="4" t="s">
        <v>454</v>
      </c>
      <c r="C31" s="4" t="s">
        <v>110</v>
      </c>
      <c r="D31" s="4" t="s">
        <v>126</v>
      </c>
    </row>
    <row r="32" spans="1:4" ht="72" x14ac:dyDescent="0.3">
      <c r="A32" s="5" t="s">
        <v>102</v>
      </c>
      <c r="B32" s="5" t="s">
        <v>454</v>
      </c>
      <c r="C32" s="5" t="s">
        <v>110</v>
      </c>
      <c r="D32" s="5" t="s">
        <v>126</v>
      </c>
    </row>
    <row r="33" spans="1:4" ht="72" x14ac:dyDescent="0.3">
      <c r="A33" s="4" t="s">
        <v>102</v>
      </c>
      <c r="B33" s="4" t="s">
        <v>492</v>
      </c>
      <c r="C33" s="4" t="s">
        <v>110</v>
      </c>
      <c r="D33" s="4" t="s">
        <v>126</v>
      </c>
    </row>
    <row r="34" spans="1:4" ht="72" x14ac:dyDescent="0.3">
      <c r="A34" s="5" t="s">
        <v>102</v>
      </c>
      <c r="B34" s="5" t="s">
        <v>492</v>
      </c>
      <c r="C34" s="5" t="s">
        <v>110</v>
      </c>
      <c r="D34" s="5" t="s">
        <v>126</v>
      </c>
    </row>
    <row r="35" spans="1:4" ht="72" x14ac:dyDescent="0.3">
      <c r="A35" s="4" t="s">
        <v>102</v>
      </c>
      <c r="B35" s="4" t="s">
        <v>492</v>
      </c>
      <c r="C35" s="4" t="s">
        <v>110</v>
      </c>
      <c r="D35" s="4" t="s">
        <v>126</v>
      </c>
    </row>
    <row r="36" spans="1:4" ht="36" x14ac:dyDescent="0.3">
      <c r="A36" s="5" t="s">
        <v>102</v>
      </c>
      <c r="B36" s="5" t="s">
        <v>519</v>
      </c>
      <c r="C36" s="5" t="s">
        <v>526</v>
      </c>
      <c r="D36" s="5" t="s">
        <v>536</v>
      </c>
    </row>
    <row r="37" spans="1:4" ht="36" x14ac:dyDescent="0.3">
      <c r="A37" s="4" t="s">
        <v>102</v>
      </c>
      <c r="B37" s="4" t="s">
        <v>519</v>
      </c>
      <c r="C37" s="4" t="s">
        <v>526</v>
      </c>
      <c r="D37" s="4" t="s">
        <v>536</v>
      </c>
    </row>
    <row r="38" spans="1:4" ht="36" x14ac:dyDescent="0.3">
      <c r="A38" s="5" t="s">
        <v>102</v>
      </c>
      <c r="B38" s="5" t="s">
        <v>519</v>
      </c>
      <c r="C38" s="5" t="s">
        <v>526</v>
      </c>
      <c r="D38" s="5" t="s">
        <v>536</v>
      </c>
    </row>
    <row r="39" spans="1:4" ht="36" x14ac:dyDescent="0.3">
      <c r="A39" s="4" t="s">
        <v>102</v>
      </c>
      <c r="B39" s="4" t="s">
        <v>519</v>
      </c>
      <c r="C39" s="4" t="s">
        <v>526</v>
      </c>
      <c r="D39" s="4" t="s">
        <v>536</v>
      </c>
    </row>
    <row r="40" spans="1:4" ht="36" x14ac:dyDescent="0.3">
      <c r="A40" s="5" t="s">
        <v>102</v>
      </c>
      <c r="B40" s="5" t="s">
        <v>519</v>
      </c>
      <c r="C40" s="5" t="s">
        <v>526</v>
      </c>
      <c r="D40" s="5" t="s">
        <v>536</v>
      </c>
    </row>
    <row r="41" spans="1:4" ht="36" x14ac:dyDescent="0.3">
      <c r="A41" s="4" t="s">
        <v>102</v>
      </c>
      <c r="B41" s="4" t="s">
        <v>519</v>
      </c>
      <c r="C41" s="4" t="s">
        <v>526</v>
      </c>
      <c r="D41" s="4" t="s">
        <v>536</v>
      </c>
    </row>
    <row r="42" spans="1:4" ht="36" x14ac:dyDescent="0.3">
      <c r="A42" s="5" t="s">
        <v>102</v>
      </c>
      <c r="B42" s="5" t="s">
        <v>519</v>
      </c>
      <c r="C42" s="5" t="s">
        <v>526</v>
      </c>
      <c r="D42" s="5" t="s">
        <v>536</v>
      </c>
    </row>
    <row r="43" spans="1:4" ht="36" x14ac:dyDescent="0.3">
      <c r="A43" s="4" t="s">
        <v>102</v>
      </c>
      <c r="B43" s="4" t="s">
        <v>519</v>
      </c>
      <c r="C43" s="4" t="s">
        <v>526</v>
      </c>
      <c r="D43" s="4" t="s">
        <v>536</v>
      </c>
    </row>
    <row r="44" spans="1:4" ht="36" x14ac:dyDescent="0.3">
      <c r="A44" s="5" t="s">
        <v>102</v>
      </c>
      <c r="B44" s="5" t="s">
        <v>519</v>
      </c>
      <c r="C44" s="5" t="s">
        <v>526</v>
      </c>
      <c r="D44" s="5" t="s">
        <v>536</v>
      </c>
    </row>
    <row r="45" spans="1:4" ht="36" x14ac:dyDescent="0.3">
      <c r="A45" s="4" t="s">
        <v>102</v>
      </c>
      <c r="B45" s="4" t="s">
        <v>519</v>
      </c>
      <c r="C45" s="4" t="s">
        <v>526</v>
      </c>
      <c r="D45" s="4" t="s">
        <v>536</v>
      </c>
    </row>
    <row r="46" spans="1:4" ht="36" x14ac:dyDescent="0.3">
      <c r="A46" s="5" t="s">
        <v>102</v>
      </c>
      <c r="B46" s="5" t="s">
        <v>519</v>
      </c>
      <c r="C46" s="5" t="s">
        <v>526</v>
      </c>
      <c r="D46" s="5" t="s">
        <v>536</v>
      </c>
    </row>
    <row r="47" spans="1:4" ht="36" x14ac:dyDescent="0.3">
      <c r="A47" s="4" t="s">
        <v>102</v>
      </c>
      <c r="B47" s="4" t="s">
        <v>519</v>
      </c>
      <c r="C47" s="4" t="s">
        <v>526</v>
      </c>
      <c r="D47" s="4" t="s">
        <v>536</v>
      </c>
    </row>
    <row r="48" spans="1:4" ht="36" x14ac:dyDescent="0.3">
      <c r="A48" s="5" t="s">
        <v>102</v>
      </c>
      <c r="B48" s="5" t="s">
        <v>519</v>
      </c>
      <c r="C48" s="5" t="s">
        <v>526</v>
      </c>
      <c r="D48" s="5" t="s">
        <v>536</v>
      </c>
    </row>
    <row r="49" spans="1:4" ht="36" x14ac:dyDescent="0.3">
      <c r="A49" s="4" t="s">
        <v>102</v>
      </c>
      <c r="B49" s="4" t="s">
        <v>519</v>
      </c>
      <c r="C49" s="4" t="s">
        <v>526</v>
      </c>
      <c r="D49" s="4" t="s">
        <v>536</v>
      </c>
    </row>
    <row r="50" spans="1:4" ht="36" x14ac:dyDescent="0.3">
      <c r="A50" s="5" t="s">
        <v>102</v>
      </c>
      <c r="B50" s="5" t="s">
        <v>519</v>
      </c>
      <c r="C50" s="5" t="s">
        <v>526</v>
      </c>
      <c r="D50" s="5" t="s">
        <v>536</v>
      </c>
    </row>
    <row r="51" spans="1:4" ht="36" x14ac:dyDescent="0.3">
      <c r="A51" s="4" t="s">
        <v>102</v>
      </c>
      <c r="B51" s="4" t="s">
        <v>519</v>
      </c>
      <c r="C51" s="4" t="s">
        <v>526</v>
      </c>
      <c r="D51" s="4" t="s">
        <v>536</v>
      </c>
    </row>
    <row r="52" spans="1:4" ht="36" x14ac:dyDescent="0.3">
      <c r="A52" s="5" t="s">
        <v>102</v>
      </c>
      <c r="B52" s="5" t="s">
        <v>519</v>
      </c>
      <c r="C52" s="5" t="s">
        <v>526</v>
      </c>
      <c r="D52" s="5" t="s">
        <v>536</v>
      </c>
    </row>
    <row r="53" spans="1:4" ht="36" x14ac:dyDescent="0.3">
      <c r="A53" s="4" t="s">
        <v>102</v>
      </c>
      <c r="B53" s="4" t="s">
        <v>519</v>
      </c>
      <c r="C53" s="4" t="s">
        <v>526</v>
      </c>
      <c r="D53" s="4" t="s">
        <v>536</v>
      </c>
    </row>
    <row r="54" spans="1:4" ht="36" x14ac:dyDescent="0.3">
      <c r="A54" s="5" t="s">
        <v>102</v>
      </c>
      <c r="B54" s="5" t="s">
        <v>519</v>
      </c>
      <c r="C54" s="5" t="s">
        <v>526</v>
      </c>
      <c r="D54" s="5" t="s">
        <v>536</v>
      </c>
    </row>
    <row r="55" spans="1:4" ht="36" x14ac:dyDescent="0.3">
      <c r="A55" s="4" t="s">
        <v>102</v>
      </c>
      <c r="B55" s="4" t="s">
        <v>519</v>
      </c>
      <c r="C55" s="4" t="s">
        <v>526</v>
      </c>
      <c r="D55" s="4" t="s">
        <v>536</v>
      </c>
    </row>
    <row r="56" spans="1:4" ht="36" x14ac:dyDescent="0.3">
      <c r="A56" s="5" t="s">
        <v>102</v>
      </c>
      <c r="B56" s="5" t="s">
        <v>519</v>
      </c>
      <c r="C56" s="5" t="s">
        <v>526</v>
      </c>
      <c r="D56" s="5" t="s">
        <v>536</v>
      </c>
    </row>
    <row r="57" spans="1:4" ht="36" x14ac:dyDescent="0.3">
      <c r="A57" s="4" t="s">
        <v>102</v>
      </c>
      <c r="B57" s="4" t="s">
        <v>519</v>
      </c>
      <c r="C57" s="4" t="s">
        <v>526</v>
      </c>
      <c r="D57" s="4" t="s">
        <v>536</v>
      </c>
    </row>
    <row r="58" spans="1:4" ht="36" x14ac:dyDescent="0.3">
      <c r="A58" s="5" t="s">
        <v>102</v>
      </c>
      <c r="B58" s="5" t="s">
        <v>519</v>
      </c>
      <c r="C58" s="5" t="s">
        <v>526</v>
      </c>
      <c r="D58" s="5" t="s">
        <v>536</v>
      </c>
    </row>
    <row r="59" spans="1:4" ht="36" x14ac:dyDescent="0.3">
      <c r="A59" s="4" t="s">
        <v>102</v>
      </c>
      <c r="B59" s="4" t="s">
        <v>519</v>
      </c>
      <c r="C59" s="4" t="s">
        <v>526</v>
      </c>
      <c r="D59" s="4" t="s">
        <v>536</v>
      </c>
    </row>
    <row r="60" spans="1:4" ht="36" x14ac:dyDescent="0.3">
      <c r="A60" s="5" t="s">
        <v>102</v>
      </c>
      <c r="B60" s="5" t="s">
        <v>519</v>
      </c>
      <c r="C60" s="5" t="s">
        <v>526</v>
      </c>
      <c r="D60" s="5" t="s">
        <v>536</v>
      </c>
    </row>
    <row r="61" spans="1:4" ht="36" x14ac:dyDescent="0.3">
      <c r="A61" s="4" t="s">
        <v>102</v>
      </c>
      <c r="B61" s="4" t="s">
        <v>519</v>
      </c>
      <c r="C61" s="4" t="s">
        <v>526</v>
      </c>
      <c r="D61" s="4" t="s">
        <v>536</v>
      </c>
    </row>
    <row r="62" spans="1:4" ht="36" x14ac:dyDescent="0.3">
      <c r="A62" s="5" t="s">
        <v>102</v>
      </c>
      <c r="B62" s="5" t="s">
        <v>519</v>
      </c>
      <c r="C62" s="5" t="s">
        <v>526</v>
      </c>
      <c r="D62" s="5" t="s">
        <v>536</v>
      </c>
    </row>
    <row r="63" spans="1:4" ht="36" x14ac:dyDescent="0.3">
      <c r="A63" s="4" t="s">
        <v>102</v>
      </c>
      <c r="B63" s="4" t="s">
        <v>519</v>
      </c>
      <c r="C63" s="4" t="s">
        <v>526</v>
      </c>
      <c r="D63" s="4" t="s">
        <v>536</v>
      </c>
    </row>
    <row r="64" spans="1:4" ht="36" x14ac:dyDescent="0.3">
      <c r="A64" s="5" t="s">
        <v>102</v>
      </c>
      <c r="B64" s="5" t="s">
        <v>519</v>
      </c>
      <c r="C64" s="5" t="s">
        <v>526</v>
      </c>
      <c r="D64" s="5" t="s">
        <v>536</v>
      </c>
    </row>
    <row r="65" spans="1:4" ht="36" x14ac:dyDescent="0.3">
      <c r="A65" s="4" t="s">
        <v>102</v>
      </c>
      <c r="B65" s="4" t="s">
        <v>519</v>
      </c>
      <c r="C65" s="4" t="s">
        <v>526</v>
      </c>
      <c r="D65" s="4" t="s">
        <v>536</v>
      </c>
    </row>
    <row r="66" spans="1:4" ht="36" x14ac:dyDescent="0.3">
      <c r="A66" s="5" t="s">
        <v>102</v>
      </c>
      <c r="B66" s="5" t="s">
        <v>519</v>
      </c>
      <c r="C66" s="5" t="s">
        <v>526</v>
      </c>
      <c r="D66" s="5" t="s">
        <v>536</v>
      </c>
    </row>
    <row r="67" spans="1:4" ht="36" x14ac:dyDescent="0.3">
      <c r="A67" s="4" t="s">
        <v>102</v>
      </c>
      <c r="B67" s="4" t="s">
        <v>519</v>
      </c>
      <c r="C67" s="4" t="s">
        <v>526</v>
      </c>
      <c r="D67" s="4" t="s">
        <v>536</v>
      </c>
    </row>
    <row r="68" spans="1:4" ht="36" x14ac:dyDescent="0.3">
      <c r="A68" s="5" t="s">
        <v>102</v>
      </c>
      <c r="B68" s="5" t="s">
        <v>519</v>
      </c>
      <c r="C68" s="5" t="s">
        <v>526</v>
      </c>
      <c r="D68" s="5" t="s">
        <v>536</v>
      </c>
    </row>
    <row r="69" spans="1:4" ht="36" x14ac:dyDescent="0.3">
      <c r="A69" s="4" t="s">
        <v>102</v>
      </c>
      <c r="B69" s="4" t="s">
        <v>519</v>
      </c>
      <c r="C69" s="4" t="s">
        <v>526</v>
      </c>
      <c r="D69" s="4" t="s">
        <v>536</v>
      </c>
    </row>
    <row r="70" spans="1:4" ht="36" x14ac:dyDescent="0.3">
      <c r="A70" s="5" t="s">
        <v>102</v>
      </c>
      <c r="B70" s="5" t="s">
        <v>519</v>
      </c>
      <c r="C70" s="5" t="s">
        <v>526</v>
      </c>
      <c r="D70" s="5" t="s">
        <v>536</v>
      </c>
    </row>
    <row r="71" spans="1:4" ht="36" x14ac:dyDescent="0.3">
      <c r="A71" s="4" t="s">
        <v>102</v>
      </c>
      <c r="B71" s="4" t="s">
        <v>519</v>
      </c>
      <c r="C71" s="4" t="s">
        <v>526</v>
      </c>
      <c r="D71" s="4" t="s">
        <v>536</v>
      </c>
    </row>
    <row r="72" spans="1:4" ht="36" x14ac:dyDescent="0.3">
      <c r="A72" s="5" t="s">
        <v>102</v>
      </c>
      <c r="B72" s="5" t="s">
        <v>519</v>
      </c>
      <c r="C72" s="5" t="s">
        <v>526</v>
      </c>
      <c r="D72" s="5" t="s">
        <v>536</v>
      </c>
    </row>
    <row r="73" spans="1:4" ht="36" x14ac:dyDescent="0.3">
      <c r="A73" s="4" t="s">
        <v>102</v>
      </c>
      <c r="B73" s="4" t="s">
        <v>519</v>
      </c>
      <c r="C73" s="4" t="s">
        <v>526</v>
      </c>
      <c r="D73" s="4" t="s">
        <v>536</v>
      </c>
    </row>
    <row r="74" spans="1:4" ht="36" x14ac:dyDescent="0.3">
      <c r="A74" s="5" t="s">
        <v>102</v>
      </c>
      <c r="B74" s="5" t="s">
        <v>519</v>
      </c>
      <c r="C74" s="5" t="s">
        <v>526</v>
      </c>
      <c r="D74" s="5" t="s">
        <v>536</v>
      </c>
    </row>
    <row r="75" spans="1:4" ht="36" x14ac:dyDescent="0.3">
      <c r="A75" s="4" t="s">
        <v>102</v>
      </c>
      <c r="B75" s="4" t="s">
        <v>984</v>
      </c>
      <c r="C75" s="4" t="s">
        <v>526</v>
      </c>
      <c r="D75" s="4" t="s">
        <v>536</v>
      </c>
    </row>
    <row r="76" spans="1:4" ht="72" x14ac:dyDescent="0.3">
      <c r="A76" s="5" t="s">
        <v>102</v>
      </c>
      <c r="B76" s="5" t="s">
        <v>996</v>
      </c>
      <c r="C76" s="5" t="s">
        <v>526</v>
      </c>
      <c r="D76" s="5" t="s">
        <v>536</v>
      </c>
    </row>
    <row r="77" spans="1:4" ht="36" x14ac:dyDescent="0.3">
      <c r="A77" s="4" t="s">
        <v>102</v>
      </c>
      <c r="B77" s="4" t="s">
        <v>1014</v>
      </c>
      <c r="C77" s="4" t="s">
        <v>526</v>
      </c>
      <c r="D77" s="4" t="s">
        <v>536</v>
      </c>
    </row>
    <row r="78" spans="1:4" ht="36" x14ac:dyDescent="0.3">
      <c r="A78" s="5" t="s">
        <v>102</v>
      </c>
      <c r="B78" s="5" t="s">
        <v>1014</v>
      </c>
      <c r="C78" s="5" t="s">
        <v>526</v>
      </c>
      <c r="D78" s="5" t="s">
        <v>536</v>
      </c>
    </row>
    <row r="79" spans="1:4" ht="72" x14ac:dyDescent="0.3">
      <c r="A79" s="4" t="s">
        <v>102</v>
      </c>
      <c r="B79" s="4" t="s">
        <v>996</v>
      </c>
      <c r="C79" s="4" t="s">
        <v>526</v>
      </c>
      <c r="D79" s="4" t="s">
        <v>536</v>
      </c>
    </row>
    <row r="80" spans="1:4" ht="72" x14ac:dyDescent="0.3">
      <c r="A80" s="5" t="s">
        <v>102</v>
      </c>
      <c r="B80" s="5" t="s">
        <v>996</v>
      </c>
      <c r="C80" s="5" t="s">
        <v>526</v>
      </c>
      <c r="D80" s="5" t="s">
        <v>1046</v>
      </c>
    </row>
    <row r="81" spans="1:4" ht="36" x14ac:dyDescent="0.3">
      <c r="A81" s="4" t="s">
        <v>102</v>
      </c>
      <c r="B81" s="4" t="s">
        <v>1014</v>
      </c>
      <c r="C81" s="4" t="s">
        <v>526</v>
      </c>
      <c r="D81" s="4" t="s">
        <v>536</v>
      </c>
    </row>
    <row r="82" spans="1:4" ht="36" x14ac:dyDescent="0.3">
      <c r="A82" s="5" t="s">
        <v>102</v>
      </c>
      <c r="B82" s="5" t="s">
        <v>1014</v>
      </c>
      <c r="C82" s="5" t="s">
        <v>526</v>
      </c>
      <c r="D82" s="5" t="s">
        <v>536</v>
      </c>
    </row>
    <row r="83" spans="1:4" ht="36" x14ac:dyDescent="0.3">
      <c r="A83" s="4" t="s">
        <v>102</v>
      </c>
      <c r="B83" s="4" t="s">
        <v>1014</v>
      </c>
      <c r="C83" s="4" t="s">
        <v>526</v>
      </c>
      <c r="D83" s="4" t="s">
        <v>536</v>
      </c>
    </row>
    <row r="84" spans="1:4" ht="36" x14ac:dyDescent="0.3">
      <c r="A84" s="5" t="s">
        <v>102</v>
      </c>
      <c r="B84" s="5" t="s">
        <v>1014</v>
      </c>
      <c r="C84" s="5" t="s">
        <v>526</v>
      </c>
      <c r="D84" s="5" t="s">
        <v>536</v>
      </c>
    </row>
    <row r="85" spans="1:4" ht="36" x14ac:dyDescent="0.3">
      <c r="A85" s="4" t="s">
        <v>102</v>
      </c>
      <c r="B85" s="4" t="s">
        <v>1081</v>
      </c>
      <c r="C85" s="4" t="s">
        <v>1086</v>
      </c>
      <c r="D85" s="4" t="s">
        <v>1096</v>
      </c>
    </row>
    <row r="86" spans="1:4" ht="54" x14ac:dyDescent="0.3">
      <c r="A86" s="5" t="s">
        <v>102</v>
      </c>
      <c r="B86" s="5" t="s">
        <v>1104</v>
      </c>
      <c r="C86" s="5" t="s">
        <v>1086</v>
      </c>
      <c r="D86" s="5" t="s">
        <v>1096</v>
      </c>
    </row>
    <row r="87" spans="1:4" ht="36" x14ac:dyDescent="0.3">
      <c r="A87" s="4" t="s">
        <v>102</v>
      </c>
      <c r="B87" s="4" t="s">
        <v>1113</v>
      </c>
      <c r="C87" s="4" t="s">
        <v>1086</v>
      </c>
      <c r="D87" s="4" t="s">
        <v>1096</v>
      </c>
    </row>
    <row r="88" spans="1:4" ht="36" x14ac:dyDescent="0.3">
      <c r="A88" s="5" t="s">
        <v>102</v>
      </c>
      <c r="B88" s="5" t="s">
        <v>1127</v>
      </c>
      <c r="C88" s="5" t="s">
        <v>1086</v>
      </c>
      <c r="D88" s="5" t="s">
        <v>1096</v>
      </c>
    </row>
    <row r="89" spans="1:4" ht="36" x14ac:dyDescent="0.3">
      <c r="A89" s="4" t="s">
        <v>102</v>
      </c>
      <c r="B89" s="4" t="s">
        <v>1127</v>
      </c>
      <c r="C89" s="4" t="s">
        <v>1086</v>
      </c>
      <c r="D89" s="4" t="s">
        <v>1096</v>
      </c>
    </row>
    <row r="90" spans="1:4" ht="36" x14ac:dyDescent="0.3">
      <c r="A90" s="5" t="s">
        <v>102</v>
      </c>
      <c r="B90" s="5" t="s">
        <v>1127</v>
      </c>
      <c r="C90" s="5" t="s">
        <v>1086</v>
      </c>
      <c r="D90" s="5" t="s">
        <v>1096</v>
      </c>
    </row>
    <row r="91" spans="1:4" ht="36" x14ac:dyDescent="0.3">
      <c r="A91" s="4" t="s">
        <v>102</v>
      </c>
      <c r="B91" s="4" t="s">
        <v>1147</v>
      </c>
      <c r="C91" s="4" t="s">
        <v>1086</v>
      </c>
      <c r="D91" s="4" t="s">
        <v>1096</v>
      </c>
    </row>
    <row r="92" spans="1:4" ht="36" x14ac:dyDescent="0.3">
      <c r="A92" s="5" t="s">
        <v>102</v>
      </c>
      <c r="B92" s="5" t="s">
        <v>1147</v>
      </c>
      <c r="C92" s="5" t="s">
        <v>1086</v>
      </c>
      <c r="D92" s="5" t="s">
        <v>1096</v>
      </c>
    </row>
    <row r="93" spans="1:4" ht="36" x14ac:dyDescent="0.3">
      <c r="A93" s="4" t="s">
        <v>102</v>
      </c>
      <c r="B93" s="4" t="s">
        <v>1147</v>
      </c>
      <c r="C93" s="4" t="s">
        <v>1086</v>
      </c>
      <c r="D93" s="4" t="s">
        <v>1096</v>
      </c>
    </row>
    <row r="94" spans="1:4" ht="36" x14ac:dyDescent="0.3">
      <c r="A94" s="5" t="s">
        <v>102</v>
      </c>
      <c r="B94" s="5" t="s">
        <v>1161</v>
      </c>
      <c r="C94" s="5" t="s">
        <v>1086</v>
      </c>
      <c r="D94" s="5" t="s">
        <v>1096</v>
      </c>
    </row>
    <row r="95" spans="1:4" ht="36" x14ac:dyDescent="0.3">
      <c r="A95" s="4" t="s">
        <v>102</v>
      </c>
      <c r="B95" s="4" t="s">
        <v>1161</v>
      </c>
      <c r="C95" s="4" t="s">
        <v>1086</v>
      </c>
      <c r="D95" s="4" t="s">
        <v>1096</v>
      </c>
    </row>
    <row r="96" spans="1:4" ht="36" x14ac:dyDescent="0.3">
      <c r="A96" s="5" t="s">
        <v>102</v>
      </c>
      <c r="B96" s="5" t="s">
        <v>1161</v>
      </c>
      <c r="C96" s="5" t="s">
        <v>1086</v>
      </c>
      <c r="D96" s="5" t="s">
        <v>1096</v>
      </c>
    </row>
    <row r="97" spans="1:4" ht="36" x14ac:dyDescent="0.3">
      <c r="A97" s="4" t="s">
        <v>102</v>
      </c>
      <c r="B97" s="4" t="s">
        <v>1113</v>
      </c>
      <c r="C97" s="4" t="s">
        <v>1086</v>
      </c>
      <c r="D97" s="4" t="s">
        <v>1096</v>
      </c>
    </row>
    <row r="98" spans="1:4" ht="36" x14ac:dyDescent="0.3">
      <c r="A98" s="5" t="s">
        <v>102</v>
      </c>
      <c r="B98" s="5" t="s">
        <v>1113</v>
      </c>
      <c r="C98" s="5" t="s">
        <v>1086</v>
      </c>
      <c r="D98" s="5" t="s">
        <v>1096</v>
      </c>
    </row>
    <row r="99" spans="1:4" ht="36" x14ac:dyDescent="0.3">
      <c r="A99" s="4" t="s">
        <v>102</v>
      </c>
      <c r="B99" s="4" t="s">
        <v>1190</v>
      </c>
      <c r="C99" s="4" t="s">
        <v>1086</v>
      </c>
      <c r="D99" s="4" t="s">
        <v>1096</v>
      </c>
    </row>
    <row r="100" spans="1:4" ht="36" x14ac:dyDescent="0.3">
      <c r="A100" s="5" t="s">
        <v>102</v>
      </c>
      <c r="B100" s="5" t="s">
        <v>1190</v>
      </c>
      <c r="C100" s="5" t="s">
        <v>1086</v>
      </c>
      <c r="D100" s="5" t="s">
        <v>1096</v>
      </c>
    </row>
    <row r="101" spans="1:4" ht="36" x14ac:dyDescent="0.3">
      <c r="A101" s="4" t="s">
        <v>102</v>
      </c>
      <c r="B101" s="4" t="s">
        <v>1194</v>
      </c>
      <c r="C101" s="4" t="s">
        <v>1086</v>
      </c>
      <c r="D101" s="4" t="s">
        <v>1096</v>
      </c>
    </row>
    <row r="102" spans="1:4" ht="36" x14ac:dyDescent="0.3">
      <c r="A102" s="5" t="s">
        <v>102</v>
      </c>
      <c r="B102" s="5" t="s">
        <v>1194</v>
      </c>
      <c r="C102" s="5" t="s">
        <v>1086</v>
      </c>
      <c r="D102" s="5" t="s">
        <v>1096</v>
      </c>
    </row>
    <row r="103" spans="1:4" ht="54" x14ac:dyDescent="0.3">
      <c r="A103" s="4" t="s">
        <v>102</v>
      </c>
      <c r="B103" s="4" t="s">
        <v>1197</v>
      </c>
      <c r="C103" s="4" t="s">
        <v>1086</v>
      </c>
      <c r="D103" s="4" t="s">
        <v>1205</v>
      </c>
    </row>
    <row r="104" spans="1:4" ht="36" x14ac:dyDescent="0.3">
      <c r="A104" s="5" t="s">
        <v>102</v>
      </c>
      <c r="B104" s="5" t="s">
        <v>1197</v>
      </c>
      <c r="C104" s="5" t="s">
        <v>1086</v>
      </c>
      <c r="D104" s="5" t="s">
        <v>1096</v>
      </c>
    </row>
    <row r="105" spans="1:4" ht="36" x14ac:dyDescent="0.3">
      <c r="A105" s="4" t="s">
        <v>102</v>
      </c>
      <c r="B105" s="4" t="s">
        <v>1197</v>
      </c>
      <c r="C105" s="4" t="s">
        <v>1086</v>
      </c>
      <c r="D105" s="4" t="s">
        <v>1096</v>
      </c>
    </row>
    <row r="106" spans="1:4" ht="54" x14ac:dyDescent="0.3">
      <c r="A106" s="5" t="s">
        <v>102</v>
      </c>
      <c r="B106" s="5" t="s">
        <v>1213</v>
      </c>
      <c r="C106" s="5" t="s">
        <v>1086</v>
      </c>
      <c r="D106" s="5" t="s">
        <v>1096</v>
      </c>
    </row>
    <row r="107" spans="1:4" ht="54" x14ac:dyDescent="0.3">
      <c r="A107" s="4" t="s">
        <v>102</v>
      </c>
      <c r="B107" s="4" t="s">
        <v>1213</v>
      </c>
      <c r="C107" s="4" t="s">
        <v>1086</v>
      </c>
      <c r="D107" s="4" t="s">
        <v>1096</v>
      </c>
    </row>
    <row r="108" spans="1:4" ht="36" x14ac:dyDescent="0.3">
      <c r="A108" s="5" t="s">
        <v>102</v>
      </c>
      <c r="B108" s="5" t="s">
        <v>1218</v>
      </c>
      <c r="C108" s="5" t="s">
        <v>1086</v>
      </c>
      <c r="D108" s="5" t="s">
        <v>1096</v>
      </c>
    </row>
    <row r="109" spans="1:4" ht="36" x14ac:dyDescent="0.3">
      <c r="A109" s="4" t="s">
        <v>102</v>
      </c>
      <c r="B109" s="4" t="s">
        <v>1218</v>
      </c>
      <c r="C109" s="4" t="s">
        <v>1086</v>
      </c>
      <c r="D109" s="4" t="s">
        <v>1096</v>
      </c>
    </row>
    <row r="110" spans="1:4" ht="36" x14ac:dyDescent="0.3">
      <c r="A110" s="5" t="s">
        <v>102</v>
      </c>
      <c r="B110" s="5" t="s">
        <v>1221</v>
      </c>
      <c r="C110" s="5" t="s">
        <v>1086</v>
      </c>
      <c r="D110" s="5" t="s">
        <v>1096</v>
      </c>
    </row>
    <row r="111" spans="1:4" ht="36" x14ac:dyDescent="0.3">
      <c r="A111" s="4" t="s">
        <v>102</v>
      </c>
      <c r="B111" s="4" t="s">
        <v>1221</v>
      </c>
      <c r="C111" s="4" t="s">
        <v>1086</v>
      </c>
      <c r="D111" s="4" t="s">
        <v>1096</v>
      </c>
    </row>
    <row r="112" spans="1:4" ht="36" x14ac:dyDescent="0.3">
      <c r="A112" s="5" t="s">
        <v>102</v>
      </c>
      <c r="B112" s="5" t="s">
        <v>1113</v>
      </c>
      <c r="C112" s="5" t="s">
        <v>1086</v>
      </c>
      <c r="D112" s="5" t="s">
        <v>1096</v>
      </c>
    </row>
    <row r="113" spans="1:4" ht="36" x14ac:dyDescent="0.3">
      <c r="A113" s="4" t="s">
        <v>102</v>
      </c>
      <c r="B113" s="4" t="s">
        <v>1226</v>
      </c>
      <c r="C113" s="4" t="s">
        <v>1086</v>
      </c>
      <c r="D113" s="4" t="s">
        <v>1096</v>
      </c>
    </row>
    <row r="114" spans="1:4" ht="36" x14ac:dyDescent="0.3">
      <c r="A114" s="5" t="s">
        <v>102</v>
      </c>
      <c r="B114" s="5" t="s">
        <v>1226</v>
      </c>
      <c r="C114" s="5" t="s">
        <v>1086</v>
      </c>
      <c r="D114" s="5" t="s">
        <v>1096</v>
      </c>
    </row>
    <row r="115" spans="1:4" ht="36" x14ac:dyDescent="0.3">
      <c r="A115" s="4" t="s">
        <v>102</v>
      </c>
      <c r="B115" s="4" t="s">
        <v>1226</v>
      </c>
      <c r="C115" s="4" t="s">
        <v>1086</v>
      </c>
      <c r="D115" s="4" t="s">
        <v>1096</v>
      </c>
    </row>
    <row r="116" spans="1:4" ht="36" x14ac:dyDescent="0.3">
      <c r="A116" s="5" t="s">
        <v>102</v>
      </c>
      <c r="B116" s="5" t="s">
        <v>1242</v>
      </c>
      <c r="C116" s="5" t="s">
        <v>1086</v>
      </c>
      <c r="D116" s="5" t="s">
        <v>1096</v>
      </c>
    </row>
    <row r="117" spans="1:4" ht="36" x14ac:dyDescent="0.3">
      <c r="A117" s="4" t="s">
        <v>102</v>
      </c>
      <c r="B117" s="4" t="s">
        <v>1245</v>
      </c>
      <c r="C117" s="4" t="s">
        <v>1086</v>
      </c>
      <c r="D117" s="4" t="s">
        <v>1096</v>
      </c>
    </row>
    <row r="118" spans="1:4" ht="36" x14ac:dyDescent="0.3">
      <c r="A118" s="5" t="s">
        <v>102</v>
      </c>
      <c r="B118" s="5" t="s">
        <v>1245</v>
      </c>
      <c r="C118" s="5" t="s">
        <v>1086</v>
      </c>
      <c r="D118" s="5" t="s">
        <v>1096</v>
      </c>
    </row>
    <row r="119" spans="1:4" ht="36" x14ac:dyDescent="0.3">
      <c r="A119" s="4" t="s">
        <v>102</v>
      </c>
      <c r="B119" s="4" t="s">
        <v>1245</v>
      </c>
      <c r="C119" s="4" t="s">
        <v>1086</v>
      </c>
      <c r="D119" s="4" t="s">
        <v>1096</v>
      </c>
    </row>
    <row r="120" spans="1:4" ht="36" x14ac:dyDescent="0.3">
      <c r="A120" s="5" t="s">
        <v>102</v>
      </c>
      <c r="B120" s="5" t="s">
        <v>1113</v>
      </c>
      <c r="C120" s="5" t="s">
        <v>1086</v>
      </c>
      <c r="D120" s="5" t="s">
        <v>1096</v>
      </c>
    </row>
    <row r="121" spans="1:4" ht="36" x14ac:dyDescent="0.3">
      <c r="A121" s="4" t="s">
        <v>102</v>
      </c>
      <c r="B121" s="4" t="s">
        <v>1113</v>
      </c>
      <c r="C121" s="4" t="s">
        <v>1086</v>
      </c>
      <c r="D121" s="4" t="s">
        <v>1096</v>
      </c>
    </row>
    <row r="122" spans="1:4" ht="36" x14ac:dyDescent="0.3">
      <c r="A122" s="5" t="s">
        <v>102</v>
      </c>
      <c r="B122" s="5" t="s">
        <v>1259</v>
      </c>
      <c r="C122" s="5" t="s">
        <v>1086</v>
      </c>
      <c r="D122" s="5" t="s">
        <v>1096</v>
      </c>
    </row>
    <row r="123" spans="1:4" ht="36" x14ac:dyDescent="0.3">
      <c r="A123" s="4" t="s">
        <v>102</v>
      </c>
      <c r="B123" s="4" t="s">
        <v>1259</v>
      </c>
      <c r="C123" s="4" t="s">
        <v>1086</v>
      </c>
      <c r="D123" s="4" t="s">
        <v>1096</v>
      </c>
    </row>
    <row r="124" spans="1:4" ht="36" x14ac:dyDescent="0.3">
      <c r="A124" s="5" t="s">
        <v>102</v>
      </c>
      <c r="B124" s="5" t="s">
        <v>1259</v>
      </c>
      <c r="C124" s="5" t="s">
        <v>1086</v>
      </c>
      <c r="D124" s="5" t="s">
        <v>1096</v>
      </c>
    </row>
    <row r="125" spans="1:4" ht="54" x14ac:dyDescent="0.3">
      <c r="A125" s="4" t="s">
        <v>102</v>
      </c>
      <c r="B125" s="4" t="s">
        <v>1277</v>
      </c>
      <c r="C125" s="4" t="s">
        <v>1086</v>
      </c>
      <c r="D125" s="4" t="s">
        <v>1096</v>
      </c>
    </row>
    <row r="126" spans="1:4" ht="54" x14ac:dyDescent="0.3">
      <c r="A126" s="5" t="s">
        <v>102</v>
      </c>
      <c r="B126" s="5" t="s">
        <v>1277</v>
      </c>
      <c r="C126" s="5" t="s">
        <v>1086</v>
      </c>
      <c r="D126" s="5" t="s">
        <v>1096</v>
      </c>
    </row>
    <row r="127" spans="1:4" ht="54" x14ac:dyDescent="0.3">
      <c r="A127" s="4" t="s">
        <v>102</v>
      </c>
      <c r="B127" s="4" t="s">
        <v>1277</v>
      </c>
      <c r="C127" s="4" t="s">
        <v>1086</v>
      </c>
      <c r="D127" s="4" t="s">
        <v>1096</v>
      </c>
    </row>
    <row r="128" spans="1:4" ht="54" x14ac:dyDescent="0.3">
      <c r="A128" s="5" t="s">
        <v>102</v>
      </c>
      <c r="B128" s="5" t="s">
        <v>1213</v>
      </c>
      <c r="C128" s="5" t="s">
        <v>1086</v>
      </c>
      <c r="D128" s="5" t="s">
        <v>1096</v>
      </c>
    </row>
    <row r="129" spans="1:4" ht="36" x14ac:dyDescent="0.3">
      <c r="A129" s="4" t="s">
        <v>102</v>
      </c>
      <c r="B129" s="4" t="s">
        <v>1113</v>
      </c>
      <c r="C129" s="4" t="s">
        <v>1086</v>
      </c>
      <c r="D129" s="4" t="s">
        <v>1096</v>
      </c>
    </row>
    <row r="130" spans="1:4" ht="36" x14ac:dyDescent="0.3">
      <c r="A130" s="5" t="s">
        <v>102</v>
      </c>
      <c r="B130" s="5" t="s">
        <v>1310</v>
      </c>
      <c r="C130" s="5" t="s">
        <v>1086</v>
      </c>
      <c r="D130" s="5" t="s">
        <v>1096</v>
      </c>
    </row>
    <row r="131" spans="1:4" ht="36" x14ac:dyDescent="0.3">
      <c r="A131" s="4" t="s">
        <v>102</v>
      </c>
      <c r="B131" s="4" t="s">
        <v>1317</v>
      </c>
      <c r="C131" s="4" t="s">
        <v>1086</v>
      </c>
      <c r="D131" s="4" t="s">
        <v>1096</v>
      </c>
    </row>
    <row r="132" spans="1:4" ht="36" x14ac:dyDescent="0.3">
      <c r="A132" s="5" t="s">
        <v>102</v>
      </c>
      <c r="B132" s="5" t="s">
        <v>1113</v>
      </c>
      <c r="C132" s="5" t="s">
        <v>1086</v>
      </c>
      <c r="D132" s="5" t="s">
        <v>1096</v>
      </c>
    </row>
    <row r="133" spans="1:4" ht="36" x14ac:dyDescent="0.3">
      <c r="A133" s="4" t="s">
        <v>102</v>
      </c>
      <c r="B133" s="4" t="s">
        <v>1331</v>
      </c>
      <c r="C133" s="4" t="s">
        <v>1086</v>
      </c>
      <c r="D133" s="4" t="s">
        <v>1096</v>
      </c>
    </row>
    <row r="134" spans="1:4" ht="36" x14ac:dyDescent="0.3">
      <c r="A134" s="5" t="s">
        <v>102</v>
      </c>
      <c r="B134" s="5" t="s">
        <v>1342</v>
      </c>
      <c r="C134" s="5" t="s">
        <v>1086</v>
      </c>
      <c r="D134" s="5" t="s">
        <v>1096</v>
      </c>
    </row>
    <row r="135" spans="1:4" ht="36" x14ac:dyDescent="0.3">
      <c r="A135" s="4" t="s">
        <v>102</v>
      </c>
      <c r="B135" s="4" t="s">
        <v>1113</v>
      </c>
      <c r="C135" s="4" t="s">
        <v>1086</v>
      </c>
      <c r="D135" s="4" t="s">
        <v>1096</v>
      </c>
    </row>
    <row r="136" spans="1:4" ht="36" x14ac:dyDescent="0.3">
      <c r="A136" s="5" t="s">
        <v>102</v>
      </c>
      <c r="B136" s="5" t="s">
        <v>1113</v>
      </c>
      <c r="C136" s="5" t="s">
        <v>1086</v>
      </c>
      <c r="D136" s="5" t="s">
        <v>1096</v>
      </c>
    </row>
    <row r="137" spans="1:4" ht="36" x14ac:dyDescent="0.3">
      <c r="A137" s="4" t="s">
        <v>102</v>
      </c>
      <c r="B137" s="4" t="s">
        <v>1374</v>
      </c>
      <c r="C137" s="4" t="s">
        <v>1086</v>
      </c>
      <c r="D137" s="4" t="s">
        <v>1096</v>
      </c>
    </row>
    <row r="138" spans="1:4" ht="36" x14ac:dyDescent="0.3">
      <c r="A138" s="5" t="s">
        <v>102</v>
      </c>
      <c r="B138" s="5" t="s">
        <v>1113</v>
      </c>
      <c r="C138" s="5" t="s">
        <v>1086</v>
      </c>
      <c r="D138" s="5" t="s">
        <v>1096</v>
      </c>
    </row>
    <row r="139" spans="1:4" ht="36" x14ac:dyDescent="0.3">
      <c r="A139" s="4" t="s">
        <v>102</v>
      </c>
      <c r="B139" s="4" t="s">
        <v>1113</v>
      </c>
      <c r="C139" s="4" t="s">
        <v>1086</v>
      </c>
      <c r="D139" s="4" t="s">
        <v>1096</v>
      </c>
    </row>
    <row r="140" spans="1:4" ht="36" x14ac:dyDescent="0.3">
      <c r="A140" s="5" t="s">
        <v>102</v>
      </c>
      <c r="B140" s="5" t="s">
        <v>1407</v>
      </c>
      <c r="C140" s="5" t="s">
        <v>1086</v>
      </c>
      <c r="D140" s="5" t="s">
        <v>1096</v>
      </c>
    </row>
    <row r="141" spans="1:4" ht="36" x14ac:dyDescent="0.3">
      <c r="A141" s="4" t="s">
        <v>102</v>
      </c>
      <c r="B141" s="4" t="s">
        <v>1407</v>
      </c>
      <c r="C141" s="4" t="s">
        <v>1086</v>
      </c>
      <c r="D141" s="4" t="s">
        <v>1096</v>
      </c>
    </row>
    <row r="142" spans="1:4" ht="36" x14ac:dyDescent="0.3">
      <c r="A142" s="5" t="s">
        <v>102</v>
      </c>
      <c r="B142" s="5" t="s">
        <v>1113</v>
      </c>
      <c r="C142" s="5" t="s">
        <v>1086</v>
      </c>
      <c r="D142" s="5" t="s">
        <v>1096</v>
      </c>
    </row>
    <row r="143" spans="1:4" ht="36" x14ac:dyDescent="0.3">
      <c r="A143" s="4" t="s">
        <v>102</v>
      </c>
      <c r="B143" s="4" t="s">
        <v>1429</v>
      </c>
      <c r="C143" s="4" t="s">
        <v>1086</v>
      </c>
      <c r="D143" s="4" t="s">
        <v>1096</v>
      </c>
    </row>
    <row r="144" spans="1:4" ht="36" x14ac:dyDescent="0.3">
      <c r="A144" s="5" t="s">
        <v>102</v>
      </c>
      <c r="B144" s="5" t="s">
        <v>1441</v>
      </c>
      <c r="C144" s="5" t="s">
        <v>1086</v>
      </c>
      <c r="D144" s="5" t="s">
        <v>1096</v>
      </c>
    </row>
    <row r="145" spans="1:4" ht="36" x14ac:dyDescent="0.3">
      <c r="A145" s="4" t="s">
        <v>102</v>
      </c>
      <c r="B145" s="4" t="s">
        <v>1113</v>
      </c>
      <c r="C145" s="4" t="s">
        <v>1086</v>
      </c>
      <c r="D145" s="4" t="s">
        <v>1096</v>
      </c>
    </row>
    <row r="146" spans="1:4" ht="72" x14ac:dyDescent="0.3">
      <c r="A146" s="5" t="s">
        <v>102</v>
      </c>
      <c r="B146" s="5" t="s">
        <v>1464</v>
      </c>
      <c r="C146" s="5" t="s">
        <v>1469</v>
      </c>
      <c r="D146" s="5" t="s">
        <v>1466</v>
      </c>
    </row>
    <row r="147" spans="1:4" ht="72" x14ac:dyDescent="0.3">
      <c r="A147" s="4" t="s">
        <v>102</v>
      </c>
      <c r="B147" s="4" t="s">
        <v>1464</v>
      </c>
      <c r="C147" s="4" t="s">
        <v>1469</v>
      </c>
      <c r="D147" s="4" t="s">
        <v>1466</v>
      </c>
    </row>
    <row r="148" spans="1:4" ht="72" x14ac:dyDescent="0.3">
      <c r="A148" s="5" t="s">
        <v>102</v>
      </c>
      <c r="B148" s="5" t="s">
        <v>1464</v>
      </c>
      <c r="C148" s="5" t="s">
        <v>1469</v>
      </c>
      <c r="D148" s="5" t="s">
        <v>1466</v>
      </c>
    </row>
    <row r="149" spans="1:4" ht="72" x14ac:dyDescent="0.3">
      <c r="A149" s="4" t="s">
        <v>102</v>
      </c>
      <c r="B149" s="4" t="s">
        <v>1464</v>
      </c>
      <c r="C149" s="4" t="s">
        <v>1469</v>
      </c>
      <c r="D149" s="4" t="s">
        <v>1466</v>
      </c>
    </row>
    <row r="150" spans="1:4" ht="72" x14ac:dyDescent="0.3">
      <c r="A150" s="5" t="s">
        <v>102</v>
      </c>
      <c r="B150" s="5" t="s">
        <v>1464</v>
      </c>
      <c r="C150" s="5" t="s">
        <v>1469</v>
      </c>
      <c r="D150" s="5" t="s">
        <v>1466</v>
      </c>
    </row>
    <row r="151" spans="1:4" ht="54" x14ac:dyDescent="0.3">
      <c r="A151" s="4" t="s">
        <v>102</v>
      </c>
      <c r="B151" s="4" t="s">
        <v>1520</v>
      </c>
      <c r="C151" s="4" t="s">
        <v>1469</v>
      </c>
      <c r="D151" s="4" t="s">
        <v>1466</v>
      </c>
    </row>
    <row r="152" spans="1:4" ht="54" x14ac:dyDescent="0.3">
      <c r="A152" s="5" t="s">
        <v>102</v>
      </c>
      <c r="B152" s="5" t="s">
        <v>1520</v>
      </c>
      <c r="C152" s="5" t="s">
        <v>1469</v>
      </c>
      <c r="D152" s="5" t="s">
        <v>1466</v>
      </c>
    </row>
    <row r="153" spans="1:4" ht="54" x14ac:dyDescent="0.3">
      <c r="A153" s="4" t="s">
        <v>102</v>
      </c>
      <c r="B153" s="4" t="s">
        <v>1520</v>
      </c>
      <c r="C153" s="4" t="s">
        <v>1469</v>
      </c>
      <c r="D153" s="4" t="s">
        <v>1466</v>
      </c>
    </row>
    <row r="154" spans="1:4" ht="54" x14ac:dyDescent="0.3">
      <c r="A154" s="5" t="s">
        <v>102</v>
      </c>
      <c r="B154" s="5" t="s">
        <v>1520</v>
      </c>
      <c r="C154" s="5" t="s">
        <v>1469</v>
      </c>
      <c r="D154" s="5" t="s">
        <v>1466</v>
      </c>
    </row>
    <row r="155" spans="1:4" ht="54" x14ac:dyDescent="0.3">
      <c r="A155" s="4" t="s">
        <v>102</v>
      </c>
      <c r="B155" s="4" t="s">
        <v>1520</v>
      </c>
      <c r="C155" s="4" t="s">
        <v>1469</v>
      </c>
      <c r="D155" s="4" t="s">
        <v>1466</v>
      </c>
    </row>
    <row r="156" spans="1:4" ht="54" x14ac:dyDescent="0.3">
      <c r="A156" s="5" t="s">
        <v>102</v>
      </c>
      <c r="B156" s="5" t="s">
        <v>1520</v>
      </c>
      <c r="C156" s="5" t="s">
        <v>1469</v>
      </c>
      <c r="D156" s="5" t="s">
        <v>1466</v>
      </c>
    </row>
    <row r="157" spans="1:4" ht="54" x14ac:dyDescent="0.3">
      <c r="A157" s="4" t="s">
        <v>102</v>
      </c>
      <c r="B157" s="4" t="s">
        <v>1520</v>
      </c>
      <c r="C157" s="4" t="s">
        <v>1469</v>
      </c>
      <c r="D157" s="4" t="s">
        <v>1466</v>
      </c>
    </row>
    <row r="158" spans="1:4" ht="72" x14ac:dyDescent="0.3">
      <c r="A158" s="5" t="s">
        <v>102</v>
      </c>
      <c r="B158" s="5" t="s">
        <v>1464</v>
      </c>
      <c r="C158" s="5" t="s">
        <v>1469</v>
      </c>
      <c r="D158" s="5" t="s">
        <v>1466</v>
      </c>
    </row>
    <row r="159" spans="1:4" ht="72" x14ac:dyDescent="0.3">
      <c r="A159" s="4" t="s">
        <v>102</v>
      </c>
      <c r="B159" s="4" t="s">
        <v>1464</v>
      </c>
      <c r="C159" s="4" t="s">
        <v>1469</v>
      </c>
      <c r="D159" s="4" t="s">
        <v>1466</v>
      </c>
    </row>
    <row r="160" spans="1:4" ht="72" x14ac:dyDescent="0.3">
      <c r="A160" s="5" t="s">
        <v>102</v>
      </c>
      <c r="B160" s="5" t="s">
        <v>1464</v>
      </c>
      <c r="C160" s="5" t="s">
        <v>1469</v>
      </c>
      <c r="D160" s="5" t="s">
        <v>1466</v>
      </c>
    </row>
    <row r="161" spans="1:4" ht="72" x14ac:dyDescent="0.3">
      <c r="A161" s="4" t="s">
        <v>102</v>
      </c>
      <c r="B161" s="4" t="s">
        <v>1464</v>
      </c>
      <c r="C161" s="4" t="s">
        <v>1469</v>
      </c>
      <c r="D161" s="4" t="s">
        <v>1466</v>
      </c>
    </row>
    <row r="162" spans="1:4" ht="54" x14ac:dyDescent="0.3">
      <c r="A162" s="5" t="s">
        <v>102</v>
      </c>
      <c r="B162" s="5" t="s">
        <v>1520</v>
      </c>
      <c r="C162" s="5" t="s">
        <v>1469</v>
      </c>
      <c r="D162" s="5" t="s">
        <v>1466</v>
      </c>
    </row>
    <row r="163" spans="1:4" ht="72" x14ac:dyDescent="0.3">
      <c r="A163" s="4" t="s">
        <v>102</v>
      </c>
      <c r="B163" s="4" t="s">
        <v>1464</v>
      </c>
      <c r="C163" s="4" t="s">
        <v>1469</v>
      </c>
      <c r="D163" s="4" t="s">
        <v>1466</v>
      </c>
    </row>
    <row r="164" spans="1:4" ht="72" x14ac:dyDescent="0.3">
      <c r="A164" s="5" t="s">
        <v>102</v>
      </c>
      <c r="B164" s="5" t="s">
        <v>1464</v>
      </c>
      <c r="C164" s="5" t="s">
        <v>1469</v>
      </c>
      <c r="D164" s="5" t="s">
        <v>1466</v>
      </c>
    </row>
    <row r="165" spans="1:4" ht="72" x14ac:dyDescent="0.3">
      <c r="A165" s="4" t="s">
        <v>102</v>
      </c>
      <c r="B165" s="4" t="s">
        <v>1464</v>
      </c>
      <c r="C165" s="4" t="s">
        <v>1469</v>
      </c>
      <c r="D165" s="4" t="s">
        <v>1466</v>
      </c>
    </row>
    <row r="166" spans="1:4" ht="72" x14ac:dyDescent="0.3">
      <c r="A166" s="5" t="s">
        <v>102</v>
      </c>
      <c r="B166" s="5" t="s">
        <v>1464</v>
      </c>
      <c r="C166" s="5" t="s">
        <v>1469</v>
      </c>
      <c r="D166" s="5" t="s">
        <v>1466</v>
      </c>
    </row>
    <row r="167" spans="1:4" ht="54" x14ac:dyDescent="0.3">
      <c r="A167" s="4" t="s">
        <v>102</v>
      </c>
      <c r="B167" s="4" t="s">
        <v>1691</v>
      </c>
      <c r="C167" s="4" t="s">
        <v>1696</v>
      </c>
      <c r="D167" s="4" t="s">
        <v>1703</v>
      </c>
    </row>
    <row r="168" spans="1:4" ht="54" x14ac:dyDescent="0.3">
      <c r="A168" s="5" t="s">
        <v>102</v>
      </c>
      <c r="B168" s="5" t="s">
        <v>1691</v>
      </c>
      <c r="C168" s="5" t="s">
        <v>1696</v>
      </c>
      <c r="D168" s="5" t="s">
        <v>1703</v>
      </c>
    </row>
    <row r="169" spans="1:4" ht="54" x14ac:dyDescent="0.3">
      <c r="A169" s="4" t="s">
        <v>102</v>
      </c>
      <c r="B169" s="4" t="s">
        <v>1691</v>
      </c>
      <c r="C169" s="4" t="s">
        <v>1696</v>
      </c>
      <c r="D169" s="4" t="s">
        <v>1703</v>
      </c>
    </row>
    <row r="170" spans="1:4" ht="54" x14ac:dyDescent="0.3">
      <c r="A170" s="5" t="s">
        <v>102</v>
      </c>
      <c r="B170" s="5" t="s">
        <v>1691</v>
      </c>
      <c r="C170" s="5" t="s">
        <v>1696</v>
      </c>
      <c r="D170" s="5" t="s">
        <v>1703</v>
      </c>
    </row>
    <row r="171" spans="1:4" ht="54" x14ac:dyDescent="0.3">
      <c r="A171" s="4" t="s">
        <v>102</v>
      </c>
      <c r="B171" s="4" t="s">
        <v>1735</v>
      </c>
      <c r="C171" s="4" t="s">
        <v>1696</v>
      </c>
      <c r="D171" s="4" t="s">
        <v>1703</v>
      </c>
    </row>
    <row r="172" spans="1:4" ht="54" x14ac:dyDescent="0.3">
      <c r="A172" s="5" t="s">
        <v>102</v>
      </c>
      <c r="B172" s="5" t="s">
        <v>1691</v>
      </c>
      <c r="C172" s="5" t="s">
        <v>1696</v>
      </c>
      <c r="D172" s="5" t="s">
        <v>1703</v>
      </c>
    </row>
    <row r="173" spans="1:4" ht="54" x14ac:dyDescent="0.3">
      <c r="A173" s="4" t="s">
        <v>102</v>
      </c>
      <c r="B173" s="4" t="s">
        <v>1691</v>
      </c>
      <c r="C173" s="4" t="s">
        <v>1696</v>
      </c>
      <c r="D173" s="4" t="s">
        <v>1703</v>
      </c>
    </row>
    <row r="174" spans="1:4" ht="54" x14ac:dyDescent="0.3">
      <c r="A174" s="5" t="s">
        <v>102</v>
      </c>
      <c r="B174" s="5" t="s">
        <v>1691</v>
      </c>
      <c r="C174" s="5" t="s">
        <v>1696</v>
      </c>
      <c r="D174" s="5" t="s">
        <v>1703</v>
      </c>
    </row>
    <row r="175" spans="1:4" ht="54" x14ac:dyDescent="0.3">
      <c r="A175" s="4" t="s">
        <v>102</v>
      </c>
      <c r="B175" s="4" t="s">
        <v>1691</v>
      </c>
      <c r="C175" s="4" t="s">
        <v>1696</v>
      </c>
      <c r="D175" s="4" t="s">
        <v>1703</v>
      </c>
    </row>
    <row r="176" spans="1:4" ht="54" x14ac:dyDescent="0.3">
      <c r="A176" s="5" t="s">
        <v>102</v>
      </c>
      <c r="B176" s="5" t="s">
        <v>1791</v>
      </c>
      <c r="C176" s="5" t="s">
        <v>1696</v>
      </c>
      <c r="D176" s="5" t="s">
        <v>1703</v>
      </c>
    </row>
    <row r="177" spans="1:4" ht="54" x14ac:dyDescent="0.3">
      <c r="A177" s="4" t="s">
        <v>102</v>
      </c>
      <c r="B177" s="4" t="s">
        <v>1791</v>
      </c>
      <c r="C177" s="4" t="s">
        <v>1696</v>
      </c>
      <c r="D177" s="4" t="s">
        <v>1703</v>
      </c>
    </row>
    <row r="178" spans="1:4" ht="54" x14ac:dyDescent="0.3">
      <c r="A178" s="5" t="s">
        <v>102</v>
      </c>
      <c r="B178" s="5" t="s">
        <v>1691</v>
      </c>
      <c r="C178" s="5" t="s">
        <v>1696</v>
      </c>
      <c r="D178" s="5" t="s">
        <v>1703</v>
      </c>
    </row>
    <row r="179" spans="1:4" ht="54" x14ac:dyDescent="0.3">
      <c r="A179" s="4" t="s">
        <v>102</v>
      </c>
      <c r="B179" s="4" t="s">
        <v>1691</v>
      </c>
      <c r="C179" s="4" t="s">
        <v>1696</v>
      </c>
      <c r="D179" s="4" t="s">
        <v>1703</v>
      </c>
    </row>
    <row r="180" spans="1:4" ht="54" x14ac:dyDescent="0.3">
      <c r="A180" s="5" t="s">
        <v>102</v>
      </c>
      <c r="B180" s="5" t="s">
        <v>1791</v>
      </c>
      <c r="C180" s="5" t="s">
        <v>1696</v>
      </c>
      <c r="D180" s="5" t="s">
        <v>1703</v>
      </c>
    </row>
    <row r="181" spans="1:4" ht="54" x14ac:dyDescent="0.3">
      <c r="A181" s="4" t="s">
        <v>102</v>
      </c>
      <c r="B181" s="4" t="s">
        <v>1691</v>
      </c>
      <c r="C181" s="4" t="s">
        <v>1696</v>
      </c>
      <c r="D181" s="4" t="s">
        <v>1703</v>
      </c>
    </row>
    <row r="182" spans="1:4" ht="54" x14ac:dyDescent="0.3">
      <c r="A182" s="5" t="s">
        <v>102</v>
      </c>
      <c r="B182" s="5" t="s">
        <v>1850</v>
      </c>
      <c r="C182" s="5" t="s">
        <v>1696</v>
      </c>
      <c r="D182" s="5" t="s">
        <v>1703</v>
      </c>
    </row>
    <row r="183" spans="1:4" ht="54" x14ac:dyDescent="0.3">
      <c r="A183" s="4" t="s">
        <v>102</v>
      </c>
      <c r="B183" s="4" t="s">
        <v>1863</v>
      </c>
      <c r="C183" s="4" t="s">
        <v>1696</v>
      </c>
      <c r="D183" s="4" t="s">
        <v>1703</v>
      </c>
    </row>
    <row r="184" spans="1:4" ht="54" x14ac:dyDescent="0.3">
      <c r="A184" s="5" t="s">
        <v>102</v>
      </c>
      <c r="B184" s="5" t="s">
        <v>1876</v>
      </c>
      <c r="C184" s="5" t="s">
        <v>1696</v>
      </c>
      <c r="D184" s="5" t="s">
        <v>1703</v>
      </c>
    </row>
    <row r="185" spans="1:4" ht="54" x14ac:dyDescent="0.3">
      <c r="A185" s="4" t="s">
        <v>102</v>
      </c>
      <c r="B185" s="4" t="s">
        <v>1888</v>
      </c>
      <c r="C185" s="4" t="s">
        <v>1696</v>
      </c>
      <c r="D185" s="4" t="s">
        <v>1703</v>
      </c>
    </row>
    <row r="186" spans="1:4" ht="54" x14ac:dyDescent="0.3">
      <c r="A186" s="5" t="s">
        <v>102</v>
      </c>
      <c r="B186" s="5" t="s">
        <v>1691</v>
      </c>
      <c r="C186" s="5" t="s">
        <v>1696</v>
      </c>
      <c r="D186" s="5" t="s">
        <v>1703</v>
      </c>
    </row>
    <row r="187" spans="1:4" ht="54" x14ac:dyDescent="0.3">
      <c r="A187" s="4" t="s">
        <v>102</v>
      </c>
      <c r="B187" s="4" t="s">
        <v>1691</v>
      </c>
      <c r="C187" s="4" t="s">
        <v>1696</v>
      </c>
      <c r="D187" s="4" t="s">
        <v>1703</v>
      </c>
    </row>
    <row r="188" spans="1:4" ht="54" x14ac:dyDescent="0.3">
      <c r="A188" s="5" t="s">
        <v>102</v>
      </c>
      <c r="B188" s="5" t="s">
        <v>1691</v>
      </c>
      <c r="C188" s="5" t="s">
        <v>1696</v>
      </c>
      <c r="D188" s="5" t="s">
        <v>1703</v>
      </c>
    </row>
    <row r="189" spans="1:4" ht="54" x14ac:dyDescent="0.3">
      <c r="A189" s="4" t="s">
        <v>102</v>
      </c>
      <c r="B189" s="4" t="s">
        <v>1921</v>
      </c>
      <c r="C189" s="4" t="s">
        <v>1696</v>
      </c>
      <c r="D189" s="4" t="s">
        <v>1703</v>
      </c>
    </row>
    <row r="190" spans="1:4" ht="54" x14ac:dyDescent="0.3">
      <c r="A190" s="5" t="s">
        <v>102</v>
      </c>
      <c r="B190" s="5" t="s">
        <v>1691</v>
      </c>
      <c r="C190" s="5" t="s">
        <v>1696</v>
      </c>
      <c r="D190" s="5" t="s">
        <v>1703</v>
      </c>
    </row>
    <row r="191" spans="1:4" ht="54" x14ac:dyDescent="0.3">
      <c r="A191" s="4" t="s">
        <v>102</v>
      </c>
      <c r="B191" s="4" t="s">
        <v>1691</v>
      </c>
      <c r="C191" s="4" t="s">
        <v>1696</v>
      </c>
      <c r="D191" s="4" t="s">
        <v>1703</v>
      </c>
    </row>
    <row r="192" spans="1:4" ht="54" x14ac:dyDescent="0.3">
      <c r="A192" s="5" t="s">
        <v>102</v>
      </c>
      <c r="B192" s="5" t="s">
        <v>1953</v>
      </c>
      <c r="C192" s="5" t="s">
        <v>1696</v>
      </c>
      <c r="D192" s="5" t="s">
        <v>1703</v>
      </c>
    </row>
    <row r="193" spans="1:4" ht="54" x14ac:dyDescent="0.3">
      <c r="A193" s="4" t="s">
        <v>102</v>
      </c>
      <c r="B193" s="4" t="s">
        <v>1953</v>
      </c>
      <c r="C193" s="4" t="s">
        <v>1696</v>
      </c>
      <c r="D193" s="4" t="s">
        <v>1703</v>
      </c>
    </row>
    <row r="194" spans="1:4" ht="54" x14ac:dyDescent="0.3">
      <c r="A194" s="5" t="s">
        <v>102</v>
      </c>
      <c r="B194" s="5" t="s">
        <v>1953</v>
      </c>
      <c r="C194" s="5" t="s">
        <v>1696</v>
      </c>
      <c r="D194" s="5" t="s">
        <v>1703</v>
      </c>
    </row>
    <row r="195" spans="1:4" ht="54" x14ac:dyDescent="0.3">
      <c r="A195" s="4" t="s">
        <v>102</v>
      </c>
      <c r="B195" s="4" t="s">
        <v>1953</v>
      </c>
      <c r="C195" s="4" t="s">
        <v>1696</v>
      </c>
      <c r="D195" s="4" t="s">
        <v>1703</v>
      </c>
    </row>
    <row r="196" spans="1:4" ht="54" x14ac:dyDescent="0.3">
      <c r="A196" s="5" t="s">
        <v>102</v>
      </c>
      <c r="B196" s="5" t="s">
        <v>1990</v>
      </c>
      <c r="C196" s="5" t="s">
        <v>1696</v>
      </c>
      <c r="D196" s="5" t="s">
        <v>1703</v>
      </c>
    </row>
    <row r="197" spans="1:4" ht="54" x14ac:dyDescent="0.3">
      <c r="A197" s="4" t="s">
        <v>102</v>
      </c>
      <c r="B197" s="4" t="s">
        <v>1990</v>
      </c>
      <c r="C197" s="4" t="s">
        <v>1696</v>
      </c>
      <c r="D197" s="4" t="s">
        <v>1703</v>
      </c>
    </row>
    <row r="198" spans="1:4" ht="54" x14ac:dyDescent="0.3">
      <c r="A198" s="5" t="s">
        <v>102</v>
      </c>
      <c r="B198" s="5" t="s">
        <v>1990</v>
      </c>
      <c r="C198" s="5" t="s">
        <v>1696</v>
      </c>
      <c r="D198" s="5" t="s">
        <v>1703</v>
      </c>
    </row>
    <row r="199" spans="1:4" ht="54" x14ac:dyDescent="0.3">
      <c r="A199" s="4" t="s">
        <v>102</v>
      </c>
      <c r="B199" s="4" t="s">
        <v>1990</v>
      </c>
      <c r="C199" s="4" t="s">
        <v>1696</v>
      </c>
      <c r="D199" s="4" t="s">
        <v>1703</v>
      </c>
    </row>
    <row r="200" spans="1:4" ht="54" x14ac:dyDescent="0.3">
      <c r="A200" s="5" t="s">
        <v>102</v>
      </c>
      <c r="B200" s="5" t="s">
        <v>1990</v>
      </c>
      <c r="C200" s="5" t="s">
        <v>1696</v>
      </c>
      <c r="D200" s="5" t="s">
        <v>1703</v>
      </c>
    </row>
    <row r="201" spans="1:4" ht="36" x14ac:dyDescent="0.3">
      <c r="A201" s="4" t="s">
        <v>102</v>
      </c>
      <c r="B201" s="4" t="s">
        <v>2028</v>
      </c>
      <c r="C201" s="4" t="s">
        <v>2033</v>
      </c>
      <c r="D201" s="4" t="s">
        <v>2035</v>
      </c>
    </row>
    <row r="202" spans="1:4" ht="36" x14ac:dyDescent="0.3">
      <c r="A202" s="5" t="s">
        <v>102</v>
      </c>
      <c r="B202" s="5" t="s">
        <v>2028</v>
      </c>
      <c r="C202" s="5" t="s">
        <v>2033</v>
      </c>
      <c r="D202" s="5" t="s">
        <v>2035</v>
      </c>
    </row>
    <row r="203" spans="1:4" ht="36" x14ac:dyDescent="0.3">
      <c r="A203" s="4" t="s">
        <v>102</v>
      </c>
      <c r="B203" s="4" t="s">
        <v>2028</v>
      </c>
      <c r="C203" s="4" t="s">
        <v>2033</v>
      </c>
      <c r="D203" s="4" t="s">
        <v>2035</v>
      </c>
    </row>
    <row r="204" spans="1:4" ht="54" x14ac:dyDescent="0.3">
      <c r="A204" s="5" t="s">
        <v>2069</v>
      </c>
      <c r="B204" s="5" t="s">
        <v>2070</v>
      </c>
      <c r="C204" s="5" t="s">
        <v>2074</v>
      </c>
      <c r="D204" s="5" t="s">
        <v>2083</v>
      </c>
    </row>
    <row r="205" spans="1:4" ht="54" x14ac:dyDescent="0.3">
      <c r="A205" s="4" t="s">
        <v>2069</v>
      </c>
      <c r="B205" s="4" t="s">
        <v>2070</v>
      </c>
      <c r="C205" s="4" t="s">
        <v>2074</v>
      </c>
      <c r="D205" s="4" t="s">
        <v>2083</v>
      </c>
    </row>
    <row r="206" spans="1:4" ht="54" x14ac:dyDescent="0.3">
      <c r="A206" s="5" t="s">
        <v>2069</v>
      </c>
      <c r="B206" s="5" t="s">
        <v>2070</v>
      </c>
      <c r="C206" s="5" t="s">
        <v>2074</v>
      </c>
      <c r="D206" s="5" t="s">
        <v>2083</v>
      </c>
    </row>
    <row r="207" spans="1:4" ht="54" x14ac:dyDescent="0.3">
      <c r="A207" s="4" t="s">
        <v>2069</v>
      </c>
      <c r="B207" s="4" t="s">
        <v>2070</v>
      </c>
      <c r="C207" s="4" t="s">
        <v>2074</v>
      </c>
      <c r="D207" s="4" t="s">
        <v>2083</v>
      </c>
    </row>
    <row r="208" spans="1:4" ht="54" x14ac:dyDescent="0.3">
      <c r="A208" s="5" t="s">
        <v>2069</v>
      </c>
      <c r="B208" s="5" t="s">
        <v>2070</v>
      </c>
      <c r="C208" s="5" t="s">
        <v>2074</v>
      </c>
      <c r="D208" s="5" t="s">
        <v>2083</v>
      </c>
    </row>
    <row r="209" spans="1:4" ht="54" x14ac:dyDescent="0.3">
      <c r="A209" s="4" t="s">
        <v>2069</v>
      </c>
      <c r="B209" s="4" t="s">
        <v>2070</v>
      </c>
      <c r="C209" s="4" t="s">
        <v>2074</v>
      </c>
      <c r="D209" s="4" t="s">
        <v>2083</v>
      </c>
    </row>
    <row r="210" spans="1:4" ht="54" x14ac:dyDescent="0.3">
      <c r="A210" s="5" t="s">
        <v>2069</v>
      </c>
      <c r="B210" s="5" t="s">
        <v>2070</v>
      </c>
      <c r="C210" s="5" t="s">
        <v>2074</v>
      </c>
      <c r="D210" s="5" t="s">
        <v>2083</v>
      </c>
    </row>
    <row r="211" spans="1:4" ht="54" x14ac:dyDescent="0.3">
      <c r="A211" s="4" t="s">
        <v>2069</v>
      </c>
      <c r="B211" s="4" t="s">
        <v>2070</v>
      </c>
      <c r="C211" s="4" t="s">
        <v>2074</v>
      </c>
      <c r="D211" s="4" t="s">
        <v>2083</v>
      </c>
    </row>
    <row r="212" spans="1:4" ht="54" x14ac:dyDescent="0.3">
      <c r="A212" s="5" t="s">
        <v>2069</v>
      </c>
      <c r="B212" s="5" t="s">
        <v>1953</v>
      </c>
      <c r="C212" s="5" t="s">
        <v>2074</v>
      </c>
      <c r="D212" s="5" t="s">
        <v>2083</v>
      </c>
    </row>
    <row r="213" spans="1:4" ht="54" x14ac:dyDescent="0.3">
      <c r="A213" s="4" t="s">
        <v>2069</v>
      </c>
      <c r="B213" s="4" t="s">
        <v>1953</v>
      </c>
      <c r="C213" s="4" t="s">
        <v>2170</v>
      </c>
      <c r="D213" s="4" t="s">
        <v>2083</v>
      </c>
    </row>
    <row r="214" spans="1:4" ht="54" x14ac:dyDescent="0.3">
      <c r="A214" s="5" t="s">
        <v>2069</v>
      </c>
      <c r="B214" s="5" t="s">
        <v>1953</v>
      </c>
      <c r="C214" s="5" t="s">
        <v>2170</v>
      </c>
      <c r="D214" s="5" t="s">
        <v>2083</v>
      </c>
    </row>
    <row r="215" spans="1:4" ht="54" x14ac:dyDescent="0.3">
      <c r="A215" s="4" t="s">
        <v>2069</v>
      </c>
      <c r="B215" s="4" t="s">
        <v>1953</v>
      </c>
      <c r="C215" s="4" t="s">
        <v>2170</v>
      </c>
      <c r="D215" s="4" t="s">
        <v>2083</v>
      </c>
    </row>
    <row r="216" spans="1:4" ht="54" x14ac:dyDescent="0.3">
      <c r="A216" s="5" t="s">
        <v>2069</v>
      </c>
      <c r="B216" s="5" t="s">
        <v>1953</v>
      </c>
      <c r="C216" s="5" t="s">
        <v>2170</v>
      </c>
      <c r="D216" s="5" t="s">
        <v>2083</v>
      </c>
    </row>
    <row r="217" spans="1:4" ht="54" x14ac:dyDescent="0.3">
      <c r="A217" s="4" t="s">
        <v>2069</v>
      </c>
      <c r="B217" s="4" t="s">
        <v>1953</v>
      </c>
      <c r="C217" s="4" t="s">
        <v>2170</v>
      </c>
      <c r="D217" s="4" t="s">
        <v>2083</v>
      </c>
    </row>
    <row r="218" spans="1:4" ht="54" x14ac:dyDescent="0.3">
      <c r="A218" s="5" t="s">
        <v>2069</v>
      </c>
      <c r="B218" s="5" t="s">
        <v>1953</v>
      </c>
      <c r="C218" s="5" t="s">
        <v>2170</v>
      </c>
      <c r="D218" s="5" t="s">
        <v>2083</v>
      </c>
    </row>
    <row r="219" spans="1:4" ht="54" x14ac:dyDescent="0.3">
      <c r="A219" s="4" t="s">
        <v>2069</v>
      </c>
      <c r="B219" s="4" t="s">
        <v>1953</v>
      </c>
      <c r="C219" s="4" t="s">
        <v>2170</v>
      </c>
      <c r="D219" s="4" t="s">
        <v>2083</v>
      </c>
    </row>
    <row r="220" spans="1:4" ht="54" x14ac:dyDescent="0.3">
      <c r="A220" s="5" t="s">
        <v>2069</v>
      </c>
      <c r="B220" s="5" t="s">
        <v>1953</v>
      </c>
      <c r="C220" s="5" t="s">
        <v>2170</v>
      </c>
      <c r="D220" s="5" t="s">
        <v>2083</v>
      </c>
    </row>
    <row r="221" spans="1:4" ht="54" x14ac:dyDescent="0.3">
      <c r="A221" s="4" t="s">
        <v>2069</v>
      </c>
      <c r="B221" s="4" t="s">
        <v>1953</v>
      </c>
      <c r="C221" s="4" t="s">
        <v>2170</v>
      </c>
      <c r="D221" s="4" t="s">
        <v>2083</v>
      </c>
    </row>
    <row r="222" spans="1:4" ht="54" x14ac:dyDescent="0.3">
      <c r="A222" s="5" t="s">
        <v>2069</v>
      </c>
      <c r="B222" s="5" t="s">
        <v>1953</v>
      </c>
      <c r="C222" s="5" t="s">
        <v>2170</v>
      </c>
      <c r="D222" s="5" t="s">
        <v>2083</v>
      </c>
    </row>
    <row r="223" spans="1:4" ht="54" x14ac:dyDescent="0.3">
      <c r="A223" s="4" t="s">
        <v>2069</v>
      </c>
      <c r="B223" s="4" t="s">
        <v>2256</v>
      </c>
      <c r="C223" s="4" t="s">
        <v>2258</v>
      </c>
      <c r="D223" s="4" t="s">
        <v>2083</v>
      </c>
    </row>
    <row r="224" spans="1:4" ht="54" x14ac:dyDescent="0.3">
      <c r="A224" s="5" t="s">
        <v>2069</v>
      </c>
      <c r="B224" s="5" t="s">
        <v>2256</v>
      </c>
      <c r="C224" s="5" t="s">
        <v>2258</v>
      </c>
      <c r="D224" s="5" t="s">
        <v>2083</v>
      </c>
    </row>
    <row r="225" spans="1:4" ht="54" x14ac:dyDescent="0.3">
      <c r="A225" s="4" t="s">
        <v>2069</v>
      </c>
      <c r="B225" s="4" t="s">
        <v>2256</v>
      </c>
      <c r="C225" s="4" t="s">
        <v>2258</v>
      </c>
      <c r="D225" s="4" t="s">
        <v>2083</v>
      </c>
    </row>
    <row r="226" spans="1:4" ht="54" x14ac:dyDescent="0.3">
      <c r="A226" s="5" t="s">
        <v>2069</v>
      </c>
      <c r="B226" s="5" t="s">
        <v>2256</v>
      </c>
      <c r="C226" s="5" t="s">
        <v>2258</v>
      </c>
      <c r="D226" s="5" t="s">
        <v>2083</v>
      </c>
    </row>
    <row r="227" spans="1:4" ht="54" x14ac:dyDescent="0.3">
      <c r="A227" s="4" t="s">
        <v>2069</v>
      </c>
      <c r="B227" s="4" t="s">
        <v>2256</v>
      </c>
      <c r="C227" s="4" t="s">
        <v>2258</v>
      </c>
      <c r="D227" s="4" t="s">
        <v>2083</v>
      </c>
    </row>
    <row r="228" spans="1:4" ht="54" x14ac:dyDescent="0.3">
      <c r="A228" s="5" t="s">
        <v>2069</v>
      </c>
      <c r="B228" s="5" t="s">
        <v>2302</v>
      </c>
      <c r="C228" s="5" t="s">
        <v>2307</v>
      </c>
      <c r="D228" s="5" t="s">
        <v>2083</v>
      </c>
    </row>
    <row r="229" spans="1:4" ht="54" x14ac:dyDescent="0.3">
      <c r="A229" s="4" t="s">
        <v>2069</v>
      </c>
      <c r="B229" s="4" t="s">
        <v>2302</v>
      </c>
      <c r="C229" s="4" t="s">
        <v>2307</v>
      </c>
      <c r="D229" s="4" t="s">
        <v>2083</v>
      </c>
    </row>
    <row r="230" spans="1:4" ht="54" x14ac:dyDescent="0.3">
      <c r="A230" s="5" t="s">
        <v>2069</v>
      </c>
      <c r="B230" s="5" t="s">
        <v>2302</v>
      </c>
      <c r="C230" s="5" t="s">
        <v>2307</v>
      </c>
      <c r="D230" s="5" t="s">
        <v>2083</v>
      </c>
    </row>
    <row r="231" spans="1:4" ht="54" x14ac:dyDescent="0.3">
      <c r="A231" s="4" t="s">
        <v>2069</v>
      </c>
      <c r="B231" s="4" t="s">
        <v>2302</v>
      </c>
      <c r="C231" s="4" t="s">
        <v>2307</v>
      </c>
      <c r="D231" s="4" t="s">
        <v>2083</v>
      </c>
    </row>
    <row r="232" spans="1:4" ht="54" x14ac:dyDescent="0.3">
      <c r="A232" s="5" t="s">
        <v>2069</v>
      </c>
      <c r="B232" s="5" t="s">
        <v>2302</v>
      </c>
      <c r="C232" s="5" t="s">
        <v>2307</v>
      </c>
      <c r="D232" s="5" t="s">
        <v>2083</v>
      </c>
    </row>
    <row r="233" spans="1:4" ht="54" x14ac:dyDescent="0.3">
      <c r="A233" s="4" t="s">
        <v>2069</v>
      </c>
      <c r="B233" s="4" t="s">
        <v>2302</v>
      </c>
      <c r="C233" s="4" t="s">
        <v>2307</v>
      </c>
      <c r="D233" s="4" t="s">
        <v>2083</v>
      </c>
    </row>
    <row r="234" spans="1:4" ht="54" x14ac:dyDescent="0.3">
      <c r="A234" s="5" t="s">
        <v>2069</v>
      </c>
      <c r="B234" s="5" t="s">
        <v>2302</v>
      </c>
      <c r="C234" s="5" t="s">
        <v>2307</v>
      </c>
      <c r="D234" s="5" t="s">
        <v>2083</v>
      </c>
    </row>
    <row r="235" spans="1:4" ht="54" x14ac:dyDescent="0.3">
      <c r="A235" s="4" t="s">
        <v>2069</v>
      </c>
      <c r="B235" s="4" t="s">
        <v>2302</v>
      </c>
      <c r="C235" s="4" t="s">
        <v>2307</v>
      </c>
      <c r="D235" s="4" t="s">
        <v>2083</v>
      </c>
    </row>
    <row r="236" spans="1:4" ht="54" x14ac:dyDescent="0.3">
      <c r="A236" s="5" t="s">
        <v>2069</v>
      </c>
      <c r="B236" s="5" t="s">
        <v>2302</v>
      </c>
      <c r="C236" s="5" t="s">
        <v>2307</v>
      </c>
      <c r="D236" s="5" t="s">
        <v>2083</v>
      </c>
    </row>
    <row r="237" spans="1:4" ht="54" x14ac:dyDescent="0.3">
      <c r="A237" s="4" t="s">
        <v>2069</v>
      </c>
      <c r="B237" s="4" t="s">
        <v>2302</v>
      </c>
      <c r="C237" s="4" t="s">
        <v>2307</v>
      </c>
      <c r="D237" s="4" t="s">
        <v>2083</v>
      </c>
    </row>
    <row r="238" spans="1:4" ht="54" x14ac:dyDescent="0.3">
      <c r="A238" s="5" t="s">
        <v>2069</v>
      </c>
      <c r="B238" s="5" t="s">
        <v>2302</v>
      </c>
      <c r="C238" s="5" t="s">
        <v>2307</v>
      </c>
      <c r="D238" s="5" t="s">
        <v>2083</v>
      </c>
    </row>
    <row r="239" spans="1:4" ht="54" x14ac:dyDescent="0.3">
      <c r="A239" s="4" t="s">
        <v>2069</v>
      </c>
      <c r="B239" s="4" t="s">
        <v>2302</v>
      </c>
      <c r="C239" s="4" t="s">
        <v>2307</v>
      </c>
      <c r="D239" s="4" t="s">
        <v>2083</v>
      </c>
    </row>
    <row r="240" spans="1:4" ht="54" x14ac:dyDescent="0.3">
      <c r="A240" s="5" t="s">
        <v>2069</v>
      </c>
      <c r="B240" s="5" t="s">
        <v>2302</v>
      </c>
      <c r="C240" s="5" t="s">
        <v>2307</v>
      </c>
      <c r="D240" s="5" t="s">
        <v>2083</v>
      </c>
    </row>
    <row r="241" spans="1:4" ht="54" x14ac:dyDescent="0.3">
      <c r="A241" s="4" t="s">
        <v>2069</v>
      </c>
      <c r="B241" s="4" t="s">
        <v>2302</v>
      </c>
      <c r="C241" s="4" t="s">
        <v>2307</v>
      </c>
      <c r="D241" s="4" t="s">
        <v>2083</v>
      </c>
    </row>
    <row r="242" spans="1:4" ht="54" x14ac:dyDescent="0.3">
      <c r="A242" s="5" t="s">
        <v>2069</v>
      </c>
      <c r="B242" s="5" t="s">
        <v>2302</v>
      </c>
      <c r="C242" s="5" t="s">
        <v>2307</v>
      </c>
      <c r="D242" s="5" t="s">
        <v>2083</v>
      </c>
    </row>
    <row r="243" spans="1:4" ht="72" x14ac:dyDescent="0.3">
      <c r="A243" s="4" t="s">
        <v>2069</v>
      </c>
      <c r="B243" s="4" t="s">
        <v>2459</v>
      </c>
      <c r="C243" s="4" t="s">
        <v>2463</v>
      </c>
      <c r="D243" s="4" t="s">
        <v>2083</v>
      </c>
    </row>
    <row r="244" spans="1:4" ht="72" x14ac:dyDescent="0.3">
      <c r="A244" s="5" t="s">
        <v>2069</v>
      </c>
      <c r="B244" s="5" t="s">
        <v>2459</v>
      </c>
      <c r="C244" s="5" t="s">
        <v>2463</v>
      </c>
      <c r="D244" s="5" t="s">
        <v>2083</v>
      </c>
    </row>
    <row r="245" spans="1:4" ht="72" x14ac:dyDescent="0.3">
      <c r="A245" s="4" t="s">
        <v>2069</v>
      </c>
      <c r="B245" s="4" t="s">
        <v>2459</v>
      </c>
      <c r="C245" s="4" t="s">
        <v>2463</v>
      </c>
      <c r="D245" s="4" t="s">
        <v>2083</v>
      </c>
    </row>
    <row r="246" spans="1:4" ht="72" x14ac:dyDescent="0.3">
      <c r="A246" s="5" t="s">
        <v>2069</v>
      </c>
      <c r="B246" s="5" t="s">
        <v>2459</v>
      </c>
      <c r="C246" s="5" t="s">
        <v>2463</v>
      </c>
      <c r="D246" s="5" t="s">
        <v>2083</v>
      </c>
    </row>
    <row r="247" spans="1:4" ht="72" x14ac:dyDescent="0.3">
      <c r="A247" s="4" t="s">
        <v>2069</v>
      </c>
      <c r="B247" s="4" t="s">
        <v>2459</v>
      </c>
      <c r="C247" s="4" t="s">
        <v>2463</v>
      </c>
      <c r="D247" s="4" t="s">
        <v>2083</v>
      </c>
    </row>
    <row r="248" spans="1:4" ht="72" x14ac:dyDescent="0.3">
      <c r="A248" s="5" t="s">
        <v>2069</v>
      </c>
      <c r="B248" s="5" t="s">
        <v>2459</v>
      </c>
      <c r="C248" s="5" t="s">
        <v>2463</v>
      </c>
      <c r="D248" s="5" t="s">
        <v>2083</v>
      </c>
    </row>
    <row r="249" spans="1:4" ht="72" x14ac:dyDescent="0.3">
      <c r="A249" s="4" t="s">
        <v>2069</v>
      </c>
      <c r="B249" s="4" t="s">
        <v>2459</v>
      </c>
      <c r="C249" s="4" t="s">
        <v>2463</v>
      </c>
      <c r="D249" s="4" t="s">
        <v>2083</v>
      </c>
    </row>
    <row r="250" spans="1:4" ht="54" x14ac:dyDescent="0.3">
      <c r="A250" s="5" t="s">
        <v>2069</v>
      </c>
      <c r="B250" s="5" t="s">
        <v>2536</v>
      </c>
      <c r="C250" s="5" t="s">
        <v>2463</v>
      </c>
      <c r="D250" s="5" t="s">
        <v>2083</v>
      </c>
    </row>
    <row r="251" spans="1:4" ht="72" x14ac:dyDescent="0.3">
      <c r="A251" s="4" t="s">
        <v>2069</v>
      </c>
      <c r="B251" s="4" t="s">
        <v>2459</v>
      </c>
      <c r="C251" s="4" t="s">
        <v>2463</v>
      </c>
      <c r="D251" s="4" t="s">
        <v>2083</v>
      </c>
    </row>
    <row r="252" spans="1:4" ht="54" x14ac:dyDescent="0.3">
      <c r="A252" s="5" t="s">
        <v>2069</v>
      </c>
      <c r="B252" s="5" t="s">
        <v>2563</v>
      </c>
      <c r="C252" s="5" t="s">
        <v>2463</v>
      </c>
      <c r="D252" s="5" t="s">
        <v>2083</v>
      </c>
    </row>
    <row r="253" spans="1:4" ht="72" x14ac:dyDescent="0.3">
      <c r="A253" s="4" t="s">
        <v>2069</v>
      </c>
      <c r="B253" s="4" t="s">
        <v>2459</v>
      </c>
      <c r="C253" s="4" t="s">
        <v>2463</v>
      </c>
      <c r="D253" s="4" t="s">
        <v>2083</v>
      </c>
    </row>
    <row r="254" spans="1:4" ht="72" x14ac:dyDescent="0.3">
      <c r="A254" s="5" t="s">
        <v>2069</v>
      </c>
      <c r="B254" s="5" t="s">
        <v>2459</v>
      </c>
      <c r="C254" s="5" t="s">
        <v>2463</v>
      </c>
      <c r="D254" s="5" t="s">
        <v>2083</v>
      </c>
    </row>
    <row r="255" spans="1:4" ht="72" x14ac:dyDescent="0.3">
      <c r="A255" s="4" t="s">
        <v>2069</v>
      </c>
      <c r="B255" s="4" t="s">
        <v>2459</v>
      </c>
      <c r="C255" s="4" t="s">
        <v>2463</v>
      </c>
      <c r="D255" s="4" t="s">
        <v>2083</v>
      </c>
    </row>
    <row r="256" spans="1:4" ht="72" x14ac:dyDescent="0.3">
      <c r="A256" s="5" t="s">
        <v>2069</v>
      </c>
      <c r="B256" s="5" t="s">
        <v>2459</v>
      </c>
      <c r="C256" s="5" t="s">
        <v>2463</v>
      </c>
      <c r="D256" s="5" t="s">
        <v>2083</v>
      </c>
    </row>
    <row r="257" spans="1:4" ht="72" x14ac:dyDescent="0.3">
      <c r="A257" s="4" t="s">
        <v>2069</v>
      </c>
      <c r="B257" s="4" t="s">
        <v>2459</v>
      </c>
      <c r="C257" s="4" t="s">
        <v>2463</v>
      </c>
      <c r="D257" s="4" t="s">
        <v>2083</v>
      </c>
    </row>
    <row r="258" spans="1:4" ht="72" x14ac:dyDescent="0.3">
      <c r="A258" s="5" t="s">
        <v>2069</v>
      </c>
      <c r="B258" s="5" t="s">
        <v>2459</v>
      </c>
      <c r="C258" s="5" t="s">
        <v>2463</v>
      </c>
      <c r="D258" s="5" t="s">
        <v>2083</v>
      </c>
    </row>
    <row r="259" spans="1:4" ht="72" x14ac:dyDescent="0.3">
      <c r="A259" s="4" t="s">
        <v>2069</v>
      </c>
      <c r="B259" s="4" t="s">
        <v>2459</v>
      </c>
      <c r="C259" s="4" t="s">
        <v>2463</v>
      </c>
      <c r="D259" s="4" t="s">
        <v>2083</v>
      </c>
    </row>
    <row r="260" spans="1:4" ht="72" x14ac:dyDescent="0.3">
      <c r="A260" s="5" t="s">
        <v>2069</v>
      </c>
      <c r="B260" s="5" t="s">
        <v>2459</v>
      </c>
      <c r="C260" s="5" t="s">
        <v>2463</v>
      </c>
      <c r="D260" s="5" t="s">
        <v>2083</v>
      </c>
    </row>
    <row r="261" spans="1:4" ht="72" x14ac:dyDescent="0.3">
      <c r="A261" s="4" t="s">
        <v>2069</v>
      </c>
      <c r="B261" s="4" t="s">
        <v>2459</v>
      </c>
      <c r="C261" s="4" t="s">
        <v>2463</v>
      </c>
      <c r="D261" s="4" t="s">
        <v>2083</v>
      </c>
    </row>
    <row r="262" spans="1:4" ht="54" x14ac:dyDescent="0.3">
      <c r="A262" s="5" t="s">
        <v>2659</v>
      </c>
      <c r="B262" s="5" t="s">
        <v>2660</v>
      </c>
      <c r="C262" s="5" t="s">
        <v>2665</v>
      </c>
      <c r="D262" s="5" t="s">
        <v>2675</v>
      </c>
    </row>
    <row r="263" spans="1:4" ht="54" x14ac:dyDescent="0.3">
      <c r="A263" s="4" t="s">
        <v>2659</v>
      </c>
      <c r="B263" s="4" t="s">
        <v>2660</v>
      </c>
      <c r="C263" s="4" t="s">
        <v>2665</v>
      </c>
      <c r="D263" s="4" t="s">
        <v>2675</v>
      </c>
    </row>
    <row r="264" spans="1:4" ht="54" x14ac:dyDescent="0.3">
      <c r="A264" s="5" t="s">
        <v>2659</v>
      </c>
      <c r="B264" s="5" t="s">
        <v>2660</v>
      </c>
      <c r="C264" s="5" t="s">
        <v>2665</v>
      </c>
      <c r="D264" s="5" t="s">
        <v>2675</v>
      </c>
    </row>
    <row r="265" spans="1:4" ht="54" x14ac:dyDescent="0.3">
      <c r="A265" s="4" t="s">
        <v>2659</v>
      </c>
      <c r="B265" s="4" t="s">
        <v>2660</v>
      </c>
      <c r="C265" s="4" t="s">
        <v>2665</v>
      </c>
      <c r="D265" s="4" t="s">
        <v>2675</v>
      </c>
    </row>
    <row r="266" spans="1:4" ht="54" x14ac:dyDescent="0.3">
      <c r="A266" s="5" t="s">
        <v>2659</v>
      </c>
      <c r="B266" s="5" t="s">
        <v>2660</v>
      </c>
      <c r="C266" s="5" t="s">
        <v>2665</v>
      </c>
      <c r="D266" s="5" t="s">
        <v>2675</v>
      </c>
    </row>
    <row r="267" spans="1:4" ht="54" x14ac:dyDescent="0.3">
      <c r="A267" s="4" t="s">
        <v>2659</v>
      </c>
      <c r="B267" s="4" t="s">
        <v>2660</v>
      </c>
      <c r="C267" s="4" t="s">
        <v>2665</v>
      </c>
      <c r="D267" s="4" t="s">
        <v>2675</v>
      </c>
    </row>
    <row r="268" spans="1:4" ht="54" x14ac:dyDescent="0.3">
      <c r="A268" s="5" t="s">
        <v>2659</v>
      </c>
      <c r="B268" s="5" t="s">
        <v>2660</v>
      </c>
      <c r="C268" s="5" t="s">
        <v>2665</v>
      </c>
      <c r="D268" s="5" t="s">
        <v>2739</v>
      </c>
    </row>
    <row r="269" spans="1:4" ht="54" x14ac:dyDescent="0.3">
      <c r="A269" s="4" t="s">
        <v>2659</v>
      </c>
      <c r="B269" s="4" t="s">
        <v>2742</v>
      </c>
      <c r="C269" s="4" t="s">
        <v>2665</v>
      </c>
      <c r="D269" s="4" t="s">
        <v>2754</v>
      </c>
    </row>
    <row r="270" spans="1:4" ht="54" x14ac:dyDescent="0.3">
      <c r="A270" s="5" t="s">
        <v>2659</v>
      </c>
      <c r="B270" s="5" t="s">
        <v>2742</v>
      </c>
      <c r="C270" s="5" t="s">
        <v>2665</v>
      </c>
      <c r="D270" s="5" t="s">
        <v>2754</v>
      </c>
    </row>
    <row r="271" spans="1:4" ht="54" x14ac:dyDescent="0.3">
      <c r="A271" s="4" t="s">
        <v>2659</v>
      </c>
      <c r="B271" s="4" t="s">
        <v>2742</v>
      </c>
      <c r="C271" s="4" t="s">
        <v>2665</v>
      </c>
      <c r="D271" s="4" t="s">
        <v>2754</v>
      </c>
    </row>
    <row r="272" spans="1:4" ht="54" x14ac:dyDescent="0.3">
      <c r="A272" s="5" t="s">
        <v>2659</v>
      </c>
      <c r="B272" s="5" t="s">
        <v>2742</v>
      </c>
      <c r="C272" s="5" t="s">
        <v>2665</v>
      </c>
      <c r="D272" s="5" t="s">
        <v>2754</v>
      </c>
    </row>
    <row r="273" spans="1:4" ht="54" x14ac:dyDescent="0.3">
      <c r="A273" s="4" t="s">
        <v>2659</v>
      </c>
      <c r="B273" s="4" t="s">
        <v>2742</v>
      </c>
      <c r="C273" s="4" t="s">
        <v>2665</v>
      </c>
      <c r="D273" s="4" t="s">
        <v>2754</v>
      </c>
    </row>
    <row r="274" spans="1:4" ht="54" x14ac:dyDescent="0.3">
      <c r="A274" s="5" t="s">
        <v>2659</v>
      </c>
      <c r="B274" s="5" t="s">
        <v>2742</v>
      </c>
      <c r="C274" s="5" t="s">
        <v>2665</v>
      </c>
      <c r="D274" s="5" t="s">
        <v>2754</v>
      </c>
    </row>
    <row r="275" spans="1:4" ht="54" x14ac:dyDescent="0.3">
      <c r="A275" s="4" t="s">
        <v>2659</v>
      </c>
      <c r="B275" s="4" t="s">
        <v>2742</v>
      </c>
      <c r="C275" s="4" t="s">
        <v>2665</v>
      </c>
      <c r="D275" s="4" t="s">
        <v>2754</v>
      </c>
    </row>
    <row r="276" spans="1:4" ht="54" x14ac:dyDescent="0.3">
      <c r="A276" s="5" t="s">
        <v>2659</v>
      </c>
      <c r="B276" s="5" t="s">
        <v>2742</v>
      </c>
      <c r="C276" s="5" t="s">
        <v>2665</v>
      </c>
      <c r="D276" s="5" t="s">
        <v>2754</v>
      </c>
    </row>
    <row r="277" spans="1:4" ht="54" x14ac:dyDescent="0.3">
      <c r="A277" s="4" t="s">
        <v>2659</v>
      </c>
      <c r="B277" s="4" t="s">
        <v>2824</v>
      </c>
      <c r="C277" s="4" t="s">
        <v>2665</v>
      </c>
      <c r="D277" s="4" t="s">
        <v>2754</v>
      </c>
    </row>
    <row r="278" spans="1:4" ht="54" x14ac:dyDescent="0.3">
      <c r="A278" s="5" t="s">
        <v>2659</v>
      </c>
      <c r="B278" s="5" t="s">
        <v>2824</v>
      </c>
      <c r="C278" s="5" t="s">
        <v>2665</v>
      </c>
      <c r="D278" s="5" t="s">
        <v>2754</v>
      </c>
    </row>
    <row r="279" spans="1:4" ht="54" x14ac:dyDescent="0.3">
      <c r="A279" s="4" t="s">
        <v>2659</v>
      </c>
      <c r="B279" s="4" t="s">
        <v>2824</v>
      </c>
      <c r="C279" s="4" t="s">
        <v>2665</v>
      </c>
      <c r="D279" s="4" t="s">
        <v>2754</v>
      </c>
    </row>
    <row r="280" spans="1:4" ht="54" x14ac:dyDescent="0.3">
      <c r="A280" s="5" t="s">
        <v>2659</v>
      </c>
      <c r="B280" s="5" t="s">
        <v>2824</v>
      </c>
      <c r="C280" s="5" t="s">
        <v>2665</v>
      </c>
      <c r="D280" s="5" t="s">
        <v>2754</v>
      </c>
    </row>
    <row r="281" spans="1:4" ht="54" x14ac:dyDescent="0.3">
      <c r="A281" s="4" t="s">
        <v>2659</v>
      </c>
      <c r="B281" s="4" t="s">
        <v>2863</v>
      </c>
      <c r="C281" s="4" t="s">
        <v>2665</v>
      </c>
      <c r="D281" s="4" t="s">
        <v>2754</v>
      </c>
    </row>
    <row r="282" spans="1:4" ht="54" x14ac:dyDescent="0.3">
      <c r="A282" s="5" t="s">
        <v>2659</v>
      </c>
      <c r="B282" s="5" t="s">
        <v>2863</v>
      </c>
      <c r="C282" s="5" t="s">
        <v>2665</v>
      </c>
      <c r="D282" s="5" t="s">
        <v>2754</v>
      </c>
    </row>
    <row r="283" spans="1:4" ht="54" x14ac:dyDescent="0.3">
      <c r="A283" s="4" t="s">
        <v>2659</v>
      </c>
      <c r="B283" s="4" t="s">
        <v>2885</v>
      </c>
      <c r="C283" s="4" t="s">
        <v>2890</v>
      </c>
      <c r="D283" s="4" t="s">
        <v>2083</v>
      </c>
    </row>
    <row r="284" spans="1:4" ht="54" x14ac:dyDescent="0.3">
      <c r="A284" s="5" t="s">
        <v>2659</v>
      </c>
      <c r="B284" s="5" t="s">
        <v>2885</v>
      </c>
      <c r="C284" s="5" t="s">
        <v>2890</v>
      </c>
      <c r="D284" s="5" t="s">
        <v>2083</v>
      </c>
    </row>
    <row r="285" spans="1:4" ht="54" x14ac:dyDescent="0.3">
      <c r="A285" s="4" t="s">
        <v>2659</v>
      </c>
      <c r="B285" s="4" t="s">
        <v>2885</v>
      </c>
      <c r="C285" s="4" t="s">
        <v>2890</v>
      </c>
      <c r="D285" s="4" t="s">
        <v>2083</v>
      </c>
    </row>
    <row r="286" spans="1:4" ht="54" x14ac:dyDescent="0.3">
      <c r="A286" s="5" t="s">
        <v>2659</v>
      </c>
      <c r="B286" s="5" t="s">
        <v>2885</v>
      </c>
      <c r="C286" s="5" t="s">
        <v>2890</v>
      </c>
      <c r="D286" s="5" t="s">
        <v>2083</v>
      </c>
    </row>
    <row r="287" spans="1:4" ht="54" x14ac:dyDescent="0.3">
      <c r="A287" s="4" t="s">
        <v>2659</v>
      </c>
      <c r="B287" s="4" t="s">
        <v>2885</v>
      </c>
      <c r="C287" s="4" t="s">
        <v>2890</v>
      </c>
      <c r="D287" s="4" t="s">
        <v>2083</v>
      </c>
    </row>
    <row r="288" spans="1:4" ht="54" x14ac:dyDescent="0.3">
      <c r="A288" s="5" t="s">
        <v>2659</v>
      </c>
      <c r="B288" s="5" t="s">
        <v>2885</v>
      </c>
      <c r="C288" s="5" t="s">
        <v>2890</v>
      </c>
      <c r="D288" s="5" t="s">
        <v>2083</v>
      </c>
    </row>
    <row r="289" spans="1:4" ht="54" x14ac:dyDescent="0.3">
      <c r="A289" s="4" t="s">
        <v>2659</v>
      </c>
      <c r="B289" s="4" t="s">
        <v>2941</v>
      </c>
      <c r="C289" s="4" t="s">
        <v>2890</v>
      </c>
      <c r="D289" s="4" t="s">
        <v>2083</v>
      </c>
    </row>
    <row r="290" spans="1:4" ht="54" x14ac:dyDescent="0.3">
      <c r="A290" s="5" t="s">
        <v>2659</v>
      </c>
      <c r="B290" s="5" t="s">
        <v>2941</v>
      </c>
      <c r="C290" s="5" t="s">
        <v>2890</v>
      </c>
      <c r="D290" s="5" t="s">
        <v>2083</v>
      </c>
    </row>
    <row r="291" spans="1:4" ht="54" x14ac:dyDescent="0.3">
      <c r="A291" s="4" t="s">
        <v>2659</v>
      </c>
      <c r="B291" s="4" t="s">
        <v>2941</v>
      </c>
      <c r="C291" s="4" t="s">
        <v>2890</v>
      </c>
      <c r="D291" s="4" t="s">
        <v>2083</v>
      </c>
    </row>
    <row r="292" spans="1:4" ht="54" x14ac:dyDescent="0.3">
      <c r="A292" s="5" t="s">
        <v>2659</v>
      </c>
      <c r="B292" s="5" t="s">
        <v>2941</v>
      </c>
      <c r="C292" s="5" t="s">
        <v>2890</v>
      </c>
      <c r="D292" s="5" t="s">
        <v>2083</v>
      </c>
    </row>
    <row r="293" spans="1:4" ht="54" x14ac:dyDescent="0.3">
      <c r="A293" s="4" t="s">
        <v>2659</v>
      </c>
      <c r="B293" s="4" t="s">
        <v>2941</v>
      </c>
      <c r="C293" s="4" t="s">
        <v>2890</v>
      </c>
      <c r="D293" s="4" t="s">
        <v>2083</v>
      </c>
    </row>
    <row r="294" spans="1:4" ht="72" x14ac:dyDescent="0.3">
      <c r="A294" s="5" t="s">
        <v>2659</v>
      </c>
      <c r="B294" s="5" t="s">
        <v>2991</v>
      </c>
      <c r="C294" s="5" t="s">
        <v>2890</v>
      </c>
      <c r="D294" s="5" t="s">
        <v>2083</v>
      </c>
    </row>
    <row r="295" spans="1:4" ht="72" x14ac:dyDescent="0.3">
      <c r="A295" s="4" t="s">
        <v>2659</v>
      </c>
      <c r="B295" s="4" t="s">
        <v>2991</v>
      </c>
      <c r="C295" s="4" t="s">
        <v>2890</v>
      </c>
      <c r="D295" s="4" t="s">
        <v>2083</v>
      </c>
    </row>
    <row r="296" spans="1:4" ht="54" x14ac:dyDescent="0.3">
      <c r="A296" s="5" t="s">
        <v>2659</v>
      </c>
      <c r="B296" s="5" t="s">
        <v>3014</v>
      </c>
      <c r="C296" s="5" t="s">
        <v>2890</v>
      </c>
      <c r="D296" s="5" t="s">
        <v>2083</v>
      </c>
    </row>
    <row r="297" spans="1:4" ht="54" x14ac:dyDescent="0.3">
      <c r="A297" s="4" t="s">
        <v>2659</v>
      </c>
      <c r="B297" s="4" t="s">
        <v>3014</v>
      </c>
      <c r="C297" s="4" t="s">
        <v>2890</v>
      </c>
      <c r="D297" s="4" t="s">
        <v>2083</v>
      </c>
    </row>
    <row r="298" spans="1:4" ht="54" x14ac:dyDescent="0.3">
      <c r="A298" s="5" t="s">
        <v>2659</v>
      </c>
      <c r="B298" s="5" t="s">
        <v>3014</v>
      </c>
      <c r="C298" s="5" t="s">
        <v>2890</v>
      </c>
      <c r="D298" s="5" t="s">
        <v>2083</v>
      </c>
    </row>
    <row r="299" spans="1:4" ht="54" x14ac:dyDescent="0.3">
      <c r="A299" s="4" t="s">
        <v>2659</v>
      </c>
      <c r="B299" s="4" t="s">
        <v>3014</v>
      </c>
      <c r="C299" s="4" t="s">
        <v>2890</v>
      </c>
      <c r="D299" s="4" t="s">
        <v>2083</v>
      </c>
    </row>
    <row r="300" spans="1:4" ht="54" x14ac:dyDescent="0.3">
      <c r="A300" s="5" t="s">
        <v>2659</v>
      </c>
      <c r="B300" s="5" t="s">
        <v>3014</v>
      </c>
      <c r="C300" s="5" t="s">
        <v>2890</v>
      </c>
      <c r="D300" s="5" t="s">
        <v>2083</v>
      </c>
    </row>
    <row r="301" spans="1:4" ht="54" x14ac:dyDescent="0.3">
      <c r="A301" s="4" t="s">
        <v>2659</v>
      </c>
      <c r="B301" s="4" t="s">
        <v>3014</v>
      </c>
      <c r="C301" s="4" t="s">
        <v>2890</v>
      </c>
      <c r="D301" s="4" t="s">
        <v>2083</v>
      </c>
    </row>
    <row r="302" spans="1:4" ht="54" x14ac:dyDescent="0.3">
      <c r="A302" s="5" t="s">
        <v>2659</v>
      </c>
      <c r="B302" s="5" t="s">
        <v>3014</v>
      </c>
      <c r="C302" s="5" t="s">
        <v>2890</v>
      </c>
      <c r="D302" s="5" t="s">
        <v>2083</v>
      </c>
    </row>
    <row r="303" spans="1:4" ht="54" x14ac:dyDescent="0.3">
      <c r="A303" s="4" t="s">
        <v>2659</v>
      </c>
      <c r="B303" s="4" t="s">
        <v>3014</v>
      </c>
      <c r="C303" s="4" t="s">
        <v>2890</v>
      </c>
      <c r="D303" s="4" t="s">
        <v>2083</v>
      </c>
    </row>
    <row r="304" spans="1:4" ht="54" x14ac:dyDescent="0.3">
      <c r="A304" s="5" t="s">
        <v>2659</v>
      </c>
      <c r="B304" s="5" t="s">
        <v>3092</v>
      </c>
      <c r="C304" s="5" t="s">
        <v>2890</v>
      </c>
      <c r="D304" s="5" t="s">
        <v>2083</v>
      </c>
    </row>
    <row r="305" spans="1:4" ht="54" x14ac:dyDescent="0.3">
      <c r="A305" s="4" t="s">
        <v>2659</v>
      </c>
      <c r="B305" s="4" t="s">
        <v>3106</v>
      </c>
      <c r="C305" s="4" t="s">
        <v>2890</v>
      </c>
      <c r="D305" s="4" t="s">
        <v>2083</v>
      </c>
    </row>
    <row r="306" spans="1:4" ht="54" x14ac:dyDescent="0.3">
      <c r="A306" s="5" t="s">
        <v>2659</v>
      </c>
      <c r="B306" s="5" t="s">
        <v>3106</v>
      </c>
      <c r="C306" s="5" t="s">
        <v>2890</v>
      </c>
      <c r="D306" s="5" t="s">
        <v>2083</v>
      </c>
    </row>
    <row r="307" spans="1:4" ht="54" x14ac:dyDescent="0.3">
      <c r="A307" s="4" t="s">
        <v>2659</v>
      </c>
      <c r="B307" s="4" t="s">
        <v>3106</v>
      </c>
      <c r="C307" s="4" t="s">
        <v>2890</v>
      </c>
      <c r="D307" s="4" t="s">
        <v>2083</v>
      </c>
    </row>
    <row r="308" spans="1:4" ht="54" x14ac:dyDescent="0.3">
      <c r="A308" s="5" t="s">
        <v>2659</v>
      </c>
      <c r="B308" s="5" t="s">
        <v>3106</v>
      </c>
      <c r="C308" s="5" t="s">
        <v>2890</v>
      </c>
      <c r="D308" s="5" t="s">
        <v>2083</v>
      </c>
    </row>
    <row r="309" spans="1:4" ht="54" x14ac:dyDescent="0.3">
      <c r="A309" s="4" t="s">
        <v>2659</v>
      </c>
      <c r="B309" s="4" t="s">
        <v>3145</v>
      </c>
      <c r="C309" s="4" t="s">
        <v>3150</v>
      </c>
      <c r="D309" s="4" t="s">
        <v>3152</v>
      </c>
    </row>
    <row r="310" spans="1:4" ht="54" x14ac:dyDescent="0.3">
      <c r="A310" s="5" t="s">
        <v>2659</v>
      </c>
      <c r="B310" s="5" t="s">
        <v>3145</v>
      </c>
      <c r="C310" s="5" t="s">
        <v>3150</v>
      </c>
      <c r="D310" s="5" t="s">
        <v>3152</v>
      </c>
    </row>
    <row r="311" spans="1:4" ht="54" x14ac:dyDescent="0.3">
      <c r="A311" s="4" t="s">
        <v>2659</v>
      </c>
      <c r="B311" s="4" t="s">
        <v>3145</v>
      </c>
      <c r="C311" s="4" t="s">
        <v>3150</v>
      </c>
      <c r="D311" s="4" t="s">
        <v>3152</v>
      </c>
    </row>
    <row r="312" spans="1:4" ht="54" x14ac:dyDescent="0.3">
      <c r="A312" s="5" t="s">
        <v>2659</v>
      </c>
      <c r="B312" s="5" t="s">
        <v>3184</v>
      </c>
      <c r="C312" s="5" t="s">
        <v>3150</v>
      </c>
      <c r="D312" s="5" t="s">
        <v>3152</v>
      </c>
    </row>
    <row r="313" spans="1:4" ht="54" x14ac:dyDescent="0.3">
      <c r="A313" s="4" t="s">
        <v>2659</v>
      </c>
      <c r="B313" s="4" t="s">
        <v>3184</v>
      </c>
      <c r="C313" s="4" t="s">
        <v>3150</v>
      </c>
      <c r="D313" s="4" t="s">
        <v>3152</v>
      </c>
    </row>
    <row r="314" spans="1:4" ht="54" x14ac:dyDescent="0.3">
      <c r="A314" s="5" t="s">
        <v>2659</v>
      </c>
      <c r="B314" s="5" t="s">
        <v>3184</v>
      </c>
      <c r="C314" s="5" t="s">
        <v>3150</v>
      </c>
      <c r="D314" s="5" t="s">
        <v>3152</v>
      </c>
    </row>
    <row r="315" spans="1:4" ht="54" x14ac:dyDescent="0.3">
      <c r="A315" s="4" t="s">
        <v>2659</v>
      </c>
      <c r="B315" s="4" t="s">
        <v>3184</v>
      </c>
      <c r="C315" s="4" t="s">
        <v>3150</v>
      </c>
      <c r="D315" s="4" t="s">
        <v>3152</v>
      </c>
    </row>
    <row r="316" spans="1:4" ht="54" x14ac:dyDescent="0.3">
      <c r="A316" s="5" t="s">
        <v>2659</v>
      </c>
      <c r="B316" s="5" t="s">
        <v>3184</v>
      </c>
      <c r="C316" s="5" t="s">
        <v>3150</v>
      </c>
      <c r="D316" s="5" t="s">
        <v>3152</v>
      </c>
    </row>
    <row r="317" spans="1:4" ht="54" x14ac:dyDescent="0.3">
      <c r="A317" s="4" t="s">
        <v>2659</v>
      </c>
      <c r="B317" s="4" t="s">
        <v>3184</v>
      </c>
      <c r="C317" s="4" t="s">
        <v>3150</v>
      </c>
      <c r="D317" s="4" t="s">
        <v>3152</v>
      </c>
    </row>
    <row r="318" spans="1:4" ht="54" x14ac:dyDescent="0.3">
      <c r="A318" s="5" t="s">
        <v>2659</v>
      </c>
      <c r="B318" s="5" t="s">
        <v>3184</v>
      </c>
      <c r="C318" s="5" t="s">
        <v>3150</v>
      </c>
      <c r="D318" s="5" t="s">
        <v>3152</v>
      </c>
    </row>
    <row r="319" spans="1:4" ht="54" x14ac:dyDescent="0.3">
      <c r="A319" s="4" t="s">
        <v>2659</v>
      </c>
      <c r="B319" s="4" t="s">
        <v>3184</v>
      </c>
      <c r="C319" s="4" t="s">
        <v>3150</v>
      </c>
      <c r="D319" s="4" t="s">
        <v>3152</v>
      </c>
    </row>
    <row r="320" spans="1:4" ht="54" x14ac:dyDescent="0.3">
      <c r="A320" s="5" t="s">
        <v>2659</v>
      </c>
      <c r="B320" s="5" t="s">
        <v>3184</v>
      </c>
      <c r="C320" s="5" t="s">
        <v>3150</v>
      </c>
      <c r="D320" s="5" t="s">
        <v>3152</v>
      </c>
    </row>
    <row r="321" spans="1:4" ht="54" x14ac:dyDescent="0.3">
      <c r="A321" s="4" t="s">
        <v>2659</v>
      </c>
      <c r="B321" s="4" t="s">
        <v>3277</v>
      </c>
      <c r="C321" s="4" t="s">
        <v>3150</v>
      </c>
      <c r="D321" s="4" t="s">
        <v>3152</v>
      </c>
    </row>
    <row r="322" spans="1:4" ht="54" x14ac:dyDescent="0.3">
      <c r="A322" s="5" t="s">
        <v>2659</v>
      </c>
      <c r="B322" s="5" t="s">
        <v>3277</v>
      </c>
      <c r="C322" s="5" t="s">
        <v>3150</v>
      </c>
      <c r="D322" s="5" t="s">
        <v>3152</v>
      </c>
    </row>
    <row r="323" spans="1:4" ht="54" x14ac:dyDescent="0.3">
      <c r="A323" s="4" t="s">
        <v>2659</v>
      </c>
      <c r="B323" s="4" t="s">
        <v>3300</v>
      </c>
      <c r="C323" s="4" t="s">
        <v>3305</v>
      </c>
      <c r="D323" s="4" t="s">
        <v>4798</v>
      </c>
    </row>
    <row r="324" spans="1:4" ht="54" x14ac:dyDescent="0.3">
      <c r="A324" s="5" t="s">
        <v>2659</v>
      </c>
      <c r="B324" s="5" t="s">
        <v>3318</v>
      </c>
      <c r="C324" s="5" t="s">
        <v>3305</v>
      </c>
      <c r="D324" s="5" t="s">
        <v>2675</v>
      </c>
    </row>
    <row r="325" spans="1:4" ht="54" x14ac:dyDescent="0.3">
      <c r="A325" s="4" t="s">
        <v>2659</v>
      </c>
      <c r="B325" s="4" t="s">
        <v>3318</v>
      </c>
      <c r="C325" s="4" t="s">
        <v>3305</v>
      </c>
      <c r="D325" s="4" t="s">
        <v>2675</v>
      </c>
    </row>
    <row r="326" spans="1:4" ht="54" x14ac:dyDescent="0.3">
      <c r="A326" s="5" t="s">
        <v>2659</v>
      </c>
      <c r="B326" s="5" t="s">
        <v>3318</v>
      </c>
      <c r="C326" s="5" t="s">
        <v>3305</v>
      </c>
      <c r="D326" s="5" t="s">
        <v>2675</v>
      </c>
    </row>
    <row r="327" spans="1:4" ht="54" x14ac:dyDescent="0.3">
      <c r="A327" s="4" t="s">
        <v>2659</v>
      </c>
      <c r="B327" s="4" t="s">
        <v>3318</v>
      </c>
      <c r="C327" s="4" t="s">
        <v>3305</v>
      </c>
      <c r="D327" s="4" t="s">
        <v>2675</v>
      </c>
    </row>
    <row r="328" spans="1:4" ht="54" x14ac:dyDescent="0.3">
      <c r="A328" s="5" t="s">
        <v>2659</v>
      </c>
      <c r="B328" s="5" t="s">
        <v>3318</v>
      </c>
      <c r="C328" s="5" t="s">
        <v>3305</v>
      </c>
      <c r="D328" s="5" t="s">
        <v>4798</v>
      </c>
    </row>
    <row r="329" spans="1:4" ht="54" x14ac:dyDescent="0.3">
      <c r="A329" s="4" t="s">
        <v>2659</v>
      </c>
      <c r="B329" s="4" t="s">
        <v>3318</v>
      </c>
      <c r="C329" s="4" t="s">
        <v>3305</v>
      </c>
      <c r="D329" s="4" t="s">
        <v>4798</v>
      </c>
    </row>
    <row r="330" spans="1:4" ht="54" x14ac:dyDescent="0.3">
      <c r="A330" s="5" t="s">
        <v>2659</v>
      </c>
      <c r="B330" s="5" t="s">
        <v>3383</v>
      </c>
      <c r="C330" s="5" t="s">
        <v>3305</v>
      </c>
      <c r="D330" s="5" t="s">
        <v>4798</v>
      </c>
    </row>
    <row r="331" spans="1:4" ht="54" x14ac:dyDescent="0.3">
      <c r="A331" s="4" t="s">
        <v>2659</v>
      </c>
      <c r="B331" s="4" t="s">
        <v>3383</v>
      </c>
      <c r="C331" s="4" t="s">
        <v>3305</v>
      </c>
      <c r="D331" s="4" t="s">
        <v>4798</v>
      </c>
    </row>
    <row r="332" spans="1:4" ht="54" x14ac:dyDescent="0.3">
      <c r="A332" s="5" t="s">
        <v>2659</v>
      </c>
      <c r="B332" s="5" t="s">
        <v>3383</v>
      </c>
      <c r="C332" s="5" t="s">
        <v>3305</v>
      </c>
      <c r="D332" s="5" t="s">
        <v>2675</v>
      </c>
    </row>
    <row r="333" spans="1:4" ht="54" x14ac:dyDescent="0.3">
      <c r="A333" s="4" t="s">
        <v>2659</v>
      </c>
      <c r="B333" s="4" t="s">
        <v>3383</v>
      </c>
      <c r="C333" s="4" t="s">
        <v>3305</v>
      </c>
      <c r="D333" s="4" t="s">
        <v>2675</v>
      </c>
    </row>
    <row r="334" spans="1:4" ht="54" x14ac:dyDescent="0.3">
      <c r="A334" s="5" t="s">
        <v>2659</v>
      </c>
      <c r="B334" s="5" t="s">
        <v>3318</v>
      </c>
      <c r="C334" s="5" t="s">
        <v>3305</v>
      </c>
      <c r="D334" s="5" t="s">
        <v>2675</v>
      </c>
    </row>
    <row r="335" spans="1:4" ht="54" x14ac:dyDescent="0.3">
      <c r="A335" s="4" t="s">
        <v>2659</v>
      </c>
      <c r="B335" s="4" t="s">
        <v>3318</v>
      </c>
      <c r="C335" s="4" t="s">
        <v>3305</v>
      </c>
      <c r="D335" s="4" t="s">
        <v>2675</v>
      </c>
    </row>
    <row r="336" spans="1:4" ht="72" x14ac:dyDescent="0.3">
      <c r="A336" s="5" t="s">
        <v>2659</v>
      </c>
      <c r="B336" s="5" t="s">
        <v>3442</v>
      </c>
      <c r="C336" s="5" t="s">
        <v>3305</v>
      </c>
      <c r="D336" s="5" t="s">
        <v>2675</v>
      </c>
    </row>
    <row r="337" spans="1:4" ht="54" x14ac:dyDescent="0.3">
      <c r="A337" s="4" t="s">
        <v>2659</v>
      </c>
      <c r="B337" s="4" t="s">
        <v>2070</v>
      </c>
      <c r="C337" s="4" t="s">
        <v>3305</v>
      </c>
      <c r="D337" s="4" t="s">
        <v>2675</v>
      </c>
    </row>
    <row r="338" spans="1:4" ht="54" x14ac:dyDescent="0.3">
      <c r="A338" s="5" t="s">
        <v>2659</v>
      </c>
      <c r="B338" s="5" t="s">
        <v>2070</v>
      </c>
      <c r="C338" s="5" t="s">
        <v>3305</v>
      </c>
      <c r="D338" s="5" t="s">
        <v>2675</v>
      </c>
    </row>
    <row r="339" spans="1:4" ht="54" x14ac:dyDescent="0.3">
      <c r="A339" s="4" t="s">
        <v>2659</v>
      </c>
      <c r="B339" s="4" t="s">
        <v>2070</v>
      </c>
      <c r="C339" s="4" t="s">
        <v>3305</v>
      </c>
      <c r="D339" s="4" t="s">
        <v>2675</v>
      </c>
    </row>
    <row r="340" spans="1:4" ht="54" x14ac:dyDescent="0.3">
      <c r="A340" s="5" t="s">
        <v>2659</v>
      </c>
      <c r="B340" s="5" t="s">
        <v>3485</v>
      </c>
      <c r="C340" s="5" t="s">
        <v>3305</v>
      </c>
      <c r="D340" s="5" t="s">
        <v>2675</v>
      </c>
    </row>
    <row r="341" spans="1:4" ht="90" x14ac:dyDescent="0.3">
      <c r="A341" s="4" t="s">
        <v>2659</v>
      </c>
      <c r="B341" s="4" t="s">
        <v>3498</v>
      </c>
      <c r="C341" s="4" t="s">
        <v>3305</v>
      </c>
      <c r="D341" s="4" t="s">
        <v>3511</v>
      </c>
    </row>
    <row r="342" spans="1:4" ht="90" x14ac:dyDescent="0.3">
      <c r="A342" s="5" t="s">
        <v>2659</v>
      </c>
      <c r="B342" s="5" t="s">
        <v>3498</v>
      </c>
      <c r="C342" s="5" t="s">
        <v>3305</v>
      </c>
      <c r="D342" s="5" t="s">
        <v>3511</v>
      </c>
    </row>
    <row r="343" spans="1:4" ht="90" x14ac:dyDescent="0.3">
      <c r="A343" s="4" t="s">
        <v>2659</v>
      </c>
      <c r="B343" s="4" t="s">
        <v>3498</v>
      </c>
      <c r="C343" s="4" t="s">
        <v>3305</v>
      </c>
      <c r="D343" s="4" t="s">
        <v>3511</v>
      </c>
    </row>
    <row r="344" spans="1:4" ht="90" x14ac:dyDescent="0.3">
      <c r="A344" s="5" t="s">
        <v>2659</v>
      </c>
      <c r="B344" s="5" t="s">
        <v>3498</v>
      </c>
      <c r="C344" s="5" t="s">
        <v>3305</v>
      </c>
      <c r="D344" s="5" t="s">
        <v>3511</v>
      </c>
    </row>
    <row r="345" spans="1:4" ht="90" x14ac:dyDescent="0.3">
      <c r="A345" s="4" t="s">
        <v>2659</v>
      </c>
      <c r="B345" s="4" t="s">
        <v>3498</v>
      </c>
      <c r="C345" s="4" t="s">
        <v>3305</v>
      </c>
      <c r="D345" s="4" t="s">
        <v>3511</v>
      </c>
    </row>
    <row r="346" spans="1:4" ht="90" x14ac:dyDescent="0.3">
      <c r="A346" s="5" t="s">
        <v>2659</v>
      </c>
      <c r="B346" s="5" t="s">
        <v>3498</v>
      </c>
      <c r="C346" s="5" t="s">
        <v>3305</v>
      </c>
      <c r="D346" s="5" t="s">
        <v>3511</v>
      </c>
    </row>
    <row r="347" spans="1:4" ht="90" x14ac:dyDescent="0.3">
      <c r="A347" s="4" t="s">
        <v>2659</v>
      </c>
      <c r="B347" s="4" t="s">
        <v>3498</v>
      </c>
      <c r="C347" s="4" t="s">
        <v>3305</v>
      </c>
      <c r="D347" s="4" t="s">
        <v>3511</v>
      </c>
    </row>
    <row r="348" spans="1:4" ht="90" x14ac:dyDescent="0.3">
      <c r="A348" s="5" t="s">
        <v>2659</v>
      </c>
      <c r="B348" s="5" t="s">
        <v>3498</v>
      </c>
      <c r="C348" s="5" t="s">
        <v>3305</v>
      </c>
      <c r="D348" s="5" t="s">
        <v>3511</v>
      </c>
    </row>
    <row r="349" spans="1:4" ht="90" x14ac:dyDescent="0.3">
      <c r="A349" s="4" t="s">
        <v>2659</v>
      </c>
      <c r="B349" s="4" t="s">
        <v>3498</v>
      </c>
      <c r="C349" s="4" t="s">
        <v>3305</v>
      </c>
      <c r="D349" s="4" t="s">
        <v>3511</v>
      </c>
    </row>
    <row r="350" spans="1:4" ht="108" x14ac:dyDescent="0.3">
      <c r="A350" s="5" t="s">
        <v>2659</v>
      </c>
      <c r="B350" s="5" t="s">
        <v>3583</v>
      </c>
      <c r="C350" s="5" t="s">
        <v>3587</v>
      </c>
      <c r="D350" s="5" t="s">
        <v>3599</v>
      </c>
    </row>
    <row r="351" spans="1:4" ht="108" x14ac:dyDescent="0.3">
      <c r="A351" s="4" t="s">
        <v>2659</v>
      </c>
      <c r="B351" s="4" t="s">
        <v>3583</v>
      </c>
      <c r="C351" s="4" t="s">
        <v>3587</v>
      </c>
      <c r="D351" s="4" t="s">
        <v>3599</v>
      </c>
    </row>
    <row r="352" spans="1:4" ht="108" x14ac:dyDescent="0.3">
      <c r="A352" s="5" t="s">
        <v>2659</v>
      </c>
      <c r="B352" s="5" t="s">
        <v>3583</v>
      </c>
      <c r="C352" s="5" t="s">
        <v>3587</v>
      </c>
      <c r="D352" s="5" t="s">
        <v>3599</v>
      </c>
    </row>
    <row r="353" spans="1:4" ht="108" x14ac:dyDescent="0.3">
      <c r="A353" s="4" t="s">
        <v>2659</v>
      </c>
      <c r="B353" s="4" t="s">
        <v>3583</v>
      </c>
      <c r="C353" s="4" t="s">
        <v>3587</v>
      </c>
      <c r="D353" s="4" t="s">
        <v>3599</v>
      </c>
    </row>
    <row r="354" spans="1:4" ht="108" x14ac:dyDescent="0.3">
      <c r="A354" s="5" t="s">
        <v>2659</v>
      </c>
      <c r="B354" s="5" t="s">
        <v>3641</v>
      </c>
      <c r="C354" s="5" t="s">
        <v>3587</v>
      </c>
      <c r="D354" s="5" t="s">
        <v>3599</v>
      </c>
    </row>
    <row r="355" spans="1:4" ht="108" x14ac:dyDescent="0.3">
      <c r="A355" s="4" t="s">
        <v>2659</v>
      </c>
      <c r="B355" s="4" t="s">
        <v>3641</v>
      </c>
      <c r="C355" s="4" t="s">
        <v>3587</v>
      </c>
      <c r="D355" s="4" t="s">
        <v>3599</v>
      </c>
    </row>
    <row r="356" spans="1:4" ht="108" x14ac:dyDescent="0.3">
      <c r="A356" s="5" t="s">
        <v>2659</v>
      </c>
      <c r="B356" s="5" t="s">
        <v>3641</v>
      </c>
      <c r="C356" s="5" t="s">
        <v>3587</v>
      </c>
      <c r="D356" s="5" t="s">
        <v>3599</v>
      </c>
    </row>
    <row r="357" spans="1:4" ht="108" x14ac:dyDescent="0.3">
      <c r="A357" s="4" t="s">
        <v>2659</v>
      </c>
      <c r="B357" s="4" t="s">
        <v>3641</v>
      </c>
      <c r="C357" s="4" t="s">
        <v>3587</v>
      </c>
      <c r="D357" s="4" t="s">
        <v>3599</v>
      </c>
    </row>
    <row r="358" spans="1:4" ht="108" x14ac:dyDescent="0.3">
      <c r="A358" s="5" t="s">
        <v>2659</v>
      </c>
      <c r="B358" s="5" t="s">
        <v>3641</v>
      </c>
      <c r="C358" s="5" t="s">
        <v>3587</v>
      </c>
      <c r="D358" s="5" t="s">
        <v>3599</v>
      </c>
    </row>
    <row r="359" spans="1:4" ht="108" x14ac:dyDescent="0.3">
      <c r="A359" s="4" t="s">
        <v>2659</v>
      </c>
      <c r="B359" s="4" t="s">
        <v>3641</v>
      </c>
      <c r="C359" s="4" t="s">
        <v>3587</v>
      </c>
      <c r="D359" s="4" t="s">
        <v>3599</v>
      </c>
    </row>
    <row r="360" spans="1:4" ht="108" x14ac:dyDescent="0.3">
      <c r="A360" s="5" t="s">
        <v>2659</v>
      </c>
      <c r="B360" s="5" t="s">
        <v>3641</v>
      </c>
      <c r="C360" s="5" t="s">
        <v>3587</v>
      </c>
      <c r="D360" s="5" t="s">
        <v>3599</v>
      </c>
    </row>
    <row r="361" spans="1:4" ht="108" x14ac:dyDescent="0.3">
      <c r="A361" s="4" t="s">
        <v>2659</v>
      </c>
      <c r="B361" s="4" t="s">
        <v>3718</v>
      </c>
      <c r="C361" s="4" t="s">
        <v>3587</v>
      </c>
      <c r="D361" s="4" t="s">
        <v>3599</v>
      </c>
    </row>
    <row r="362" spans="1:4" ht="108" x14ac:dyDescent="0.3">
      <c r="A362" s="5" t="s">
        <v>2659</v>
      </c>
      <c r="B362" s="5" t="s">
        <v>3718</v>
      </c>
      <c r="C362" s="5" t="s">
        <v>3587</v>
      </c>
      <c r="D362" s="5" t="s">
        <v>3599</v>
      </c>
    </row>
    <row r="363" spans="1:4" ht="54" x14ac:dyDescent="0.3">
      <c r="A363" s="4" t="s">
        <v>3742</v>
      </c>
      <c r="B363" s="4" t="s">
        <v>3743</v>
      </c>
      <c r="C363" s="4" t="s">
        <v>3746</v>
      </c>
      <c r="D363" s="4" t="s">
        <v>4799</v>
      </c>
    </row>
    <row r="364" spans="1:4" ht="54" x14ac:dyDescent="0.3">
      <c r="A364" s="5" t="s">
        <v>3742</v>
      </c>
      <c r="B364" s="5" t="s">
        <v>3743</v>
      </c>
      <c r="C364" s="5" t="s">
        <v>3746</v>
      </c>
      <c r="D364" s="5" t="s">
        <v>3753</v>
      </c>
    </row>
    <row r="365" spans="1:4" ht="54" x14ac:dyDescent="0.3">
      <c r="A365" s="4" t="s">
        <v>3742</v>
      </c>
      <c r="B365" s="4" t="s">
        <v>3743</v>
      </c>
      <c r="C365" s="4" t="s">
        <v>3746</v>
      </c>
      <c r="D365" s="4" t="s">
        <v>3753</v>
      </c>
    </row>
    <row r="366" spans="1:4" ht="54" x14ac:dyDescent="0.3">
      <c r="A366" s="5" t="s">
        <v>3742</v>
      </c>
      <c r="B366" s="5" t="s">
        <v>3743</v>
      </c>
      <c r="C366" s="5" t="s">
        <v>3746</v>
      </c>
      <c r="D366" s="5" t="s">
        <v>3769</v>
      </c>
    </row>
    <row r="367" spans="1:4" ht="54" x14ac:dyDescent="0.3">
      <c r="A367" s="4" t="s">
        <v>3742</v>
      </c>
      <c r="B367" s="4" t="s">
        <v>3743</v>
      </c>
      <c r="C367" s="4" t="s">
        <v>3746</v>
      </c>
      <c r="D367" s="4" t="s">
        <v>3753</v>
      </c>
    </row>
    <row r="368" spans="1:4" ht="54" x14ac:dyDescent="0.3">
      <c r="A368" s="5" t="s">
        <v>3742</v>
      </c>
      <c r="B368" s="5" t="s">
        <v>3743</v>
      </c>
      <c r="C368" s="5" t="s">
        <v>3746</v>
      </c>
      <c r="D368" s="5" t="s">
        <v>3753</v>
      </c>
    </row>
    <row r="369" spans="1:4" ht="54" x14ac:dyDescent="0.3">
      <c r="A369" s="4" t="s">
        <v>3742</v>
      </c>
      <c r="B369" s="4" t="s">
        <v>3743</v>
      </c>
      <c r="C369" s="4" t="s">
        <v>3746</v>
      </c>
      <c r="D369" s="4" t="s">
        <v>3792</v>
      </c>
    </row>
    <row r="370" spans="1:4" ht="54" x14ac:dyDescent="0.3">
      <c r="A370" s="5" t="s">
        <v>3742</v>
      </c>
      <c r="B370" s="5" t="s">
        <v>3743</v>
      </c>
      <c r="C370" s="5" t="s">
        <v>3746</v>
      </c>
      <c r="D370" s="5" t="s">
        <v>3753</v>
      </c>
    </row>
    <row r="371" spans="1:4" ht="54" x14ac:dyDescent="0.3">
      <c r="A371" s="4" t="s">
        <v>3742</v>
      </c>
      <c r="B371" s="4" t="s">
        <v>3743</v>
      </c>
      <c r="C371" s="4" t="s">
        <v>3746</v>
      </c>
      <c r="D371" s="4" t="s">
        <v>3753</v>
      </c>
    </row>
    <row r="372" spans="1:4" ht="54" x14ac:dyDescent="0.3">
      <c r="A372" s="5" t="s">
        <v>3742</v>
      </c>
      <c r="B372" s="5" t="s">
        <v>3743</v>
      </c>
      <c r="C372" s="5" t="s">
        <v>3746</v>
      </c>
      <c r="D372" s="5" t="s">
        <v>3823</v>
      </c>
    </row>
    <row r="373" spans="1:4" ht="54" x14ac:dyDescent="0.3">
      <c r="A373" s="4" t="s">
        <v>3742</v>
      </c>
      <c r="B373" s="4" t="s">
        <v>3829</v>
      </c>
      <c r="C373" s="4" t="s">
        <v>3746</v>
      </c>
      <c r="D373" s="4" t="s">
        <v>2739</v>
      </c>
    </row>
    <row r="374" spans="1:4" ht="54" x14ac:dyDescent="0.3">
      <c r="A374" s="5" t="s">
        <v>3742</v>
      </c>
      <c r="B374" s="5" t="s">
        <v>3841</v>
      </c>
      <c r="C374" s="5" t="s">
        <v>3746</v>
      </c>
      <c r="D374" s="5" t="s">
        <v>4800</v>
      </c>
    </row>
    <row r="375" spans="1:4" ht="54" x14ac:dyDescent="0.3">
      <c r="A375" s="4" t="s">
        <v>3742</v>
      </c>
      <c r="B375" s="4" t="s">
        <v>3841</v>
      </c>
      <c r="C375" s="4" t="s">
        <v>3746</v>
      </c>
      <c r="D375" s="4" t="s">
        <v>2739</v>
      </c>
    </row>
    <row r="376" spans="1:4" ht="54" x14ac:dyDescent="0.3">
      <c r="A376" s="5" t="s">
        <v>3742</v>
      </c>
      <c r="B376" s="5" t="s">
        <v>3841</v>
      </c>
      <c r="C376" s="5" t="s">
        <v>3746</v>
      </c>
      <c r="D376" s="5" t="s">
        <v>2739</v>
      </c>
    </row>
    <row r="377" spans="1:4" ht="54" x14ac:dyDescent="0.3">
      <c r="A377" s="4" t="s">
        <v>3742</v>
      </c>
      <c r="B377" s="4" t="s">
        <v>3841</v>
      </c>
      <c r="C377" s="4" t="s">
        <v>3746</v>
      </c>
      <c r="D377" s="4" t="s">
        <v>2739</v>
      </c>
    </row>
    <row r="378" spans="1:4" ht="54" x14ac:dyDescent="0.3">
      <c r="A378" s="5" t="s">
        <v>3742</v>
      </c>
      <c r="B378" s="5" t="s">
        <v>3862</v>
      </c>
      <c r="C378" s="5" t="s">
        <v>3746</v>
      </c>
      <c r="D378" s="5" t="s">
        <v>2739</v>
      </c>
    </row>
    <row r="379" spans="1:4" ht="54" x14ac:dyDescent="0.3">
      <c r="A379" s="4" t="s">
        <v>3742</v>
      </c>
      <c r="B379" s="4" t="s">
        <v>3862</v>
      </c>
      <c r="C379" s="4" t="s">
        <v>3746</v>
      </c>
      <c r="D379" s="4" t="s">
        <v>2739</v>
      </c>
    </row>
    <row r="380" spans="1:4" ht="54" x14ac:dyDescent="0.3">
      <c r="A380" s="5" t="s">
        <v>3742</v>
      </c>
      <c r="B380" s="5" t="s">
        <v>3862</v>
      </c>
      <c r="C380" s="5" t="s">
        <v>3746</v>
      </c>
      <c r="D380" s="5" t="s">
        <v>2739</v>
      </c>
    </row>
    <row r="381" spans="1:4" ht="54" x14ac:dyDescent="0.3">
      <c r="A381" s="4" t="s">
        <v>3742</v>
      </c>
      <c r="B381" s="4" t="s">
        <v>3862</v>
      </c>
      <c r="C381" s="4" t="s">
        <v>3746</v>
      </c>
      <c r="D381" s="4" t="s">
        <v>2739</v>
      </c>
    </row>
    <row r="382" spans="1:4" ht="54" x14ac:dyDescent="0.3">
      <c r="A382" s="5" t="s">
        <v>3742</v>
      </c>
      <c r="B382" s="5" t="s">
        <v>3902</v>
      </c>
      <c r="C382" s="5" t="s">
        <v>3746</v>
      </c>
      <c r="D382" s="5" t="s">
        <v>2739</v>
      </c>
    </row>
    <row r="383" spans="1:4" ht="54" x14ac:dyDescent="0.3">
      <c r="A383" s="4" t="s">
        <v>3742</v>
      </c>
      <c r="B383" s="4" t="s">
        <v>3918</v>
      </c>
      <c r="C383" s="4" t="s">
        <v>3746</v>
      </c>
      <c r="D383" s="4" t="s">
        <v>4801</v>
      </c>
    </row>
    <row r="384" spans="1:4" ht="54" x14ac:dyDescent="0.3">
      <c r="A384" s="5" t="s">
        <v>3742</v>
      </c>
      <c r="B384" s="5" t="s">
        <v>3918</v>
      </c>
      <c r="C384" s="5" t="s">
        <v>3746</v>
      </c>
      <c r="D384" s="5" t="s">
        <v>4801</v>
      </c>
    </row>
    <row r="385" spans="1:4" ht="54" x14ac:dyDescent="0.3">
      <c r="A385" s="4" t="s">
        <v>3742</v>
      </c>
      <c r="B385" s="4" t="s">
        <v>3918</v>
      </c>
      <c r="C385" s="4" t="s">
        <v>3746</v>
      </c>
      <c r="D385" s="4" t="s">
        <v>4801</v>
      </c>
    </row>
    <row r="386" spans="1:4" ht="54" x14ac:dyDescent="0.3">
      <c r="A386" s="5" t="s">
        <v>3742</v>
      </c>
      <c r="B386" s="5" t="s">
        <v>3918</v>
      </c>
      <c r="C386" s="5" t="s">
        <v>3746</v>
      </c>
      <c r="D386" s="5" t="s">
        <v>4801</v>
      </c>
    </row>
    <row r="387" spans="1:4" ht="54" x14ac:dyDescent="0.3">
      <c r="A387" s="4" t="s">
        <v>3742</v>
      </c>
      <c r="B387" s="4" t="s">
        <v>3743</v>
      </c>
      <c r="C387" s="4" t="s">
        <v>3746</v>
      </c>
      <c r="D387" s="4" t="s">
        <v>3959</v>
      </c>
    </row>
    <row r="388" spans="1:4" ht="54" x14ac:dyDescent="0.3">
      <c r="A388" s="5" t="s">
        <v>3742</v>
      </c>
      <c r="B388" s="5" t="s">
        <v>3743</v>
      </c>
      <c r="C388" s="5" t="s">
        <v>3746</v>
      </c>
      <c r="D388" s="5" t="s">
        <v>3959</v>
      </c>
    </row>
    <row r="389" spans="1:4" ht="54" x14ac:dyDescent="0.3">
      <c r="A389" s="4" t="s">
        <v>3742</v>
      </c>
      <c r="B389" s="4" t="s">
        <v>3970</v>
      </c>
      <c r="C389" s="4" t="s">
        <v>3974</v>
      </c>
      <c r="D389" s="4" t="s">
        <v>3981</v>
      </c>
    </row>
    <row r="390" spans="1:4" ht="54" x14ac:dyDescent="0.3">
      <c r="A390" s="5" t="s">
        <v>3742</v>
      </c>
      <c r="B390" s="5" t="s">
        <v>3970</v>
      </c>
      <c r="C390" s="5" t="s">
        <v>3974</v>
      </c>
      <c r="D390" s="5" t="s">
        <v>3981</v>
      </c>
    </row>
    <row r="391" spans="1:4" ht="54" x14ac:dyDescent="0.3">
      <c r="A391" s="4" t="s">
        <v>3742</v>
      </c>
      <c r="B391" s="4" t="s">
        <v>3970</v>
      </c>
      <c r="C391" s="4" t="s">
        <v>3974</v>
      </c>
      <c r="D391" s="4" t="s">
        <v>3981</v>
      </c>
    </row>
    <row r="392" spans="1:4" ht="54" x14ac:dyDescent="0.3">
      <c r="A392" s="5" t="s">
        <v>3742</v>
      </c>
      <c r="B392" s="5" t="s">
        <v>3970</v>
      </c>
      <c r="C392" s="5" t="s">
        <v>3974</v>
      </c>
      <c r="D392" s="5" t="s">
        <v>3981</v>
      </c>
    </row>
    <row r="393" spans="1:4" ht="54" x14ac:dyDescent="0.3">
      <c r="A393" s="4" t="s">
        <v>3742</v>
      </c>
      <c r="B393" s="4" t="s">
        <v>3970</v>
      </c>
      <c r="C393" s="4" t="s">
        <v>3974</v>
      </c>
      <c r="D393" s="4" t="s">
        <v>3981</v>
      </c>
    </row>
    <row r="394" spans="1:4" ht="54" x14ac:dyDescent="0.3">
      <c r="A394" s="5" t="s">
        <v>3742</v>
      </c>
      <c r="B394" s="5" t="s">
        <v>3970</v>
      </c>
      <c r="C394" s="5" t="s">
        <v>3974</v>
      </c>
      <c r="D394" s="5" t="s">
        <v>3981</v>
      </c>
    </row>
    <row r="395" spans="1:4" ht="54" x14ac:dyDescent="0.3">
      <c r="A395" s="4" t="s">
        <v>3742</v>
      </c>
      <c r="B395" s="4" t="s">
        <v>3970</v>
      </c>
      <c r="C395" s="4" t="s">
        <v>3974</v>
      </c>
      <c r="D395" s="4" t="s">
        <v>3981</v>
      </c>
    </row>
    <row r="396" spans="1:4" ht="54" x14ac:dyDescent="0.3">
      <c r="A396" s="5" t="s">
        <v>3742</v>
      </c>
      <c r="B396" s="5" t="s">
        <v>4051</v>
      </c>
      <c r="C396" s="5" t="s">
        <v>3974</v>
      </c>
      <c r="D396" s="5" t="s">
        <v>3981</v>
      </c>
    </row>
    <row r="397" spans="1:4" ht="72" x14ac:dyDescent="0.3">
      <c r="A397" s="4" t="s">
        <v>3742</v>
      </c>
      <c r="B397" s="4" t="s">
        <v>4060</v>
      </c>
      <c r="C397" s="4" t="s">
        <v>3974</v>
      </c>
      <c r="D397" s="4" t="s">
        <v>3981</v>
      </c>
    </row>
    <row r="398" spans="1:4" ht="72" x14ac:dyDescent="0.3">
      <c r="A398" s="5" t="s">
        <v>3742</v>
      </c>
      <c r="B398" s="5" t="s">
        <v>4060</v>
      </c>
      <c r="C398" s="5" t="s">
        <v>3974</v>
      </c>
      <c r="D398" s="5" t="s">
        <v>3981</v>
      </c>
    </row>
    <row r="399" spans="1:4" ht="72" x14ac:dyDescent="0.3">
      <c r="A399" s="4" t="s">
        <v>3742</v>
      </c>
      <c r="B399" s="4" t="s">
        <v>4060</v>
      </c>
      <c r="C399" s="4" t="s">
        <v>3974</v>
      </c>
      <c r="D399" s="4" t="s">
        <v>3981</v>
      </c>
    </row>
    <row r="400" spans="1:4" ht="54" x14ac:dyDescent="0.3">
      <c r="A400" s="5" t="s">
        <v>3742</v>
      </c>
      <c r="B400" s="5" t="s">
        <v>4102</v>
      </c>
      <c r="C400" s="5" t="s">
        <v>3974</v>
      </c>
      <c r="D400" s="5" t="s">
        <v>3981</v>
      </c>
    </row>
    <row r="401" spans="1:4" ht="54" x14ac:dyDescent="0.3">
      <c r="A401" s="4" t="s">
        <v>3742</v>
      </c>
      <c r="B401" s="4" t="s">
        <v>4120</v>
      </c>
      <c r="C401" s="4" t="s">
        <v>3974</v>
      </c>
      <c r="D401" s="4" t="s">
        <v>3981</v>
      </c>
    </row>
    <row r="402" spans="1:4" ht="54" x14ac:dyDescent="0.3">
      <c r="A402" s="5" t="s">
        <v>3742</v>
      </c>
      <c r="B402" s="5" t="s">
        <v>4130</v>
      </c>
      <c r="C402" s="5" t="s">
        <v>3974</v>
      </c>
      <c r="D402" s="5" t="s">
        <v>3981</v>
      </c>
    </row>
    <row r="403" spans="1:4" ht="54" x14ac:dyDescent="0.3">
      <c r="A403" s="4" t="s">
        <v>3742</v>
      </c>
      <c r="B403" s="4" t="s">
        <v>4145</v>
      </c>
      <c r="C403" s="4" t="s">
        <v>3974</v>
      </c>
      <c r="D403" s="4" t="s">
        <v>3981</v>
      </c>
    </row>
    <row r="404" spans="1:4" ht="54" x14ac:dyDescent="0.3">
      <c r="A404" s="5" t="s">
        <v>3742</v>
      </c>
      <c r="B404" s="5" t="s">
        <v>3743</v>
      </c>
      <c r="C404" s="5" t="s">
        <v>4155</v>
      </c>
      <c r="D404" s="5" t="s">
        <v>3981</v>
      </c>
    </row>
    <row r="405" spans="1:4" ht="54" x14ac:dyDescent="0.3">
      <c r="A405" s="4" t="s">
        <v>3742</v>
      </c>
      <c r="B405" s="4" t="s">
        <v>3743</v>
      </c>
      <c r="C405" s="4" t="s">
        <v>4155</v>
      </c>
      <c r="D405" s="4" t="s">
        <v>3981</v>
      </c>
    </row>
    <row r="406" spans="1:4" ht="54" x14ac:dyDescent="0.3">
      <c r="A406" s="5" t="s">
        <v>3742</v>
      </c>
      <c r="B406" s="5" t="s">
        <v>3743</v>
      </c>
      <c r="C406" s="5" t="s">
        <v>4155</v>
      </c>
      <c r="D406" s="5" t="s">
        <v>3981</v>
      </c>
    </row>
    <row r="407" spans="1:4" ht="54" x14ac:dyDescent="0.3">
      <c r="A407" s="4" t="s">
        <v>3742</v>
      </c>
      <c r="B407" s="4" t="s">
        <v>3743</v>
      </c>
      <c r="C407" s="4" t="s">
        <v>4155</v>
      </c>
      <c r="D407" s="4" t="s">
        <v>3981</v>
      </c>
    </row>
    <row r="408" spans="1:4" ht="54" x14ac:dyDescent="0.3">
      <c r="A408" s="5" t="s">
        <v>3742</v>
      </c>
      <c r="B408" s="5" t="s">
        <v>3743</v>
      </c>
      <c r="C408" s="5" t="s">
        <v>4155</v>
      </c>
      <c r="D408" s="5" t="s">
        <v>3981</v>
      </c>
    </row>
    <row r="409" spans="1:4" ht="54" x14ac:dyDescent="0.3">
      <c r="A409" s="4" t="s">
        <v>3742</v>
      </c>
      <c r="B409" s="4" t="s">
        <v>3743</v>
      </c>
      <c r="C409" s="4" t="s">
        <v>4155</v>
      </c>
      <c r="D409" s="4" t="s">
        <v>3981</v>
      </c>
    </row>
    <row r="410" spans="1:4" ht="54" x14ac:dyDescent="0.3">
      <c r="A410" s="5" t="s">
        <v>3742</v>
      </c>
      <c r="B410" s="5" t="s">
        <v>3743</v>
      </c>
      <c r="C410" s="5" t="s">
        <v>4155</v>
      </c>
      <c r="D410" s="5" t="s">
        <v>3981</v>
      </c>
    </row>
    <row r="411" spans="1:4" ht="54" x14ac:dyDescent="0.3">
      <c r="A411" s="4" t="s">
        <v>3742</v>
      </c>
      <c r="B411" s="4" t="s">
        <v>3743</v>
      </c>
      <c r="C411" s="4" t="s">
        <v>4155</v>
      </c>
      <c r="D411" s="4" t="s">
        <v>3981</v>
      </c>
    </row>
    <row r="412" spans="1:4" ht="54" x14ac:dyDescent="0.3">
      <c r="A412" s="5" t="s">
        <v>3742</v>
      </c>
      <c r="B412" s="5" t="s">
        <v>3743</v>
      </c>
      <c r="C412" s="5" t="s">
        <v>4155</v>
      </c>
      <c r="D412" s="5" t="s">
        <v>3981</v>
      </c>
    </row>
    <row r="413" spans="1:4" ht="54" x14ac:dyDescent="0.3">
      <c r="A413" s="4" t="s">
        <v>3742</v>
      </c>
      <c r="B413" s="4" t="s">
        <v>4217</v>
      </c>
      <c r="C413" s="4" t="s">
        <v>4155</v>
      </c>
      <c r="D413" s="4" t="s">
        <v>3981</v>
      </c>
    </row>
    <row r="414" spans="1:4" ht="54" x14ac:dyDescent="0.3">
      <c r="A414" s="5" t="s">
        <v>3742</v>
      </c>
      <c r="B414" s="5" t="s">
        <v>4120</v>
      </c>
      <c r="C414" s="5" t="s">
        <v>4155</v>
      </c>
      <c r="D414" s="5" t="s">
        <v>3981</v>
      </c>
    </row>
    <row r="415" spans="1:4" ht="54" x14ac:dyDescent="0.3">
      <c r="A415" s="4" t="s">
        <v>3742</v>
      </c>
      <c r="B415" s="4" t="s">
        <v>4120</v>
      </c>
      <c r="C415" s="4" t="s">
        <v>4155</v>
      </c>
      <c r="D415" s="4" t="s">
        <v>3981</v>
      </c>
    </row>
    <row r="416" spans="1:4" ht="54" x14ac:dyDescent="0.3">
      <c r="A416" s="5" t="s">
        <v>3742</v>
      </c>
      <c r="B416" s="5" t="s">
        <v>4120</v>
      </c>
      <c r="C416" s="5" t="s">
        <v>4155</v>
      </c>
      <c r="D416" s="5" t="s">
        <v>3981</v>
      </c>
    </row>
    <row r="417" spans="1:4" ht="54" x14ac:dyDescent="0.3">
      <c r="A417" s="4" t="s">
        <v>3742</v>
      </c>
      <c r="B417" s="4" t="s">
        <v>4120</v>
      </c>
      <c r="C417" s="4" t="s">
        <v>4155</v>
      </c>
      <c r="D417" s="4" t="s">
        <v>3981</v>
      </c>
    </row>
    <row r="418" spans="1:4" ht="72" x14ac:dyDescent="0.3">
      <c r="A418" s="5" t="s">
        <v>3742</v>
      </c>
      <c r="B418" s="5" t="s">
        <v>4243</v>
      </c>
      <c r="C418" s="5" t="s">
        <v>4155</v>
      </c>
      <c r="D418" s="5" t="s">
        <v>4253</v>
      </c>
    </row>
    <row r="419" spans="1:4" ht="72" x14ac:dyDescent="0.3">
      <c r="A419" s="4" t="s">
        <v>3742</v>
      </c>
      <c r="B419" s="4" t="s">
        <v>4243</v>
      </c>
      <c r="C419" s="4" t="s">
        <v>4155</v>
      </c>
      <c r="D419" s="4" t="s">
        <v>4253</v>
      </c>
    </row>
    <row r="420" spans="1:4" ht="108" x14ac:dyDescent="0.3">
      <c r="A420" s="5" t="s">
        <v>3742</v>
      </c>
      <c r="B420" s="5" t="s">
        <v>4264</v>
      </c>
      <c r="C420" s="5" t="s">
        <v>4269</v>
      </c>
      <c r="D420" s="5" t="s">
        <v>4280</v>
      </c>
    </row>
    <row r="421" spans="1:4" ht="108" x14ac:dyDescent="0.3">
      <c r="A421" s="4" t="s">
        <v>3742</v>
      </c>
      <c r="B421" s="4" t="s">
        <v>4287</v>
      </c>
      <c r="C421" s="4" t="s">
        <v>4269</v>
      </c>
      <c r="D421" s="4" t="s">
        <v>4280</v>
      </c>
    </row>
    <row r="422" spans="1:4" ht="108" x14ac:dyDescent="0.3">
      <c r="A422" s="5" t="s">
        <v>3742</v>
      </c>
      <c r="B422" s="5" t="s">
        <v>4287</v>
      </c>
      <c r="C422" s="5" t="s">
        <v>4269</v>
      </c>
      <c r="D422" s="5" t="s">
        <v>4280</v>
      </c>
    </row>
    <row r="423" spans="1:4" ht="108" x14ac:dyDescent="0.3">
      <c r="A423" s="4" t="s">
        <v>3742</v>
      </c>
      <c r="B423" s="4" t="s">
        <v>4287</v>
      </c>
      <c r="C423" s="4" t="s">
        <v>4269</v>
      </c>
      <c r="D423" s="4" t="s">
        <v>4280</v>
      </c>
    </row>
    <row r="424" spans="1:4" ht="108" x14ac:dyDescent="0.3">
      <c r="A424" s="5" t="s">
        <v>3742</v>
      </c>
      <c r="B424" s="5" t="s">
        <v>4264</v>
      </c>
      <c r="C424" s="5" t="s">
        <v>4269</v>
      </c>
      <c r="D424" s="5" t="s">
        <v>4280</v>
      </c>
    </row>
    <row r="425" spans="1:4" ht="108" x14ac:dyDescent="0.3">
      <c r="A425" s="4" t="s">
        <v>3742</v>
      </c>
      <c r="B425" s="4" t="s">
        <v>4287</v>
      </c>
      <c r="C425" s="4" t="s">
        <v>4269</v>
      </c>
      <c r="D425" s="4" t="s">
        <v>4280</v>
      </c>
    </row>
    <row r="426" spans="1:4" ht="108" x14ac:dyDescent="0.3">
      <c r="A426" s="5" t="s">
        <v>3742</v>
      </c>
      <c r="B426" s="5" t="s">
        <v>4287</v>
      </c>
      <c r="C426" s="5" t="s">
        <v>4269</v>
      </c>
      <c r="D426" s="5" t="s">
        <v>4280</v>
      </c>
    </row>
    <row r="427" spans="1:4" ht="108" x14ac:dyDescent="0.3">
      <c r="A427" s="4" t="s">
        <v>3742</v>
      </c>
      <c r="B427" s="4" t="s">
        <v>4287</v>
      </c>
      <c r="C427" s="4" t="s">
        <v>4269</v>
      </c>
      <c r="D427" s="4" t="s">
        <v>2675</v>
      </c>
    </row>
    <row r="428" spans="1:4" ht="108" x14ac:dyDescent="0.3">
      <c r="A428" s="5" t="s">
        <v>4353</v>
      </c>
      <c r="B428" s="5" t="s">
        <v>4354</v>
      </c>
      <c r="C428" s="5" t="s">
        <v>4357</v>
      </c>
      <c r="D428" s="5" t="s">
        <v>4364</v>
      </c>
    </row>
    <row r="429" spans="1:4" ht="108" x14ac:dyDescent="0.3">
      <c r="A429" s="4" t="s">
        <v>4353</v>
      </c>
      <c r="B429" s="4" t="s">
        <v>4354</v>
      </c>
      <c r="C429" s="4" t="s">
        <v>4357</v>
      </c>
      <c r="D429" s="4" t="s">
        <v>4364</v>
      </c>
    </row>
    <row r="430" spans="1:4" ht="108" x14ac:dyDescent="0.3">
      <c r="A430" s="5" t="s">
        <v>4353</v>
      </c>
      <c r="B430" s="5" t="s">
        <v>4354</v>
      </c>
      <c r="C430" s="5" t="s">
        <v>4357</v>
      </c>
      <c r="D430" s="5" t="s">
        <v>4376</v>
      </c>
    </row>
    <row r="431" spans="1:4" ht="108" x14ac:dyDescent="0.3">
      <c r="A431" s="4" t="s">
        <v>4353</v>
      </c>
      <c r="B431" s="4" t="s">
        <v>4354</v>
      </c>
      <c r="C431" s="4" t="s">
        <v>4357</v>
      </c>
      <c r="D431" s="4" t="s">
        <v>4383</v>
      </c>
    </row>
    <row r="432" spans="1:4" ht="108" x14ac:dyDescent="0.3">
      <c r="A432" s="5" t="s">
        <v>4353</v>
      </c>
      <c r="B432" s="5" t="s">
        <v>4354</v>
      </c>
      <c r="C432" s="5" t="s">
        <v>4357</v>
      </c>
      <c r="D432" s="5" t="s">
        <v>4388</v>
      </c>
    </row>
    <row r="433" spans="1:4" ht="108" x14ac:dyDescent="0.3">
      <c r="A433" s="4" t="s">
        <v>4353</v>
      </c>
      <c r="B433" s="4" t="s">
        <v>4354</v>
      </c>
      <c r="C433" s="4" t="s">
        <v>4357</v>
      </c>
      <c r="D433" s="4" t="s">
        <v>3599</v>
      </c>
    </row>
    <row r="434" spans="1:4" ht="108" x14ac:dyDescent="0.3">
      <c r="A434" s="5" t="s">
        <v>4353</v>
      </c>
      <c r="B434" s="5" t="s">
        <v>4354</v>
      </c>
      <c r="C434" s="5" t="s">
        <v>4357</v>
      </c>
      <c r="D434" s="5" t="s">
        <v>4401</v>
      </c>
    </row>
    <row r="435" spans="1:4" ht="108" x14ac:dyDescent="0.3">
      <c r="A435" s="4" t="s">
        <v>4353</v>
      </c>
      <c r="B435" s="4" t="s">
        <v>4354</v>
      </c>
      <c r="C435" s="4" t="s">
        <v>4357</v>
      </c>
      <c r="D435" s="4" t="s">
        <v>4413</v>
      </c>
    </row>
    <row r="436" spans="1:4" ht="108" x14ac:dyDescent="0.3">
      <c r="A436" s="5" t="s">
        <v>4353</v>
      </c>
      <c r="B436" s="5" t="s">
        <v>4354</v>
      </c>
      <c r="C436" s="5" t="s">
        <v>4357</v>
      </c>
      <c r="D436" s="5" t="s">
        <v>4422</v>
      </c>
    </row>
    <row r="437" spans="1:4" ht="108" x14ac:dyDescent="0.3">
      <c r="A437" s="4" t="s">
        <v>4353</v>
      </c>
      <c r="B437" s="4" t="s">
        <v>4354</v>
      </c>
      <c r="C437" s="4" t="s">
        <v>4357</v>
      </c>
      <c r="D437" s="4" t="s">
        <v>4422</v>
      </c>
    </row>
    <row r="438" spans="1:4" ht="108" x14ac:dyDescent="0.3">
      <c r="A438" s="5" t="s">
        <v>4353</v>
      </c>
      <c r="B438" s="5" t="s">
        <v>4354</v>
      </c>
      <c r="C438" s="5" t="s">
        <v>4357</v>
      </c>
      <c r="D438" s="5" t="s">
        <v>4432</v>
      </c>
    </row>
    <row r="439" spans="1:4" ht="108" x14ac:dyDescent="0.3">
      <c r="A439" s="4" t="s">
        <v>4353</v>
      </c>
      <c r="B439" s="4" t="s">
        <v>4354</v>
      </c>
      <c r="C439" s="4" t="s">
        <v>4357</v>
      </c>
      <c r="D439" s="4" t="s">
        <v>4432</v>
      </c>
    </row>
    <row r="440" spans="1:4" ht="126" x14ac:dyDescent="0.3">
      <c r="A440" s="5" t="s">
        <v>4353</v>
      </c>
      <c r="B440" s="5" t="s">
        <v>4439</v>
      </c>
      <c r="C440" s="5" t="s">
        <v>4357</v>
      </c>
      <c r="D440" s="5" t="s">
        <v>4442</v>
      </c>
    </row>
    <row r="441" spans="1:4" ht="90" x14ac:dyDescent="0.3">
      <c r="A441" s="4" t="s">
        <v>4353</v>
      </c>
      <c r="B441" s="4" t="s">
        <v>4448</v>
      </c>
      <c r="C441" s="4" t="s">
        <v>4454</v>
      </c>
      <c r="D441" s="4" t="s">
        <v>4442</v>
      </c>
    </row>
    <row r="442" spans="1:4" ht="90" x14ac:dyDescent="0.3">
      <c r="A442" s="5" t="s">
        <v>4353</v>
      </c>
      <c r="B442" s="5" t="s">
        <v>4463</v>
      </c>
      <c r="C442" s="5" t="s">
        <v>4454</v>
      </c>
      <c r="D442" s="5" t="s">
        <v>3981</v>
      </c>
    </row>
    <row r="443" spans="1:4" ht="90" x14ac:dyDescent="0.3">
      <c r="A443" s="4" t="s">
        <v>4353</v>
      </c>
      <c r="B443" s="4" t="s">
        <v>4463</v>
      </c>
      <c r="C443" s="4" t="s">
        <v>4454</v>
      </c>
      <c r="D443" s="4" t="s">
        <v>3981</v>
      </c>
    </row>
    <row r="444" spans="1:4" ht="90" x14ac:dyDescent="0.3">
      <c r="A444" s="5" t="s">
        <v>4353</v>
      </c>
      <c r="B444" s="5" t="s">
        <v>4463</v>
      </c>
      <c r="C444" s="5" t="s">
        <v>4454</v>
      </c>
      <c r="D444" s="5" t="s">
        <v>3981</v>
      </c>
    </row>
    <row r="445" spans="1:4" ht="90" x14ac:dyDescent="0.3">
      <c r="A445" s="4" t="s">
        <v>4353</v>
      </c>
      <c r="B445" s="4" t="s">
        <v>4463</v>
      </c>
      <c r="C445" s="4" t="s">
        <v>4454</v>
      </c>
      <c r="D445" s="4" t="s">
        <v>3981</v>
      </c>
    </row>
    <row r="446" spans="1:4" ht="90" x14ac:dyDescent="0.3">
      <c r="A446" s="5" t="s">
        <v>4353</v>
      </c>
      <c r="B446" s="5" t="s">
        <v>4463</v>
      </c>
      <c r="C446" s="5" t="s">
        <v>4454</v>
      </c>
      <c r="D446" s="5" t="s">
        <v>3981</v>
      </c>
    </row>
    <row r="447" spans="1:4" ht="90" x14ac:dyDescent="0.3">
      <c r="A447" s="4" t="s">
        <v>4353</v>
      </c>
      <c r="B447" s="4" t="s">
        <v>4463</v>
      </c>
      <c r="C447" s="4" t="s">
        <v>4454</v>
      </c>
      <c r="D447" s="4" t="s">
        <v>3981</v>
      </c>
    </row>
    <row r="448" spans="1:4" ht="90" x14ac:dyDescent="0.3">
      <c r="A448" s="5" t="s">
        <v>4353</v>
      </c>
      <c r="B448" s="5" t="s">
        <v>4463</v>
      </c>
      <c r="C448" s="5" t="s">
        <v>4454</v>
      </c>
      <c r="D448" s="5" t="s">
        <v>3981</v>
      </c>
    </row>
    <row r="449" spans="1:4" ht="90" x14ac:dyDescent="0.3">
      <c r="A449" s="4" t="s">
        <v>4353</v>
      </c>
      <c r="B449" s="4" t="s">
        <v>4463</v>
      </c>
      <c r="C449" s="4" t="s">
        <v>4454</v>
      </c>
      <c r="D449" s="4" t="s">
        <v>3981</v>
      </c>
    </row>
    <row r="450" spans="1:4" ht="90" x14ac:dyDescent="0.3">
      <c r="A450" s="5" t="s">
        <v>4353</v>
      </c>
      <c r="B450" s="5" t="s">
        <v>4539</v>
      </c>
      <c r="C450" s="5" t="s">
        <v>4454</v>
      </c>
      <c r="D450" s="5" t="s">
        <v>3981</v>
      </c>
    </row>
    <row r="451" spans="1:4" ht="90" x14ac:dyDescent="0.3">
      <c r="A451" s="4" t="s">
        <v>4353</v>
      </c>
      <c r="B451" s="4" t="s">
        <v>4556</v>
      </c>
      <c r="C451" s="4" t="s">
        <v>4454</v>
      </c>
      <c r="D451" s="4" t="s">
        <v>3981</v>
      </c>
    </row>
    <row r="452" spans="1:4" ht="90" x14ac:dyDescent="0.3">
      <c r="A452" s="5" t="s">
        <v>4353</v>
      </c>
      <c r="B452" s="5" t="s">
        <v>4569</v>
      </c>
      <c r="C452" s="5" t="s">
        <v>4454</v>
      </c>
      <c r="D452" s="5" t="s">
        <v>3981</v>
      </c>
    </row>
    <row r="453" spans="1:4" ht="90" x14ac:dyDescent="0.3">
      <c r="A453" s="4" t="s">
        <v>4353</v>
      </c>
      <c r="B453" s="4" t="s">
        <v>4569</v>
      </c>
      <c r="C453" s="4" t="s">
        <v>4454</v>
      </c>
      <c r="D453" s="4" t="s">
        <v>3981</v>
      </c>
    </row>
    <row r="454" spans="1:4" ht="90" x14ac:dyDescent="0.3">
      <c r="A454" s="5" t="s">
        <v>4353</v>
      </c>
      <c r="B454" s="5" t="s">
        <v>4569</v>
      </c>
      <c r="C454" s="5" t="s">
        <v>4454</v>
      </c>
      <c r="D454" s="5" t="s">
        <v>3981</v>
      </c>
    </row>
    <row r="455" spans="1:4" ht="90" x14ac:dyDescent="0.3">
      <c r="A455" s="4" t="s">
        <v>4353</v>
      </c>
      <c r="B455" s="4" t="s">
        <v>4596</v>
      </c>
      <c r="C455" s="4" t="s">
        <v>4454</v>
      </c>
      <c r="D455" s="4" t="s">
        <v>3981</v>
      </c>
    </row>
    <row r="456" spans="1:4" ht="90" x14ac:dyDescent="0.3">
      <c r="A456" s="5" t="s">
        <v>4353</v>
      </c>
      <c r="B456" s="5" t="s">
        <v>4613</v>
      </c>
      <c r="C456" s="5" t="s">
        <v>4454</v>
      </c>
      <c r="D456" s="5" t="s">
        <v>3981</v>
      </c>
    </row>
    <row r="457" spans="1:4" ht="90" x14ac:dyDescent="0.3">
      <c r="A457" s="4" t="s">
        <v>4353</v>
      </c>
      <c r="B457" s="4" t="s">
        <v>4624</v>
      </c>
      <c r="C457" s="4" t="s">
        <v>4454</v>
      </c>
      <c r="D457" s="4" t="s">
        <v>3981</v>
      </c>
    </row>
    <row r="458" spans="1:4" ht="90" x14ac:dyDescent="0.3">
      <c r="A458" s="5" t="s">
        <v>4353</v>
      </c>
      <c r="B458" s="5" t="s">
        <v>4613</v>
      </c>
      <c r="C458" s="5" t="s">
        <v>4454</v>
      </c>
      <c r="D458" s="5" t="s">
        <v>3981</v>
      </c>
    </row>
    <row r="459" spans="1:4" ht="126" x14ac:dyDescent="0.3">
      <c r="A459" s="4" t="s">
        <v>4353</v>
      </c>
      <c r="B459" s="4" t="s">
        <v>4633</v>
      </c>
      <c r="C459" s="4" t="s">
        <v>4635</v>
      </c>
      <c r="D459" s="4" t="s">
        <v>3981</v>
      </c>
    </row>
    <row r="460" spans="1:4" ht="126" x14ac:dyDescent="0.3">
      <c r="A460" s="5" t="s">
        <v>4353</v>
      </c>
      <c r="B460" s="5" t="s">
        <v>4644</v>
      </c>
      <c r="C460" s="5" t="s">
        <v>4635</v>
      </c>
      <c r="D460" s="5" t="s">
        <v>3981</v>
      </c>
    </row>
    <row r="461" spans="1:4" ht="126" x14ac:dyDescent="0.3">
      <c r="A461" s="4" t="s">
        <v>4353</v>
      </c>
      <c r="B461" s="4" t="s">
        <v>4652</v>
      </c>
      <c r="C461" s="4" t="s">
        <v>4635</v>
      </c>
      <c r="D461" s="4" t="s">
        <v>3981</v>
      </c>
    </row>
    <row r="462" spans="1:4" ht="126" x14ac:dyDescent="0.3">
      <c r="A462" s="5" t="s">
        <v>4353</v>
      </c>
      <c r="B462" s="5" t="s">
        <v>4663</v>
      </c>
      <c r="C462" s="5" t="s">
        <v>4635</v>
      </c>
      <c r="D462" s="5" t="s">
        <v>3981</v>
      </c>
    </row>
    <row r="463" spans="1:4" ht="126" x14ac:dyDescent="0.3">
      <c r="A463" s="4" t="s">
        <v>4353</v>
      </c>
      <c r="B463" s="4" t="s">
        <v>4675</v>
      </c>
      <c r="C463" s="4" t="s">
        <v>4635</v>
      </c>
      <c r="D463" s="4" t="s">
        <v>3981</v>
      </c>
    </row>
    <row r="464" spans="1:4" ht="126" x14ac:dyDescent="0.3">
      <c r="A464" s="5" t="s">
        <v>4353</v>
      </c>
      <c r="B464" s="5" t="s">
        <v>4684</v>
      </c>
      <c r="C464" s="5" t="s">
        <v>4635</v>
      </c>
      <c r="D464" s="5" t="s">
        <v>3981</v>
      </c>
    </row>
    <row r="465" spans="1:4" ht="90" x14ac:dyDescent="0.3">
      <c r="A465" s="4" t="s">
        <v>4353</v>
      </c>
      <c r="B465" s="4" t="s">
        <v>4556</v>
      </c>
      <c r="C465" s="4" t="s">
        <v>4454</v>
      </c>
      <c r="D465" s="4" t="s">
        <v>3981</v>
      </c>
    </row>
    <row r="466" spans="1:4" ht="90" x14ac:dyDescent="0.3">
      <c r="A466" s="5" t="s">
        <v>4353</v>
      </c>
      <c r="B466" s="5" t="s">
        <v>4354</v>
      </c>
      <c r="C466" s="5" t="s">
        <v>4703</v>
      </c>
      <c r="D466" s="5" t="s">
        <v>4432</v>
      </c>
    </row>
    <row r="467" spans="1:4" ht="36" x14ac:dyDescent="0.3">
      <c r="A467" s="4" t="s">
        <v>4353</v>
      </c>
      <c r="B467" s="4" t="s">
        <v>4354</v>
      </c>
      <c r="C467" s="4" t="s">
        <v>4703</v>
      </c>
      <c r="D467" s="4" t="s">
        <v>3981</v>
      </c>
    </row>
    <row r="468" spans="1:4" ht="36" x14ac:dyDescent="0.3">
      <c r="A468" s="5" t="s">
        <v>4353</v>
      </c>
      <c r="B468" s="5" t="s">
        <v>4624</v>
      </c>
      <c r="C468" s="5" t="s">
        <v>4703</v>
      </c>
      <c r="D468" s="5" t="s">
        <v>3981</v>
      </c>
    </row>
    <row r="469" spans="1:4" ht="36" x14ac:dyDescent="0.3">
      <c r="A469" s="4" t="s">
        <v>4353</v>
      </c>
      <c r="B469" s="4" t="s">
        <v>4569</v>
      </c>
      <c r="C469" s="4" t="s">
        <v>4703</v>
      </c>
      <c r="D469" s="4" t="s">
        <v>3981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E711-9DE6-476E-ADF4-A7FC51DA2158}">
  <sheetPr codeName="Hoja9"/>
  <dimension ref="A1:O21"/>
  <sheetViews>
    <sheetView workbookViewId="0">
      <selection activeCell="D9" sqref="D9"/>
    </sheetView>
  </sheetViews>
  <sheetFormatPr baseColWidth="10" defaultColWidth="11.44140625" defaultRowHeight="14.4" x14ac:dyDescent="0.3"/>
  <cols>
    <col min="1" max="1" width="54.88671875" style="24" customWidth="1"/>
    <col min="2" max="2" width="9.88671875" style="20" customWidth="1"/>
    <col min="3" max="3" width="12.109375" customWidth="1"/>
    <col min="4" max="4" width="13.5546875" customWidth="1"/>
    <col min="5" max="8" width="8.88671875" customWidth="1"/>
    <col min="9" max="9" width="19.109375" customWidth="1"/>
    <col min="10" max="13" width="8.44140625" customWidth="1"/>
    <col min="14" max="14" width="37.109375" customWidth="1"/>
    <col min="15" max="15" width="49" customWidth="1"/>
  </cols>
  <sheetData>
    <row r="1" spans="1:15" ht="36.75" customHeight="1" x14ac:dyDescent="0.3">
      <c r="A1" s="20"/>
      <c r="C1" s="20"/>
      <c r="D1" s="220" t="s">
        <v>4804</v>
      </c>
      <c r="E1" s="220"/>
      <c r="F1" s="220"/>
      <c r="G1" s="220"/>
      <c r="H1" s="220"/>
      <c r="I1" s="220" t="s">
        <v>4805</v>
      </c>
      <c r="J1" s="220"/>
      <c r="K1" s="220"/>
      <c r="L1" s="220"/>
      <c r="M1" s="220"/>
      <c r="N1" s="22" t="s">
        <v>4806</v>
      </c>
      <c r="O1" s="23" t="s">
        <v>4807</v>
      </c>
    </row>
    <row r="2" spans="1:15" s="20" customFormat="1" ht="45" customHeight="1" x14ac:dyDescent="0.3">
      <c r="A2" s="21" t="s">
        <v>4808</v>
      </c>
      <c r="B2" s="21" t="s">
        <v>4809</v>
      </c>
      <c r="C2" s="22" t="s">
        <v>4810</v>
      </c>
      <c r="D2" s="22" t="s">
        <v>4811</v>
      </c>
      <c r="E2" s="21">
        <v>2024</v>
      </c>
      <c r="F2" s="21">
        <v>2025</v>
      </c>
      <c r="G2" s="21">
        <v>2026</v>
      </c>
      <c r="H2" s="21">
        <v>2027</v>
      </c>
      <c r="I2" s="22" t="s">
        <v>4812</v>
      </c>
      <c r="J2" s="21">
        <v>2024</v>
      </c>
      <c r="K2" s="21">
        <v>2025</v>
      </c>
      <c r="L2" s="21">
        <v>2026</v>
      </c>
      <c r="M2" s="21">
        <v>2027</v>
      </c>
    </row>
    <row r="3" spans="1:15" ht="24" customHeight="1" x14ac:dyDescent="0.3">
      <c r="A3" s="20" t="s">
        <v>4813</v>
      </c>
      <c r="B3" s="20" t="s">
        <v>4814</v>
      </c>
      <c r="C3" s="20">
        <v>5</v>
      </c>
      <c r="D3" s="20" t="s">
        <v>4815</v>
      </c>
      <c r="E3" s="20">
        <v>0</v>
      </c>
      <c r="F3" s="20">
        <v>1</v>
      </c>
      <c r="G3" s="20">
        <v>1</v>
      </c>
      <c r="H3" s="20">
        <v>3</v>
      </c>
      <c r="I3" s="20" t="s">
        <v>4816</v>
      </c>
      <c r="J3" s="20">
        <v>5</v>
      </c>
      <c r="K3" s="20">
        <v>5</v>
      </c>
      <c r="L3" s="20">
        <v>5</v>
      </c>
      <c r="M3" s="20">
        <v>5</v>
      </c>
    </row>
    <row r="4" spans="1:15" ht="24" customHeight="1" x14ac:dyDescent="0.3">
      <c r="A4" s="20" t="s">
        <v>4817</v>
      </c>
      <c r="B4" s="20" t="s">
        <v>1249</v>
      </c>
      <c r="C4" s="20">
        <v>4</v>
      </c>
      <c r="D4" s="20" t="s">
        <v>4815</v>
      </c>
      <c r="E4" s="20">
        <v>4</v>
      </c>
      <c r="F4" s="20">
        <v>0</v>
      </c>
      <c r="G4" s="20">
        <v>0</v>
      </c>
      <c r="H4" s="20">
        <v>0</v>
      </c>
      <c r="I4" s="20" t="s">
        <v>4816</v>
      </c>
      <c r="J4" s="20">
        <v>4</v>
      </c>
      <c r="K4" s="20">
        <v>4</v>
      </c>
      <c r="L4" s="20">
        <v>4</v>
      </c>
      <c r="M4" s="20">
        <v>4</v>
      </c>
    </row>
    <row r="5" spans="1:15" ht="24" customHeight="1" x14ac:dyDescent="0.3">
      <c r="A5" s="20" t="s">
        <v>4817</v>
      </c>
      <c r="B5" s="20" t="s">
        <v>1308</v>
      </c>
      <c r="C5" s="24">
        <v>4</v>
      </c>
      <c r="D5" s="20" t="s">
        <v>4815</v>
      </c>
      <c r="E5" s="20">
        <v>1</v>
      </c>
      <c r="F5" s="20">
        <v>1</v>
      </c>
      <c r="G5" s="20">
        <v>1</v>
      </c>
      <c r="H5" s="20">
        <v>1</v>
      </c>
      <c r="I5" s="20" t="s">
        <v>4816</v>
      </c>
      <c r="J5" s="20">
        <v>4</v>
      </c>
      <c r="K5" s="20">
        <v>4</v>
      </c>
      <c r="L5" s="20">
        <v>4</v>
      </c>
      <c r="M5" s="20">
        <v>4</v>
      </c>
      <c r="N5" s="20">
        <v>27</v>
      </c>
    </row>
    <row r="6" spans="1:15" ht="24" customHeight="1" x14ac:dyDescent="0.3">
      <c r="A6" s="20" t="s">
        <v>4817</v>
      </c>
      <c r="B6" s="20" t="s">
        <v>1152</v>
      </c>
      <c r="C6" s="20">
        <v>4</v>
      </c>
      <c r="D6" s="20" t="s">
        <v>4815</v>
      </c>
      <c r="E6" s="20">
        <v>4</v>
      </c>
      <c r="F6" s="20">
        <v>0</v>
      </c>
      <c r="G6" s="20">
        <v>0</v>
      </c>
      <c r="H6" s="20">
        <v>0</v>
      </c>
      <c r="I6" s="20" t="s">
        <v>4816</v>
      </c>
      <c r="J6" s="20">
        <v>4</v>
      </c>
      <c r="K6" s="20">
        <v>4</v>
      </c>
      <c r="L6" s="20">
        <v>4</v>
      </c>
      <c r="M6" s="20">
        <v>4</v>
      </c>
      <c r="N6" s="20">
        <v>26</v>
      </c>
    </row>
    <row r="7" spans="1:15" ht="24" customHeight="1" x14ac:dyDescent="0.3">
      <c r="A7" s="20" t="s">
        <v>1096</v>
      </c>
      <c r="B7" s="20" t="s">
        <v>1316</v>
      </c>
      <c r="C7" s="20">
        <v>4</v>
      </c>
      <c r="D7" s="20" t="s">
        <v>4815</v>
      </c>
      <c r="E7" s="20">
        <v>1</v>
      </c>
      <c r="F7" s="20">
        <v>1</v>
      </c>
      <c r="G7" s="20">
        <v>1</v>
      </c>
      <c r="H7" s="20">
        <v>1</v>
      </c>
      <c r="I7" s="20" t="s">
        <v>4816</v>
      </c>
      <c r="J7" s="20">
        <v>4</v>
      </c>
      <c r="K7" s="20">
        <v>4</v>
      </c>
      <c r="L7" s="20">
        <v>4</v>
      </c>
      <c r="M7" s="20">
        <v>4</v>
      </c>
      <c r="N7" s="20">
        <v>23</v>
      </c>
    </row>
    <row r="8" spans="1:15" ht="24" customHeight="1" x14ac:dyDescent="0.3">
      <c r="A8" s="20" t="s">
        <v>1096</v>
      </c>
      <c r="B8" s="20" t="s">
        <v>1288</v>
      </c>
      <c r="C8" s="20">
        <v>4</v>
      </c>
      <c r="D8" s="20" t="s">
        <v>4815</v>
      </c>
      <c r="E8" s="20">
        <v>4</v>
      </c>
      <c r="F8" s="20">
        <v>0</v>
      </c>
      <c r="G8" s="20">
        <v>0</v>
      </c>
      <c r="H8" s="20">
        <v>0</v>
      </c>
      <c r="I8" s="20" t="s">
        <v>4816</v>
      </c>
      <c r="J8" s="20">
        <v>4</v>
      </c>
      <c r="K8" s="20">
        <v>4</v>
      </c>
      <c r="L8" s="20">
        <v>4</v>
      </c>
      <c r="M8" s="20">
        <v>4</v>
      </c>
      <c r="N8" s="20">
        <v>26</v>
      </c>
    </row>
    <row r="9" spans="1:15" ht="24" customHeight="1" x14ac:dyDescent="0.3">
      <c r="A9" s="25" t="s">
        <v>1205</v>
      </c>
      <c r="B9" s="20" t="s">
        <v>1196</v>
      </c>
      <c r="C9" s="20">
        <v>4</v>
      </c>
      <c r="D9" s="20" t="s">
        <v>4815</v>
      </c>
      <c r="E9" s="20">
        <v>1</v>
      </c>
      <c r="F9" s="20">
        <v>1</v>
      </c>
      <c r="G9" s="20">
        <v>1</v>
      </c>
      <c r="H9" s="20">
        <v>1</v>
      </c>
      <c r="I9" s="20" t="s">
        <v>4816</v>
      </c>
      <c r="J9" s="20">
        <v>4</v>
      </c>
      <c r="K9" s="20">
        <v>4</v>
      </c>
      <c r="L9" s="20">
        <v>4</v>
      </c>
      <c r="M9" s="20">
        <v>4</v>
      </c>
      <c r="N9" s="20">
        <v>26</v>
      </c>
    </row>
    <row r="10" spans="1:15" ht="24" customHeight="1" x14ac:dyDescent="0.3">
      <c r="A10" s="20" t="s">
        <v>1096</v>
      </c>
      <c r="B10" s="20" t="s">
        <v>1225</v>
      </c>
      <c r="C10" s="20">
        <v>4</v>
      </c>
      <c r="D10" s="20" t="s">
        <v>4815</v>
      </c>
      <c r="E10" s="20">
        <v>4</v>
      </c>
      <c r="F10" s="20">
        <v>0</v>
      </c>
      <c r="G10" s="20">
        <v>0</v>
      </c>
      <c r="H10" s="20">
        <v>0</v>
      </c>
      <c r="I10" s="20" t="s">
        <v>4816</v>
      </c>
      <c r="J10" s="20">
        <v>4</v>
      </c>
      <c r="K10" s="20">
        <v>4</v>
      </c>
      <c r="L10" s="20">
        <v>4</v>
      </c>
      <c r="M10" s="20">
        <v>4</v>
      </c>
      <c r="N10" s="20">
        <v>34</v>
      </c>
    </row>
    <row r="11" spans="1:15" ht="24" customHeight="1" x14ac:dyDescent="0.3">
      <c r="A11" s="20" t="s">
        <v>1096</v>
      </c>
      <c r="B11" s="20" t="s">
        <v>1126</v>
      </c>
      <c r="C11" s="20">
        <v>4</v>
      </c>
      <c r="D11" s="20" t="s">
        <v>4815</v>
      </c>
      <c r="E11" s="20">
        <v>4</v>
      </c>
      <c r="F11" s="20">
        <v>0</v>
      </c>
      <c r="G11" s="20">
        <v>0</v>
      </c>
      <c r="H11" s="20">
        <v>0</v>
      </c>
      <c r="I11" s="20" t="s">
        <v>4816</v>
      </c>
      <c r="J11" s="20">
        <v>4</v>
      </c>
      <c r="K11" s="20">
        <v>4</v>
      </c>
      <c r="L11" s="20">
        <v>4</v>
      </c>
      <c r="M11" s="20">
        <v>4</v>
      </c>
      <c r="N11" s="20">
        <v>26</v>
      </c>
    </row>
    <row r="12" spans="1:15" s="26" customFormat="1" ht="24" customHeight="1" x14ac:dyDescent="0.3">
      <c r="A12" s="25" t="s">
        <v>4818</v>
      </c>
      <c r="B12" s="25" t="s">
        <v>2207</v>
      </c>
      <c r="C12" s="25">
        <v>4</v>
      </c>
      <c r="D12" s="25" t="s">
        <v>4815</v>
      </c>
      <c r="E12" s="25">
        <v>1</v>
      </c>
      <c r="F12" s="25">
        <v>1</v>
      </c>
      <c r="G12" s="25">
        <v>1</v>
      </c>
      <c r="H12" s="25">
        <v>1</v>
      </c>
      <c r="I12" s="25" t="s">
        <v>4816</v>
      </c>
      <c r="J12" s="25">
        <v>4</v>
      </c>
      <c r="K12" s="25">
        <v>4</v>
      </c>
      <c r="L12" s="25">
        <v>4</v>
      </c>
      <c r="M12" s="25">
        <v>4</v>
      </c>
      <c r="N12" s="25">
        <v>8</v>
      </c>
    </row>
    <row r="13" spans="1:15" ht="24" customHeight="1" x14ac:dyDescent="0.3">
      <c r="A13" s="20" t="s">
        <v>1096</v>
      </c>
      <c r="B13" s="20" t="s">
        <v>1103</v>
      </c>
      <c r="C13" s="20">
        <v>4</v>
      </c>
      <c r="D13" s="20" t="s">
        <v>4815</v>
      </c>
      <c r="E13" s="20">
        <v>1</v>
      </c>
      <c r="F13" s="20">
        <v>1</v>
      </c>
      <c r="G13" s="20">
        <v>1</v>
      </c>
      <c r="H13" s="20">
        <v>1</v>
      </c>
      <c r="I13" s="20" t="s">
        <v>4816</v>
      </c>
      <c r="J13" s="20">
        <v>4</v>
      </c>
      <c r="K13" s="20">
        <v>4</v>
      </c>
      <c r="L13" s="20">
        <v>4</v>
      </c>
      <c r="M13" s="20">
        <v>4</v>
      </c>
      <c r="N13" s="20">
        <v>26</v>
      </c>
    </row>
    <row r="14" spans="1:15" ht="24" customHeight="1" x14ac:dyDescent="0.3">
      <c r="A14" s="20" t="s">
        <v>1096</v>
      </c>
      <c r="B14" s="20" t="s">
        <v>1165</v>
      </c>
      <c r="C14" s="20">
        <v>4</v>
      </c>
      <c r="D14" s="20" t="s">
        <v>4815</v>
      </c>
      <c r="E14" s="20">
        <v>4</v>
      </c>
      <c r="F14" s="20">
        <v>0</v>
      </c>
      <c r="G14" s="20">
        <v>0</v>
      </c>
      <c r="H14" s="20">
        <v>0</v>
      </c>
      <c r="I14" s="20" t="s">
        <v>4816</v>
      </c>
      <c r="J14" s="20">
        <v>4</v>
      </c>
      <c r="K14" s="20">
        <v>4</v>
      </c>
      <c r="L14" s="20">
        <v>4</v>
      </c>
      <c r="M14" s="20">
        <v>4</v>
      </c>
      <c r="N14" s="20">
        <v>26</v>
      </c>
    </row>
    <row r="15" spans="1:15" ht="24" customHeight="1" x14ac:dyDescent="0.3">
      <c r="A15" s="25" t="s">
        <v>4819</v>
      </c>
      <c r="B15" s="20" t="s">
        <v>404</v>
      </c>
      <c r="C15" s="20">
        <v>250</v>
      </c>
      <c r="D15" s="20" t="s">
        <v>4815</v>
      </c>
      <c r="E15" s="20">
        <v>160</v>
      </c>
      <c r="F15" s="20">
        <v>30</v>
      </c>
      <c r="G15" s="20">
        <v>30</v>
      </c>
      <c r="H15" s="20">
        <v>30</v>
      </c>
      <c r="I15" s="20" t="s">
        <v>4816</v>
      </c>
      <c r="J15" s="20">
        <v>250</v>
      </c>
      <c r="K15" s="20">
        <v>250</v>
      </c>
      <c r="L15" s="20">
        <v>250</v>
      </c>
      <c r="M15" s="20">
        <v>250</v>
      </c>
      <c r="N15" s="20">
        <v>649</v>
      </c>
      <c r="O15" s="25" t="s">
        <v>4820</v>
      </c>
    </row>
    <row r="16" spans="1:15" ht="124.35" customHeight="1" x14ac:dyDescent="0.3">
      <c r="A16" s="20" t="s">
        <v>3981</v>
      </c>
      <c r="B16" s="20" t="s">
        <v>4595</v>
      </c>
      <c r="C16" s="20">
        <v>4</v>
      </c>
      <c r="D16" s="20" t="s">
        <v>4815</v>
      </c>
      <c r="E16" s="20">
        <v>1</v>
      </c>
      <c r="F16" s="20">
        <v>1</v>
      </c>
      <c r="G16" s="20">
        <v>1</v>
      </c>
      <c r="H16" s="20">
        <v>1</v>
      </c>
      <c r="I16" s="20" t="s">
        <v>4816</v>
      </c>
      <c r="J16" s="20">
        <v>4</v>
      </c>
      <c r="K16" s="20">
        <v>4</v>
      </c>
      <c r="L16" s="20">
        <v>4</v>
      </c>
      <c r="M16" s="20">
        <v>4</v>
      </c>
      <c r="N16" s="20">
        <v>3</v>
      </c>
      <c r="O16" s="25" t="s">
        <v>4821</v>
      </c>
    </row>
    <row r="17" spans="1:14" ht="24" customHeight="1" x14ac:dyDescent="0.3">
      <c r="A17" s="20" t="s">
        <v>4813</v>
      </c>
      <c r="B17" s="20" t="s">
        <v>658</v>
      </c>
      <c r="C17" s="20">
        <v>3300</v>
      </c>
      <c r="D17" s="20" t="s">
        <v>4815</v>
      </c>
      <c r="E17" s="24">
        <v>1680</v>
      </c>
      <c r="F17" s="24">
        <v>540</v>
      </c>
      <c r="G17" s="24">
        <v>540</v>
      </c>
      <c r="H17" s="24">
        <v>540</v>
      </c>
      <c r="I17" s="20" t="s">
        <v>4816</v>
      </c>
      <c r="J17" s="20">
        <v>3300</v>
      </c>
      <c r="K17" s="20">
        <v>3300</v>
      </c>
      <c r="L17" s="20">
        <v>3300</v>
      </c>
      <c r="M17" s="20">
        <v>3300</v>
      </c>
      <c r="N17" s="20">
        <v>11774</v>
      </c>
    </row>
    <row r="18" spans="1:14" ht="24" customHeight="1" x14ac:dyDescent="0.3">
      <c r="A18" s="20" t="s">
        <v>3599</v>
      </c>
      <c r="B18" s="20" t="s">
        <v>3717</v>
      </c>
      <c r="C18" s="20">
        <v>12</v>
      </c>
      <c r="D18" s="20" t="s">
        <v>4815</v>
      </c>
      <c r="E18" s="20">
        <v>3</v>
      </c>
      <c r="F18" s="20">
        <v>3</v>
      </c>
      <c r="G18" s="20">
        <v>3</v>
      </c>
      <c r="H18" s="20">
        <v>3</v>
      </c>
      <c r="I18" s="20" t="s">
        <v>4816</v>
      </c>
      <c r="J18" s="20">
        <v>12</v>
      </c>
      <c r="K18" s="20">
        <v>12</v>
      </c>
      <c r="L18" s="20">
        <v>12</v>
      </c>
      <c r="M18" s="20">
        <v>12</v>
      </c>
      <c r="N18" s="20">
        <v>33</v>
      </c>
    </row>
    <row r="19" spans="1:14" ht="24" customHeight="1" x14ac:dyDescent="0.3">
      <c r="A19" s="20" t="s">
        <v>3981</v>
      </c>
      <c r="B19" s="20" t="s">
        <v>4479</v>
      </c>
      <c r="C19" s="20">
        <v>50</v>
      </c>
      <c r="D19" s="20" t="s">
        <v>4815</v>
      </c>
      <c r="E19" s="24">
        <v>12</v>
      </c>
      <c r="F19" s="24">
        <v>12</v>
      </c>
      <c r="G19" s="24">
        <v>12</v>
      </c>
      <c r="H19" s="24">
        <v>14</v>
      </c>
      <c r="I19" s="20" t="s">
        <v>4816</v>
      </c>
      <c r="J19" s="20">
        <v>50</v>
      </c>
      <c r="K19" s="20">
        <v>50</v>
      </c>
      <c r="L19" s="20">
        <v>50</v>
      </c>
      <c r="M19" s="20">
        <v>50</v>
      </c>
      <c r="N19" s="20">
        <v>112</v>
      </c>
    </row>
    <row r="20" spans="1:14" ht="24" customHeight="1" x14ac:dyDescent="0.3">
      <c r="A20" s="20" t="s">
        <v>4822</v>
      </c>
      <c r="B20" s="20" t="s">
        <v>3536</v>
      </c>
      <c r="C20" s="20">
        <v>1</v>
      </c>
      <c r="D20" s="20" t="s">
        <v>4815</v>
      </c>
      <c r="E20" s="24">
        <v>1</v>
      </c>
      <c r="F20" s="24">
        <v>0</v>
      </c>
      <c r="G20" s="24">
        <v>0</v>
      </c>
      <c r="H20" s="24">
        <v>0</v>
      </c>
      <c r="I20" s="20" t="s">
        <v>4816</v>
      </c>
      <c r="J20" s="20">
        <v>1</v>
      </c>
      <c r="K20" s="20">
        <v>1</v>
      </c>
      <c r="L20" s="20">
        <v>1</v>
      </c>
      <c r="M20" s="20">
        <v>1</v>
      </c>
      <c r="N20" s="20">
        <v>2</v>
      </c>
    </row>
    <row r="21" spans="1:14" ht="21.75" customHeight="1" x14ac:dyDescent="0.3">
      <c r="A21" s="24" t="s">
        <v>1703</v>
      </c>
      <c r="B21" s="20" t="s">
        <v>1838</v>
      </c>
      <c r="C21" s="20">
        <v>50</v>
      </c>
      <c r="D21" s="20" t="s">
        <v>4815</v>
      </c>
      <c r="E21" s="24">
        <v>28</v>
      </c>
      <c r="F21" s="24">
        <v>0</v>
      </c>
      <c r="G21" s="24">
        <v>0</v>
      </c>
      <c r="H21" s="24">
        <v>22</v>
      </c>
      <c r="I21" s="20" t="s">
        <v>4815</v>
      </c>
      <c r="J21" s="20">
        <v>50</v>
      </c>
      <c r="K21" s="20">
        <v>50</v>
      </c>
      <c r="L21" s="20">
        <v>50</v>
      </c>
      <c r="M21" s="20">
        <v>50</v>
      </c>
      <c r="N21" s="20">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D1:H1"/>
    <mergeCell ref="I1:M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6742-086A-41D8-B043-5979CED923C2}">
  <sheetPr codeName="Hoja10"/>
  <dimension ref="A1:L7"/>
  <sheetViews>
    <sheetView zoomScale="70" zoomScaleNormal="70" workbookViewId="0">
      <selection activeCell="E6" sqref="E6"/>
    </sheetView>
  </sheetViews>
  <sheetFormatPr baseColWidth="10" defaultColWidth="11.44140625" defaultRowHeight="14.4" x14ac:dyDescent="0.3"/>
  <cols>
    <col min="1" max="1" width="22.88671875" customWidth="1"/>
    <col min="2" max="2" width="19.88671875" customWidth="1"/>
    <col min="3" max="3" width="35.109375" customWidth="1"/>
    <col min="4" max="4" width="15.88671875" customWidth="1"/>
    <col min="5" max="5" width="26.88671875" customWidth="1"/>
    <col min="6" max="7" width="15.88671875" customWidth="1"/>
    <col min="8" max="8" width="23" customWidth="1"/>
    <col min="9" max="9" width="53" customWidth="1"/>
    <col min="10" max="10" width="20.88671875" customWidth="1"/>
    <col min="11" max="11" width="18.109375" customWidth="1"/>
    <col min="12" max="12" width="17.88671875" customWidth="1"/>
  </cols>
  <sheetData>
    <row r="1" spans="1:12" ht="46.8" x14ac:dyDescent="0.3">
      <c r="A1" s="27" t="s">
        <v>21</v>
      </c>
      <c r="B1" s="27" t="s">
        <v>22</v>
      </c>
      <c r="C1" s="27" t="s">
        <v>26</v>
      </c>
      <c r="D1" s="27" t="s">
        <v>27</v>
      </c>
      <c r="E1" s="27" t="s">
        <v>28</v>
      </c>
      <c r="F1" s="27" t="s">
        <v>29</v>
      </c>
      <c r="G1" s="27" t="s">
        <v>34</v>
      </c>
      <c r="H1" s="27" t="s">
        <v>36</v>
      </c>
      <c r="I1" s="27" t="s">
        <v>4823</v>
      </c>
      <c r="J1" s="27" t="s">
        <v>4824</v>
      </c>
      <c r="K1" s="27" t="s">
        <v>4825</v>
      </c>
      <c r="L1" s="27" t="s">
        <v>4826</v>
      </c>
    </row>
    <row r="2" spans="1:12" ht="72" customHeight="1" x14ac:dyDescent="0.3">
      <c r="A2" s="28" t="s">
        <v>2464</v>
      </c>
      <c r="B2" s="28" t="s">
        <v>2463</v>
      </c>
      <c r="C2" s="28" t="s">
        <v>2467</v>
      </c>
      <c r="D2" s="28" t="s">
        <v>2468</v>
      </c>
      <c r="E2" s="28" t="s">
        <v>2469</v>
      </c>
      <c r="F2" s="28" t="s">
        <v>2470</v>
      </c>
      <c r="G2" s="28">
        <v>3986</v>
      </c>
      <c r="H2" s="28" t="s">
        <v>2083</v>
      </c>
      <c r="I2" s="29" t="s">
        <v>4827</v>
      </c>
      <c r="J2" s="30"/>
      <c r="K2" s="30"/>
      <c r="L2" s="31"/>
    </row>
    <row r="3" spans="1:12" ht="72" customHeight="1" x14ac:dyDescent="0.3">
      <c r="A3" s="10" t="s">
        <v>2171</v>
      </c>
      <c r="B3" s="10" t="s">
        <v>2076</v>
      </c>
      <c r="C3" s="10" t="s">
        <v>2172</v>
      </c>
      <c r="D3" s="10" t="s">
        <v>2173</v>
      </c>
      <c r="E3" s="10" t="s">
        <v>2174</v>
      </c>
      <c r="F3" s="10" t="s">
        <v>2175</v>
      </c>
      <c r="G3" s="10">
        <v>6</v>
      </c>
      <c r="H3" s="10" t="s">
        <v>2083</v>
      </c>
      <c r="I3" s="32" t="s">
        <v>4828</v>
      </c>
      <c r="J3" s="30"/>
      <c r="K3" s="30"/>
      <c r="L3" s="31"/>
    </row>
    <row r="4" spans="1:12" ht="72" customHeight="1" x14ac:dyDescent="0.3">
      <c r="A4" s="10" t="s">
        <v>2171</v>
      </c>
      <c r="B4" s="10" t="s">
        <v>2076</v>
      </c>
      <c r="C4" s="10" t="s">
        <v>531</v>
      </c>
      <c r="D4" s="10" t="s">
        <v>2251</v>
      </c>
      <c r="E4" s="10" t="s">
        <v>1062</v>
      </c>
      <c r="F4" s="10" t="s">
        <v>2252</v>
      </c>
      <c r="G4" s="10">
        <v>1</v>
      </c>
      <c r="H4" s="10" t="s">
        <v>2083</v>
      </c>
      <c r="I4" s="33" t="s">
        <v>4828</v>
      </c>
      <c r="J4" s="30"/>
      <c r="K4" s="30"/>
      <c r="L4" s="31"/>
    </row>
    <row r="5" spans="1:12" ht="72" customHeight="1" x14ac:dyDescent="0.3">
      <c r="A5" s="10" t="s">
        <v>3188</v>
      </c>
      <c r="B5" s="10" t="s">
        <v>3152</v>
      </c>
      <c r="C5" s="10" t="s">
        <v>3211</v>
      </c>
      <c r="D5" s="10" t="s">
        <v>3212</v>
      </c>
      <c r="E5" s="10" t="s">
        <v>3211</v>
      </c>
      <c r="F5" s="10" t="s">
        <v>3213</v>
      </c>
      <c r="G5" s="10">
        <v>3000</v>
      </c>
      <c r="H5" s="10" t="s">
        <v>3152</v>
      </c>
      <c r="I5" s="34" t="s">
        <v>4829</v>
      </c>
      <c r="J5" s="30">
        <v>1656</v>
      </c>
      <c r="K5" s="30">
        <v>1656</v>
      </c>
      <c r="L5" s="31"/>
    </row>
    <row r="6" spans="1:12" ht="72" customHeight="1" x14ac:dyDescent="0.3">
      <c r="A6" s="10" t="s">
        <v>3748</v>
      </c>
      <c r="B6" s="10" t="s">
        <v>137</v>
      </c>
      <c r="C6" s="10" t="s">
        <v>3806</v>
      </c>
      <c r="D6" s="10" t="s">
        <v>3807</v>
      </c>
      <c r="E6" s="10" t="s">
        <v>3808</v>
      </c>
      <c r="F6" s="10" t="s">
        <v>3809</v>
      </c>
      <c r="G6" s="10">
        <v>1086</v>
      </c>
      <c r="H6" s="10" t="s">
        <v>3753</v>
      </c>
      <c r="I6" s="35" t="s">
        <v>4830</v>
      </c>
      <c r="J6" s="30">
        <v>1</v>
      </c>
      <c r="K6" s="30">
        <v>1</v>
      </c>
      <c r="L6" s="31"/>
    </row>
    <row r="7" spans="1:12" ht="72" customHeight="1" x14ac:dyDescent="0.3">
      <c r="A7" s="10" t="s">
        <v>3748</v>
      </c>
      <c r="B7" s="10" t="s">
        <v>137</v>
      </c>
      <c r="C7" s="10" t="s">
        <v>3806</v>
      </c>
      <c r="D7" s="10" t="s">
        <v>3807</v>
      </c>
      <c r="E7" s="10" t="s">
        <v>3808</v>
      </c>
      <c r="F7" s="10" t="s">
        <v>3809</v>
      </c>
      <c r="G7" s="10">
        <v>1086</v>
      </c>
      <c r="H7" s="10" t="s">
        <v>3753</v>
      </c>
      <c r="I7" s="35" t="s">
        <v>4831</v>
      </c>
      <c r="J7" s="30">
        <v>8</v>
      </c>
      <c r="K7" s="30">
        <v>8</v>
      </c>
      <c r="L7" s="3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7902-9FD4-47AE-AF98-6BD6AB127C00}">
  <sheetPr codeName="Hoja11"/>
  <dimension ref="A1:CP442"/>
  <sheetViews>
    <sheetView topLeftCell="AG1" zoomScale="64" zoomScaleNormal="60" workbookViewId="0">
      <selection activeCell="B3" sqref="B3"/>
    </sheetView>
  </sheetViews>
  <sheetFormatPr baseColWidth="10" defaultColWidth="8.88671875" defaultRowHeight="14.4" x14ac:dyDescent="0.3"/>
  <cols>
    <col min="1" max="1" width="30.88671875" customWidth="1"/>
    <col min="2" max="2" width="31.88671875" customWidth="1"/>
    <col min="3" max="4" width="30.88671875" customWidth="1"/>
    <col min="5" max="5" width="75.88671875" customWidth="1"/>
    <col min="6" max="29" width="30.88671875" customWidth="1"/>
    <col min="30" max="33" width="20.88671875" customWidth="1"/>
    <col min="34" max="38" width="64" customWidth="1"/>
    <col min="39" max="94" width="30.88671875" customWidth="1"/>
  </cols>
  <sheetData>
    <row r="1" spans="1:94" ht="27" customHeight="1" x14ac:dyDescent="0.3">
      <c r="A1" s="221" t="s">
        <v>0</v>
      </c>
      <c r="B1" s="221"/>
      <c r="C1" s="221"/>
      <c r="D1" s="221"/>
      <c r="E1" s="221"/>
      <c r="F1" s="221"/>
      <c r="G1" s="221"/>
      <c r="H1" s="221"/>
      <c r="I1" s="221"/>
      <c r="J1" s="221"/>
      <c r="K1" s="221"/>
      <c r="L1" s="221"/>
      <c r="M1" s="221"/>
      <c r="N1" s="221"/>
      <c r="O1" s="222"/>
      <c r="P1" s="222"/>
      <c r="Q1" s="222"/>
      <c r="R1" s="222"/>
      <c r="S1" s="222"/>
      <c r="T1" s="222"/>
      <c r="U1" s="222"/>
      <c r="V1" s="222"/>
      <c r="W1" s="222"/>
      <c r="X1" s="222"/>
      <c r="Y1" s="222"/>
      <c r="Z1" s="222"/>
      <c r="AA1" s="222"/>
      <c r="AB1" s="222"/>
      <c r="AC1" s="222"/>
      <c r="AD1" s="223"/>
      <c r="AE1" s="223"/>
      <c r="AF1" s="223"/>
      <c r="AG1" s="223"/>
      <c r="AH1" s="36"/>
      <c r="AI1" s="36"/>
      <c r="AJ1" s="36"/>
      <c r="AK1" s="36"/>
      <c r="AL1" s="36"/>
      <c r="AO1" s="222"/>
      <c r="AP1" s="222"/>
      <c r="AQ1" s="222"/>
      <c r="AR1" s="222"/>
      <c r="AS1" s="222"/>
      <c r="AT1" s="222"/>
      <c r="AU1" s="222"/>
      <c r="AV1" s="222"/>
      <c r="AW1" s="222"/>
      <c r="AX1" s="222"/>
      <c r="AY1" s="222"/>
      <c r="AZ1" s="222"/>
      <c r="BA1" s="222"/>
      <c r="BB1" s="222"/>
      <c r="BC1" s="222"/>
      <c r="BD1" s="222"/>
      <c r="BE1" s="222"/>
      <c r="BF1" s="222"/>
      <c r="BG1" s="222"/>
      <c r="BH1" s="222"/>
      <c r="BI1" s="222"/>
      <c r="BJ1" s="222"/>
      <c r="BK1" s="222"/>
      <c r="BL1" s="222"/>
      <c r="BM1" s="222"/>
      <c r="BN1" s="222"/>
      <c r="BO1" s="222"/>
      <c r="BP1" s="222"/>
      <c r="BQ1" s="222"/>
      <c r="BR1" s="222"/>
      <c r="BS1" s="222"/>
      <c r="BT1" s="222"/>
      <c r="BU1" s="222"/>
      <c r="BV1" s="222"/>
      <c r="BW1" s="222"/>
      <c r="BX1" s="222"/>
      <c r="BY1" s="222"/>
      <c r="BZ1" s="222"/>
      <c r="CA1" s="222"/>
      <c r="CB1" s="222"/>
      <c r="CC1" s="222"/>
      <c r="CD1" s="222"/>
      <c r="CE1" s="222"/>
      <c r="CF1" s="222"/>
      <c r="CG1" s="222"/>
      <c r="CH1" s="222"/>
      <c r="CI1" s="222"/>
      <c r="CJ1" s="222"/>
      <c r="CK1" s="222"/>
      <c r="CL1" s="222"/>
      <c r="CM1" s="222"/>
      <c r="CN1" s="222"/>
    </row>
    <row r="2" spans="1:94" ht="27" customHeight="1" x14ac:dyDescent="0.3">
      <c r="A2" s="224"/>
      <c r="B2" s="224"/>
      <c r="C2" s="224"/>
      <c r="D2" s="224"/>
      <c r="E2" s="224"/>
      <c r="F2" s="224"/>
      <c r="G2" s="224"/>
      <c r="H2" s="224"/>
      <c r="I2" s="224"/>
      <c r="J2" s="224"/>
      <c r="K2" s="224"/>
      <c r="L2" s="224"/>
      <c r="M2" s="224"/>
      <c r="N2" s="224"/>
      <c r="O2" s="225"/>
      <c r="P2" s="225"/>
      <c r="Q2" s="225"/>
      <c r="R2" s="225"/>
      <c r="S2" s="225"/>
      <c r="T2" s="225"/>
      <c r="U2" s="225"/>
      <c r="V2" s="225"/>
      <c r="W2" s="225"/>
      <c r="X2" s="225"/>
      <c r="Y2" s="225"/>
      <c r="Z2" s="225"/>
      <c r="AA2" s="225"/>
      <c r="AB2" s="225"/>
      <c r="AC2" s="225"/>
      <c r="AD2" s="226"/>
      <c r="AE2" s="226"/>
      <c r="AF2" s="226"/>
      <c r="AG2" s="226"/>
      <c r="AH2" s="37"/>
      <c r="AI2" s="37"/>
      <c r="AJ2" s="37"/>
      <c r="AK2" s="37"/>
      <c r="AL2" s="37"/>
      <c r="AO2" s="227"/>
      <c r="AP2" s="227"/>
      <c r="AQ2" s="227"/>
      <c r="AR2" s="227"/>
      <c r="AS2" s="227"/>
      <c r="AT2" s="227"/>
      <c r="AU2" s="227"/>
      <c r="AV2" s="227"/>
      <c r="AW2" s="227"/>
      <c r="AX2" s="227"/>
      <c r="AY2" s="227"/>
      <c r="AZ2" s="227"/>
      <c r="BA2" s="227"/>
      <c r="BB2" s="227"/>
      <c r="BC2" s="227"/>
      <c r="BD2" s="227"/>
      <c r="BE2" s="227"/>
      <c r="BF2" s="227"/>
      <c r="BG2" s="227"/>
      <c r="BH2" s="227"/>
      <c r="BI2" s="227"/>
      <c r="BJ2" s="227"/>
      <c r="BK2" s="227"/>
      <c r="BL2" s="227"/>
      <c r="BM2" s="227"/>
      <c r="BN2" s="227"/>
      <c r="BO2" s="227"/>
      <c r="BP2" s="227"/>
      <c r="BQ2" s="227"/>
      <c r="BR2" s="227"/>
      <c r="BS2" s="227"/>
      <c r="BT2" s="227"/>
      <c r="BU2" s="227"/>
      <c r="BV2" s="227"/>
      <c r="BW2" s="227"/>
      <c r="BX2" s="227"/>
      <c r="BY2" s="227"/>
      <c r="BZ2" s="227"/>
      <c r="CA2" s="227"/>
      <c r="CB2" s="227"/>
      <c r="CC2" s="227"/>
      <c r="CD2" s="227"/>
      <c r="CE2" s="227"/>
      <c r="CF2" s="227"/>
      <c r="CG2" s="227"/>
      <c r="CH2" s="227"/>
      <c r="CI2" s="227"/>
      <c r="CJ2" s="227"/>
      <c r="CK2" s="227"/>
      <c r="CL2" s="227"/>
      <c r="CM2" s="227"/>
      <c r="CN2" s="227"/>
    </row>
    <row r="3" spans="1:94" ht="70.349999999999994" customHeight="1" thickBot="1" x14ac:dyDescent="0.35">
      <c r="A3" s="38" t="s">
        <v>9</v>
      </c>
      <c r="B3" s="38" t="s">
        <v>4832</v>
      </c>
      <c r="C3" s="39" t="s">
        <v>10</v>
      </c>
      <c r="D3" s="39" t="s">
        <v>11</v>
      </c>
      <c r="E3" s="39" t="s">
        <v>12</v>
      </c>
      <c r="F3" s="39" t="s">
        <v>13</v>
      </c>
      <c r="G3" s="39" t="s">
        <v>14</v>
      </c>
      <c r="H3" s="39" t="s">
        <v>15</v>
      </c>
      <c r="I3" s="39" t="s">
        <v>16</v>
      </c>
      <c r="J3" s="39" t="s">
        <v>17</v>
      </c>
      <c r="K3" s="39" t="s">
        <v>18</v>
      </c>
      <c r="L3" s="39" t="s">
        <v>19</v>
      </c>
      <c r="M3" s="39" t="s">
        <v>20</v>
      </c>
      <c r="N3" s="39" t="s">
        <v>21</v>
      </c>
      <c r="O3" s="40" t="s">
        <v>22</v>
      </c>
      <c r="P3" s="41" t="s">
        <v>23</v>
      </c>
      <c r="Q3" s="41" t="s">
        <v>24</v>
      </c>
      <c r="R3" s="41" t="s">
        <v>25</v>
      </c>
      <c r="S3" s="41" t="s">
        <v>26</v>
      </c>
      <c r="T3" s="41" t="s">
        <v>27</v>
      </c>
      <c r="U3" s="41" t="s">
        <v>28</v>
      </c>
      <c r="V3" s="41" t="s">
        <v>29</v>
      </c>
      <c r="W3" s="41" t="s">
        <v>30</v>
      </c>
      <c r="X3" s="41" t="s">
        <v>31</v>
      </c>
      <c r="Y3" s="41" t="s">
        <v>32</v>
      </c>
      <c r="Z3" s="41" t="s">
        <v>33</v>
      </c>
      <c r="AA3" s="41" t="s">
        <v>34</v>
      </c>
      <c r="AB3" s="41" t="s">
        <v>35</v>
      </c>
      <c r="AC3" s="41" t="s">
        <v>36</v>
      </c>
      <c r="AD3" s="38" t="s">
        <v>38</v>
      </c>
      <c r="AE3" s="38" t="s">
        <v>39</v>
      </c>
      <c r="AF3" s="38" t="s">
        <v>40</v>
      </c>
      <c r="AG3" s="38" t="s">
        <v>4833</v>
      </c>
      <c r="AH3" s="39" t="s">
        <v>41</v>
      </c>
      <c r="AI3" s="42" t="s">
        <v>42</v>
      </c>
      <c r="AJ3" s="39" t="s">
        <v>43</v>
      </c>
      <c r="AK3" s="39" t="s">
        <v>45</v>
      </c>
      <c r="AL3" s="39" t="s">
        <v>46</v>
      </c>
      <c r="AM3" s="43" t="s">
        <v>4834</v>
      </c>
      <c r="AN3" s="43" t="s">
        <v>4835</v>
      </c>
      <c r="AO3" s="41" t="s">
        <v>55</v>
      </c>
      <c r="AP3" s="41" t="s">
        <v>56</v>
      </c>
      <c r="AQ3" s="41" t="s">
        <v>4836</v>
      </c>
      <c r="AR3" s="41" t="s">
        <v>57</v>
      </c>
      <c r="AS3" s="41" t="s">
        <v>58</v>
      </c>
      <c r="AT3" s="41" t="s">
        <v>59</v>
      </c>
      <c r="AU3" s="41" t="s">
        <v>60</v>
      </c>
      <c r="AV3" s="41" t="s">
        <v>61</v>
      </c>
      <c r="AW3" s="41" t="s">
        <v>62</v>
      </c>
      <c r="AX3" s="41" t="s">
        <v>63</v>
      </c>
      <c r="AY3" s="41" t="s">
        <v>64</v>
      </c>
      <c r="AZ3" s="41" t="s">
        <v>4837</v>
      </c>
      <c r="BA3" s="41" t="s">
        <v>65</v>
      </c>
      <c r="BB3" s="41" t="s">
        <v>66</v>
      </c>
      <c r="BC3" s="41" t="s">
        <v>67</v>
      </c>
      <c r="BD3" s="41" t="s">
        <v>4838</v>
      </c>
      <c r="BE3" s="41" t="s">
        <v>68</v>
      </c>
      <c r="BF3" s="41" t="s">
        <v>69</v>
      </c>
      <c r="BG3" s="41" t="s">
        <v>70</v>
      </c>
      <c r="BH3" s="41" t="s">
        <v>71</v>
      </c>
      <c r="BI3" s="41" t="s">
        <v>72</v>
      </c>
      <c r="BJ3" s="41" t="s">
        <v>73</v>
      </c>
      <c r="BK3" s="41" t="s">
        <v>74</v>
      </c>
      <c r="BL3" s="41" t="s">
        <v>75</v>
      </c>
      <c r="BM3" s="41" t="s">
        <v>4839</v>
      </c>
      <c r="BN3" s="41" t="s">
        <v>76</v>
      </c>
      <c r="BO3" s="41" t="s">
        <v>77</v>
      </c>
      <c r="BP3" s="41" t="s">
        <v>78</v>
      </c>
      <c r="BQ3" s="41" t="s">
        <v>4840</v>
      </c>
      <c r="BR3" s="41" t="s">
        <v>79</v>
      </c>
      <c r="BS3" s="41" t="s">
        <v>80</v>
      </c>
      <c r="BT3" s="41" t="s">
        <v>81</v>
      </c>
      <c r="BU3" s="41" t="s">
        <v>82</v>
      </c>
      <c r="BV3" s="41" t="s">
        <v>83</v>
      </c>
      <c r="BW3" s="41" t="s">
        <v>84</v>
      </c>
      <c r="BX3" s="41" t="s">
        <v>85</v>
      </c>
      <c r="BY3" s="41" t="s">
        <v>86</v>
      </c>
      <c r="BZ3" s="41" t="s">
        <v>4841</v>
      </c>
      <c r="CA3" s="41" t="s">
        <v>87</v>
      </c>
      <c r="CB3" s="41" t="s">
        <v>88</v>
      </c>
      <c r="CC3" s="41" t="s">
        <v>89</v>
      </c>
      <c r="CD3" s="41" t="s">
        <v>4842</v>
      </c>
      <c r="CE3" s="41" t="s">
        <v>90</v>
      </c>
      <c r="CF3" s="41" t="s">
        <v>91</v>
      </c>
      <c r="CG3" s="41" t="s">
        <v>92</v>
      </c>
      <c r="CH3" s="41" t="s">
        <v>93</v>
      </c>
      <c r="CI3" s="41" t="s">
        <v>94</v>
      </c>
      <c r="CJ3" s="41" t="s">
        <v>95</v>
      </c>
      <c r="CK3" s="41" t="s">
        <v>96</v>
      </c>
      <c r="CL3" s="41" t="s">
        <v>97</v>
      </c>
      <c r="CM3" s="41" t="s">
        <v>4843</v>
      </c>
      <c r="CN3" s="41" t="s">
        <v>98</v>
      </c>
      <c r="CO3" s="41" t="s">
        <v>99</v>
      </c>
      <c r="CP3" s="41" t="s">
        <v>8</v>
      </c>
    </row>
    <row r="4" spans="1:94" ht="70.349999999999994" customHeight="1" x14ac:dyDescent="0.3">
      <c r="A4" s="44" t="s">
        <v>100</v>
      </c>
      <c r="B4" s="44" t="s">
        <v>100</v>
      </c>
      <c r="C4" s="28" t="s">
        <v>101</v>
      </c>
      <c r="D4" s="28" t="s">
        <v>102</v>
      </c>
      <c r="E4" s="28" t="s">
        <v>103</v>
      </c>
      <c r="F4" s="28" t="s">
        <v>104</v>
      </c>
      <c r="G4" s="28" t="s">
        <v>105</v>
      </c>
      <c r="H4" s="28" t="s">
        <v>106</v>
      </c>
      <c r="I4" s="28" t="s">
        <v>107</v>
      </c>
      <c r="J4" s="28" t="s">
        <v>108</v>
      </c>
      <c r="K4" s="28" t="s">
        <v>109</v>
      </c>
      <c r="L4" s="28" t="s">
        <v>110</v>
      </c>
      <c r="M4" s="28" t="s">
        <v>111</v>
      </c>
      <c r="N4" s="28" t="s">
        <v>112</v>
      </c>
      <c r="O4" s="28" t="s">
        <v>113</v>
      </c>
      <c r="P4" s="28" t="s">
        <v>114</v>
      </c>
      <c r="Q4" s="28" t="s">
        <v>115</v>
      </c>
      <c r="R4" s="28" t="s">
        <v>116</v>
      </c>
      <c r="S4" s="28" t="s">
        <v>117</v>
      </c>
      <c r="T4" s="28" t="s">
        <v>118</v>
      </c>
      <c r="U4" s="28" t="s">
        <v>119</v>
      </c>
      <c r="V4" s="28" t="s">
        <v>120</v>
      </c>
      <c r="W4" s="28" t="s">
        <v>121</v>
      </c>
      <c r="X4" s="28" t="s">
        <v>122</v>
      </c>
      <c r="Y4" s="28" t="s">
        <v>123</v>
      </c>
      <c r="Z4" s="28" t="s">
        <v>124</v>
      </c>
      <c r="AA4" s="45">
        <v>1500</v>
      </c>
      <c r="AB4" s="28" t="s">
        <v>125</v>
      </c>
      <c r="AC4" s="28" t="s">
        <v>126</v>
      </c>
      <c r="AD4" s="45">
        <v>200</v>
      </c>
      <c r="AE4" s="45">
        <v>450</v>
      </c>
      <c r="AF4" s="45">
        <v>450</v>
      </c>
      <c r="AG4" s="45">
        <v>400</v>
      </c>
      <c r="AH4" s="28" t="s">
        <v>4844</v>
      </c>
      <c r="AI4" s="28" t="s">
        <v>4845</v>
      </c>
      <c r="AJ4" s="28" t="s">
        <v>4846</v>
      </c>
      <c r="AK4" s="28" t="s">
        <v>4847</v>
      </c>
      <c r="AL4" s="28" t="s">
        <v>4848</v>
      </c>
      <c r="AM4" s="28" t="s">
        <v>4849</v>
      </c>
      <c r="AN4" s="28"/>
      <c r="AO4" s="45">
        <v>60</v>
      </c>
      <c r="AP4" s="45">
        <v>0</v>
      </c>
      <c r="AQ4" s="45">
        <v>60</v>
      </c>
      <c r="AR4" s="45">
        <v>0</v>
      </c>
      <c r="AS4" s="45">
        <v>0</v>
      </c>
      <c r="AT4" s="45">
        <v>0</v>
      </c>
      <c r="AU4" s="45">
        <v>0</v>
      </c>
      <c r="AV4" s="45">
        <v>0</v>
      </c>
      <c r="AW4" s="46">
        <v>0</v>
      </c>
      <c r="AX4" s="45">
        <v>0</v>
      </c>
      <c r="AY4" s="45">
        <v>0</v>
      </c>
      <c r="AZ4" s="45">
        <v>0</v>
      </c>
      <c r="BA4" s="45">
        <v>60</v>
      </c>
      <c r="BB4" s="45">
        <v>63</v>
      </c>
      <c r="BC4" s="45">
        <v>0</v>
      </c>
      <c r="BD4" s="45">
        <v>63</v>
      </c>
      <c r="BE4" s="45">
        <v>0</v>
      </c>
      <c r="BF4" s="45">
        <v>0</v>
      </c>
      <c r="BG4" s="45">
        <v>0</v>
      </c>
      <c r="BH4" s="45">
        <v>0</v>
      </c>
      <c r="BI4" s="45">
        <v>0</v>
      </c>
      <c r="BJ4" s="46">
        <v>0</v>
      </c>
      <c r="BK4" s="45">
        <v>0</v>
      </c>
      <c r="BL4" s="45">
        <v>0</v>
      </c>
      <c r="BM4" s="45">
        <v>0</v>
      </c>
      <c r="BN4" s="45">
        <v>63</v>
      </c>
      <c r="BO4" s="45">
        <v>66.150000000000006</v>
      </c>
      <c r="BP4" s="45">
        <v>0</v>
      </c>
      <c r="BQ4" s="45">
        <v>66.150000000000006</v>
      </c>
      <c r="BR4" s="45">
        <v>0</v>
      </c>
      <c r="BS4" s="45">
        <v>0</v>
      </c>
      <c r="BT4" s="45">
        <v>0</v>
      </c>
      <c r="BU4" s="46">
        <v>0</v>
      </c>
      <c r="BV4" s="45">
        <v>0</v>
      </c>
      <c r="BW4" s="46">
        <v>0</v>
      </c>
      <c r="BX4" s="45">
        <v>0</v>
      </c>
      <c r="BY4" s="45">
        <v>0</v>
      </c>
      <c r="BZ4" s="45">
        <v>0</v>
      </c>
      <c r="CA4" s="45">
        <v>66.150000000000006</v>
      </c>
      <c r="CB4" s="45">
        <v>69.45750000000001</v>
      </c>
      <c r="CC4" s="45">
        <v>0</v>
      </c>
      <c r="CD4" s="45">
        <v>69.45750000000001</v>
      </c>
      <c r="CE4" s="45">
        <v>0</v>
      </c>
      <c r="CF4" s="45">
        <v>0</v>
      </c>
      <c r="CG4" s="45">
        <v>0</v>
      </c>
      <c r="CH4" s="46">
        <v>0</v>
      </c>
      <c r="CI4" s="45">
        <v>0</v>
      </c>
      <c r="CJ4" s="46">
        <v>0</v>
      </c>
      <c r="CK4" s="45">
        <v>0</v>
      </c>
      <c r="CL4" s="45">
        <v>0</v>
      </c>
      <c r="CM4" s="45">
        <v>0</v>
      </c>
      <c r="CN4" s="45">
        <v>69.45750000000001</v>
      </c>
      <c r="CO4" s="28" t="s">
        <v>133</v>
      </c>
      <c r="CP4" s="47" t="s">
        <v>134</v>
      </c>
    </row>
    <row r="5" spans="1:94" ht="70.349999999999994" customHeight="1" x14ac:dyDescent="0.3">
      <c r="A5" s="48" t="s">
        <v>135</v>
      </c>
      <c r="B5" s="48" t="s">
        <v>135</v>
      </c>
      <c r="C5" s="10" t="s">
        <v>136</v>
      </c>
      <c r="D5" s="10" t="s">
        <v>102</v>
      </c>
      <c r="E5" s="10" t="s">
        <v>103</v>
      </c>
      <c r="F5" s="10" t="s">
        <v>104</v>
      </c>
      <c r="G5" s="10" t="s">
        <v>105</v>
      </c>
      <c r="H5" s="10" t="s">
        <v>106</v>
      </c>
      <c r="I5" s="10" t="s">
        <v>107</v>
      </c>
      <c r="J5" s="10" t="s">
        <v>108</v>
      </c>
      <c r="K5" s="10" t="s">
        <v>109</v>
      </c>
      <c r="L5" s="10" t="s">
        <v>110</v>
      </c>
      <c r="M5" s="10" t="s">
        <v>111</v>
      </c>
      <c r="N5" s="10" t="s">
        <v>112</v>
      </c>
      <c r="O5" s="10" t="s">
        <v>137</v>
      </c>
      <c r="P5" s="10" t="s">
        <v>138</v>
      </c>
      <c r="Q5" s="10" t="s">
        <v>139</v>
      </c>
      <c r="R5" s="10" t="s">
        <v>140</v>
      </c>
      <c r="S5" s="10" t="s">
        <v>141</v>
      </c>
      <c r="T5" s="10" t="s">
        <v>142</v>
      </c>
      <c r="U5" s="10" t="s">
        <v>143</v>
      </c>
      <c r="V5" s="10" t="s">
        <v>144</v>
      </c>
      <c r="W5" s="10" t="s">
        <v>145</v>
      </c>
      <c r="X5" s="10" t="s">
        <v>146</v>
      </c>
      <c r="Y5" s="10" t="s">
        <v>123</v>
      </c>
      <c r="Z5" s="10" t="s">
        <v>124</v>
      </c>
      <c r="AA5" s="49">
        <v>200</v>
      </c>
      <c r="AB5" s="10" t="s">
        <v>125</v>
      </c>
      <c r="AC5" s="10" t="s">
        <v>126</v>
      </c>
      <c r="AD5" s="49">
        <v>50</v>
      </c>
      <c r="AE5" s="49">
        <v>50</v>
      </c>
      <c r="AF5" s="49">
        <v>50</v>
      </c>
      <c r="AG5" s="49">
        <v>50</v>
      </c>
      <c r="AH5" s="10" t="s">
        <v>4850</v>
      </c>
      <c r="AI5" s="10" t="s">
        <v>4851</v>
      </c>
      <c r="AJ5" s="10" t="s">
        <v>4852</v>
      </c>
      <c r="AK5" s="10" t="s">
        <v>4853</v>
      </c>
      <c r="AL5" s="10" t="s">
        <v>4853</v>
      </c>
      <c r="AM5" s="10" t="s">
        <v>4849</v>
      </c>
      <c r="AN5" s="10"/>
      <c r="AO5" s="49">
        <v>14</v>
      </c>
      <c r="AP5" s="49">
        <v>0</v>
      </c>
      <c r="AQ5" s="49">
        <v>14</v>
      </c>
      <c r="AR5" s="49">
        <v>0</v>
      </c>
      <c r="AS5" s="49">
        <v>0</v>
      </c>
      <c r="AT5" s="49">
        <v>0</v>
      </c>
      <c r="AU5" s="49">
        <v>0</v>
      </c>
      <c r="AV5" s="49">
        <v>0</v>
      </c>
      <c r="AW5" s="50">
        <v>0</v>
      </c>
      <c r="AX5" s="49">
        <v>0</v>
      </c>
      <c r="AY5" s="49">
        <v>0</v>
      </c>
      <c r="AZ5" s="49">
        <v>0</v>
      </c>
      <c r="BA5" s="49">
        <v>14</v>
      </c>
      <c r="BB5" s="49">
        <v>14.7</v>
      </c>
      <c r="BC5" s="49">
        <v>0</v>
      </c>
      <c r="BD5" s="49">
        <v>14.7</v>
      </c>
      <c r="BE5" s="49">
        <v>0</v>
      </c>
      <c r="BF5" s="49">
        <v>0</v>
      </c>
      <c r="BG5" s="49">
        <v>0</v>
      </c>
      <c r="BH5" s="49">
        <v>0</v>
      </c>
      <c r="BI5" s="49">
        <v>0</v>
      </c>
      <c r="BJ5" s="50">
        <v>0</v>
      </c>
      <c r="BK5" s="49">
        <v>0</v>
      </c>
      <c r="BL5" s="49">
        <v>0</v>
      </c>
      <c r="BM5" s="49">
        <v>0</v>
      </c>
      <c r="BN5" s="49">
        <v>14.7</v>
      </c>
      <c r="BO5" s="49">
        <v>15.435</v>
      </c>
      <c r="BP5" s="49">
        <v>0</v>
      </c>
      <c r="BQ5" s="49">
        <v>15.435</v>
      </c>
      <c r="BR5" s="49">
        <v>0</v>
      </c>
      <c r="BS5" s="49">
        <v>0</v>
      </c>
      <c r="BT5" s="49">
        <v>0</v>
      </c>
      <c r="BU5" s="50">
        <v>0</v>
      </c>
      <c r="BV5" s="49">
        <v>0</v>
      </c>
      <c r="BW5" s="50">
        <v>0</v>
      </c>
      <c r="BX5" s="49">
        <v>0</v>
      </c>
      <c r="BY5" s="49">
        <v>0</v>
      </c>
      <c r="BZ5" s="49">
        <v>0</v>
      </c>
      <c r="CA5" s="49">
        <v>15.435</v>
      </c>
      <c r="CB5" s="49">
        <v>16.20675</v>
      </c>
      <c r="CC5" s="49">
        <v>0</v>
      </c>
      <c r="CD5" s="49">
        <v>16.20675</v>
      </c>
      <c r="CE5" s="49">
        <v>0</v>
      </c>
      <c r="CF5" s="49">
        <v>0</v>
      </c>
      <c r="CG5" s="49">
        <v>0</v>
      </c>
      <c r="CH5" s="50">
        <v>0</v>
      </c>
      <c r="CI5" s="49">
        <v>0</v>
      </c>
      <c r="CJ5" s="50">
        <v>0</v>
      </c>
      <c r="CK5" s="49">
        <v>0</v>
      </c>
      <c r="CL5" s="49">
        <v>0</v>
      </c>
      <c r="CM5" s="49">
        <v>0</v>
      </c>
      <c r="CN5" s="49">
        <v>16.20675</v>
      </c>
      <c r="CO5" s="10" t="s">
        <v>150</v>
      </c>
      <c r="CP5" s="51" t="s">
        <v>151</v>
      </c>
    </row>
    <row r="6" spans="1:94" ht="70.349999999999994" customHeight="1" x14ac:dyDescent="0.3">
      <c r="A6" s="48" t="s">
        <v>152</v>
      </c>
      <c r="B6" s="48" t="s">
        <v>152</v>
      </c>
      <c r="C6" s="10" t="s">
        <v>136</v>
      </c>
      <c r="D6" s="10" t="s">
        <v>102</v>
      </c>
      <c r="E6" s="10" t="s">
        <v>153</v>
      </c>
      <c r="F6" s="10" t="s">
        <v>154</v>
      </c>
      <c r="G6" s="10" t="s">
        <v>105</v>
      </c>
      <c r="H6" s="10" t="s">
        <v>106</v>
      </c>
      <c r="I6" s="10" t="s">
        <v>155</v>
      </c>
      <c r="J6" s="10" t="s">
        <v>104</v>
      </c>
      <c r="K6" s="10" t="s">
        <v>109</v>
      </c>
      <c r="L6" s="10" t="s">
        <v>110</v>
      </c>
      <c r="M6" s="10" t="s">
        <v>101</v>
      </c>
      <c r="N6" s="10" t="s">
        <v>156</v>
      </c>
      <c r="O6" s="10" t="s">
        <v>157</v>
      </c>
      <c r="P6" s="10" t="s">
        <v>158</v>
      </c>
      <c r="Q6" s="10" t="s">
        <v>159</v>
      </c>
      <c r="R6" s="10" t="s">
        <v>160</v>
      </c>
      <c r="S6" s="10" t="s">
        <v>161</v>
      </c>
      <c r="T6" s="10" t="s">
        <v>162</v>
      </c>
      <c r="U6" s="10" t="s">
        <v>163</v>
      </c>
      <c r="V6" s="10" t="s">
        <v>164</v>
      </c>
      <c r="W6" s="10" t="s">
        <v>165</v>
      </c>
      <c r="X6" s="10" t="s">
        <v>166</v>
      </c>
      <c r="Y6" s="10" t="s">
        <v>123</v>
      </c>
      <c r="Z6" s="10" t="s">
        <v>167</v>
      </c>
      <c r="AA6" s="49">
        <v>500</v>
      </c>
      <c r="AB6" s="10" t="s">
        <v>125</v>
      </c>
      <c r="AC6" s="10" t="s">
        <v>126</v>
      </c>
      <c r="AD6" s="49">
        <v>40</v>
      </c>
      <c r="AE6" s="49">
        <v>0</v>
      </c>
      <c r="AF6" s="49">
        <v>310</v>
      </c>
      <c r="AG6" s="49">
        <v>150</v>
      </c>
      <c r="AH6" s="10" t="s">
        <v>4854</v>
      </c>
      <c r="AI6" s="10" t="s">
        <v>4855</v>
      </c>
      <c r="AJ6" s="10"/>
      <c r="AK6" s="10"/>
      <c r="AL6" s="10"/>
      <c r="AM6" s="10" t="s">
        <v>4849</v>
      </c>
      <c r="AN6" s="10"/>
      <c r="AO6" s="49">
        <v>50</v>
      </c>
      <c r="AP6" s="49">
        <v>0</v>
      </c>
      <c r="AQ6" s="49">
        <v>50</v>
      </c>
      <c r="AR6" s="49">
        <v>0</v>
      </c>
      <c r="AS6" s="49">
        <v>0</v>
      </c>
      <c r="AT6" s="49">
        <v>0</v>
      </c>
      <c r="AU6" s="49">
        <v>0</v>
      </c>
      <c r="AV6" s="49">
        <v>0</v>
      </c>
      <c r="AW6" s="50">
        <v>0</v>
      </c>
      <c r="AX6" s="49">
        <v>0</v>
      </c>
      <c r="AY6" s="49">
        <v>0</v>
      </c>
      <c r="AZ6" s="49">
        <v>0</v>
      </c>
      <c r="BA6" s="49">
        <v>50</v>
      </c>
      <c r="BB6" s="49">
        <v>52.5</v>
      </c>
      <c r="BC6" s="49">
        <v>0</v>
      </c>
      <c r="BD6" s="49">
        <v>52.5</v>
      </c>
      <c r="BE6" s="49">
        <v>0</v>
      </c>
      <c r="BF6" s="49">
        <v>0</v>
      </c>
      <c r="BG6" s="49">
        <v>0</v>
      </c>
      <c r="BH6" s="49">
        <v>0</v>
      </c>
      <c r="BI6" s="49">
        <v>0</v>
      </c>
      <c r="BJ6" s="50">
        <v>0</v>
      </c>
      <c r="BK6" s="49">
        <v>0</v>
      </c>
      <c r="BL6" s="49">
        <v>0</v>
      </c>
      <c r="BM6" s="49">
        <v>0</v>
      </c>
      <c r="BN6" s="49">
        <v>52.5</v>
      </c>
      <c r="BO6" s="49">
        <v>55.125</v>
      </c>
      <c r="BP6" s="49">
        <v>0</v>
      </c>
      <c r="BQ6" s="49">
        <v>55.125</v>
      </c>
      <c r="BR6" s="49">
        <v>0</v>
      </c>
      <c r="BS6" s="49">
        <v>0</v>
      </c>
      <c r="BT6" s="49">
        <v>0</v>
      </c>
      <c r="BU6" s="50">
        <v>0</v>
      </c>
      <c r="BV6" s="49">
        <v>0</v>
      </c>
      <c r="BW6" s="50">
        <v>0</v>
      </c>
      <c r="BX6" s="49">
        <v>0</v>
      </c>
      <c r="BY6" s="49">
        <v>0</v>
      </c>
      <c r="BZ6" s="49">
        <v>0</v>
      </c>
      <c r="CA6" s="49">
        <v>55.125</v>
      </c>
      <c r="CB6" s="49">
        <v>57.881250000000001</v>
      </c>
      <c r="CC6" s="49">
        <v>0</v>
      </c>
      <c r="CD6" s="49">
        <v>57.881250000000001</v>
      </c>
      <c r="CE6" s="49">
        <v>0</v>
      </c>
      <c r="CF6" s="49">
        <v>0</v>
      </c>
      <c r="CG6" s="49">
        <v>0</v>
      </c>
      <c r="CH6" s="50">
        <v>0</v>
      </c>
      <c r="CI6" s="49">
        <v>0</v>
      </c>
      <c r="CJ6" s="50">
        <v>0</v>
      </c>
      <c r="CK6" s="49">
        <v>0</v>
      </c>
      <c r="CL6" s="49">
        <v>0</v>
      </c>
      <c r="CM6" s="49">
        <v>0</v>
      </c>
      <c r="CN6" s="49">
        <v>57.881250000000001</v>
      </c>
      <c r="CO6" s="10" t="s">
        <v>172</v>
      </c>
      <c r="CP6" s="51" t="s">
        <v>173</v>
      </c>
    </row>
    <row r="7" spans="1:94" ht="70.349999999999994" customHeight="1" x14ac:dyDescent="0.3">
      <c r="A7" s="48" t="s">
        <v>174</v>
      </c>
      <c r="B7" s="48" t="s">
        <v>174</v>
      </c>
      <c r="C7" s="10" t="s">
        <v>175</v>
      </c>
      <c r="D7" s="10" t="s">
        <v>102</v>
      </c>
      <c r="E7" s="10" t="s">
        <v>153</v>
      </c>
      <c r="F7" s="10" t="s">
        <v>154</v>
      </c>
      <c r="G7" s="10" t="s">
        <v>105</v>
      </c>
      <c r="H7" s="10" t="s">
        <v>106</v>
      </c>
      <c r="I7" s="10" t="s">
        <v>155</v>
      </c>
      <c r="J7" s="10" t="s">
        <v>104</v>
      </c>
      <c r="K7" s="10" t="s">
        <v>109</v>
      </c>
      <c r="L7" s="10" t="s">
        <v>110</v>
      </c>
      <c r="M7" s="10" t="s">
        <v>101</v>
      </c>
      <c r="N7" s="10" t="s">
        <v>156</v>
      </c>
      <c r="O7" s="10" t="s">
        <v>113</v>
      </c>
      <c r="P7" s="10" t="s">
        <v>114</v>
      </c>
      <c r="Q7" s="10" t="s">
        <v>115</v>
      </c>
      <c r="R7" s="10" t="s">
        <v>116</v>
      </c>
      <c r="S7" s="10" t="s">
        <v>176</v>
      </c>
      <c r="T7" s="10" t="s">
        <v>177</v>
      </c>
      <c r="U7" s="10" t="s">
        <v>178</v>
      </c>
      <c r="V7" s="10" t="s">
        <v>179</v>
      </c>
      <c r="W7" s="10" t="s">
        <v>180</v>
      </c>
      <c r="X7" s="10" t="s">
        <v>181</v>
      </c>
      <c r="Y7" s="10" t="s">
        <v>123</v>
      </c>
      <c r="Z7" s="10" t="s">
        <v>124</v>
      </c>
      <c r="AA7" s="49">
        <v>26</v>
      </c>
      <c r="AB7" s="10" t="s">
        <v>182</v>
      </c>
      <c r="AC7" s="10" t="s">
        <v>126</v>
      </c>
      <c r="AD7" s="49">
        <v>26</v>
      </c>
      <c r="AE7" s="49">
        <v>26</v>
      </c>
      <c r="AF7" s="49">
        <v>26</v>
      </c>
      <c r="AG7" s="49">
        <v>26</v>
      </c>
      <c r="AH7" s="10" t="s">
        <v>4856</v>
      </c>
      <c r="AI7" s="10" t="s">
        <v>4857</v>
      </c>
      <c r="AJ7" s="10" t="s">
        <v>4858</v>
      </c>
      <c r="AK7" s="10" t="s">
        <v>4859</v>
      </c>
      <c r="AL7" s="10" t="s">
        <v>4860</v>
      </c>
      <c r="AM7" s="10" t="s">
        <v>4849</v>
      </c>
      <c r="AN7" s="10"/>
      <c r="AO7" s="49">
        <v>30</v>
      </c>
      <c r="AP7" s="49">
        <v>0</v>
      </c>
      <c r="AQ7" s="49">
        <v>30</v>
      </c>
      <c r="AR7" s="49">
        <v>0</v>
      </c>
      <c r="AS7" s="49">
        <v>0</v>
      </c>
      <c r="AT7" s="49">
        <v>0</v>
      </c>
      <c r="AU7" s="49">
        <v>0</v>
      </c>
      <c r="AV7" s="49">
        <v>0</v>
      </c>
      <c r="AW7" s="50">
        <v>0</v>
      </c>
      <c r="AX7" s="49">
        <v>0</v>
      </c>
      <c r="AY7" s="49">
        <v>0</v>
      </c>
      <c r="AZ7" s="49">
        <v>0</v>
      </c>
      <c r="BA7" s="49">
        <v>30</v>
      </c>
      <c r="BB7" s="49">
        <v>31.5</v>
      </c>
      <c r="BC7" s="49">
        <v>0</v>
      </c>
      <c r="BD7" s="49">
        <v>31.5</v>
      </c>
      <c r="BE7" s="49">
        <v>0</v>
      </c>
      <c r="BF7" s="49">
        <v>0</v>
      </c>
      <c r="BG7" s="49">
        <v>0</v>
      </c>
      <c r="BH7" s="49">
        <v>0</v>
      </c>
      <c r="BI7" s="49">
        <v>0</v>
      </c>
      <c r="BJ7" s="50">
        <v>0</v>
      </c>
      <c r="BK7" s="49">
        <v>0</v>
      </c>
      <c r="BL7" s="49">
        <v>0</v>
      </c>
      <c r="BM7" s="49">
        <v>0</v>
      </c>
      <c r="BN7" s="49">
        <v>31.5</v>
      </c>
      <c r="BO7" s="49">
        <v>33.075000000000003</v>
      </c>
      <c r="BP7" s="49">
        <v>0</v>
      </c>
      <c r="BQ7" s="49">
        <v>33.075000000000003</v>
      </c>
      <c r="BR7" s="49">
        <v>0</v>
      </c>
      <c r="BS7" s="49">
        <v>0</v>
      </c>
      <c r="BT7" s="49">
        <v>0</v>
      </c>
      <c r="BU7" s="50">
        <v>0</v>
      </c>
      <c r="BV7" s="49">
        <v>0</v>
      </c>
      <c r="BW7" s="50">
        <v>0</v>
      </c>
      <c r="BX7" s="49">
        <v>0</v>
      </c>
      <c r="BY7" s="49">
        <v>0</v>
      </c>
      <c r="BZ7" s="49">
        <v>0</v>
      </c>
      <c r="CA7" s="49">
        <v>33.075000000000003</v>
      </c>
      <c r="CB7" s="49">
        <v>34.728750000000012</v>
      </c>
      <c r="CC7" s="49">
        <v>0</v>
      </c>
      <c r="CD7" s="49">
        <v>34.728750000000012</v>
      </c>
      <c r="CE7" s="49">
        <v>0</v>
      </c>
      <c r="CF7" s="49">
        <v>0</v>
      </c>
      <c r="CG7" s="49">
        <v>0</v>
      </c>
      <c r="CH7" s="50">
        <v>0</v>
      </c>
      <c r="CI7" s="49">
        <v>0</v>
      </c>
      <c r="CJ7" s="50">
        <v>0</v>
      </c>
      <c r="CK7" s="49">
        <v>0</v>
      </c>
      <c r="CL7" s="49">
        <v>0</v>
      </c>
      <c r="CM7" s="49">
        <v>0</v>
      </c>
      <c r="CN7" s="49">
        <v>34.728750000000012</v>
      </c>
      <c r="CO7" s="10" t="s">
        <v>187</v>
      </c>
      <c r="CP7" s="51" t="s">
        <v>188</v>
      </c>
    </row>
    <row r="8" spans="1:94" ht="70.349999999999994" customHeight="1" x14ac:dyDescent="0.3">
      <c r="A8" s="48" t="s">
        <v>189</v>
      </c>
      <c r="B8" s="48" t="s">
        <v>189</v>
      </c>
      <c r="C8" s="10" t="s">
        <v>101</v>
      </c>
      <c r="D8" s="10" t="s">
        <v>102</v>
      </c>
      <c r="E8" s="10" t="s">
        <v>190</v>
      </c>
      <c r="F8" s="10" t="s">
        <v>191</v>
      </c>
      <c r="G8" s="10" t="s">
        <v>105</v>
      </c>
      <c r="H8" s="10" t="s">
        <v>106</v>
      </c>
      <c r="I8" s="10" t="s">
        <v>192</v>
      </c>
      <c r="J8" s="10" t="s">
        <v>193</v>
      </c>
      <c r="K8" s="10" t="s">
        <v>194</v>
      </c>
      <c r="L8" s="10" t="s">
        <v>110</v>
      </c>
      <c r="M8" s="10" t="s">
        <v>136</v>
      </c>
      <c r="N8" s="10" t="s">
        <v>195</v>
      </c>
      <c r="O8" s="10" t="s">
        <v>113</v>
      </c>
      <c r="P8" s="10" t="s">
        <v>114</v>
      </c>
      <c r="Q8" s="10" t="s">
        <v>115</v>
      </c>
      <c r="R8" s="10" t="s">
        <v>116</v>
      </c>
      <c r="S8" s="10" t="s">
        <v>176</v>
      </c>
      <c r="T8" s="10" t="s">
        <v>177</v>
      </c>
      <c r="U8" s="10" t="s">
        <v>178</v>
      </c>
      <c r="V8" s="10" t="s">
        <v>179</v>
      </c>
      <c r="W8" s="10" t="s">
        <v>180</v>
      </c>
      <c r="X8" s="10" t="s">
        <v>181</v>
      </c>
      <c r="Y8" s="10" t="s">
        <v>123</v>
      </c>
      <c r="Z8" s="10" t="s">
        <v>124</v>
      </c>
      <c r="AA8" s="49">
        <v>26</v>
      </c>
      <c r="AB8" s="10" t="s">
        <v>182</v>
      </c>
      <c r="AC8" s="10" t="s">
        <v>126</v>
      </c>
      <c r="AD8" s="49">
        <v>26</v>
      </c>
      <c r="AE8" s="49">
        <v>26</v>
      </c>
      <c r="AF8" s="49">
        <v>26</v>
      </c>
      <c r="AG8" s="49">
        <v>26</v>
      </c>
      <c r="AH8" s="10" t="s">
        <v>4861</v>
      </c>
      <c r="AI8" s="10" t="s">
        <v>4862</v>
      </c>
      <c r="AJ8" s="10" t="s">
        <v>4863</v>
      </c>
      <c r="AK8" s="10" t="s">
        <v>4864</v>
      </c>
      <c r="AL8" s="10" t="s">
        <v>4864</v>
      </c>
      <c r="AM8" s="10" t="s">
        <v>4849</v>
      </c>
      <c r="AN8" s="10"/>
      <c r="AO8" s="49">
        <v>30</v>
      </c>
      <c r="AP8" s="49">
        <v>0</v>
      </c>
      <c r="AQ8" s="49">
        <v>30</v>
      </c>
      <c r="AR8" s="49">
        <v>0</v>
      </c>
      <c r="AS8" s="49">
        <v>0</v>
      </c>
      <c r="AT8" s="49">
        <v>0</v>
      </c>
      <c r="AU8" s="49">
        <v>0</v>
      </c>
      <c r="AV8" s="49">
        <v>0</v>
      </c>
      <c r="AW8" s="50">
        <v>0</v>
      </c>
      <c r="AX8" s="49">
        <v>0</v>
      </c>
      <c r="AY8" s="49">
        <v>0</v>
      </c>
      <c r="AZ8" s="49">
        <v>0</v>
      </c>
      <c r="BA8" s="49">
        <v>30</v>
      </c>
      <c r="BB8" s="49">
        <v>31.5</v>
      </c>
      <c r="BC8" s="49">
        <v>0</v>
      </c>
      <c r="BD8" s="49">
        <v>31.5</v>
      </c>
      <c r="BE8" s="49">
        <v>0</v>
      </c>
      <c r="BF8" s="49">
        <v>0</v>
      </c>
      <c r="BG8" s="49">
        <v>0</v>
      </c>
      <c r="BH8" s="49">
        <v>0</v>
      </c>
      <c r="BI8" s="49">
        <v>0</v>
      </c>
      <c r="BJ8" s="50">
        <v>0</v>
      </c>
      <c r="BK8" s="49">
        <v>0</v>
      </c>
      <c r="BL8" s="49">
        <v>0</v>
      </c>
      <c r="BM8" s="49">
        <v>0</v>
      </c>
      <c r="BN8" s="49">
        <v>31.5</v>
      </c>
      <c r="BO8" s="49">
        <v>33.075000000000003</v>
      </c>
      <c r="BP8" s="49">
        <v>0</v>
      </c>
      <c r="BQ8" s="49">
        <v>33.075000000000003</v>
      </c>
      <c r="BR8" s="49">
        <v>0</v>
      </c>
      <c r="BS8" s="49">
        <v>0</v>
      </c>
      <c r="BT8" s="49">
        <v>0</v>
      </c>
      <c r="BU8" s="50">
        <v>0</v>
      </c>
      <c r="BV8" s="49">
        <v>0</v>
      </c>
      <c r="BW8" s="50">
        <v>0</v>
      </c>
      <c r="BX8" s="49">
        <v>0</v>
      </c>
      <c r="BY8" s="49">
        <v>0</v>
      </c>
      <c r="BZ8" s="49">
        <v>0</v>
      </c>
      <c r="CA8" s="49">
        <v>33.075000000000003</v>
      </c>
      <c r="CB8" s="49">
        <v>34.728750000000012</v>
      </c>
      <c r="CC8" s="49">
        <v>0</v>
      </c>
      <c r="CD8" s="49">
        <v>34.728750000000012</v>
      </c>
      <c r="CE8" s="49">
        <v>0</v>
      </c>
      <c r="CF8" s="49">
        <v>0</v>
      </c>
      <c r="CG8" s="49">
        <v>0</v>
      </c>
      <c r="CH8" s="50">
        <v>0</v>
      </c>
      <c r="CI8" s="49">
        <v>0</v>
      </c>
      <c r="CJ8" s="50">
        <v>0</v>
      </c>
      <c r="CK8" s="49">
        <v>0</v>
      </c>
      <c r="CL8" s="49">
        <v>0</v>
      </c>
      <c r="CM8" s="49">
        <v>0</v>
      </c>
      <c r="CN8" s="49">
        <v>34.728750000000012</v>
      </c>
      <c r="CO8" s="10" t="s">
        <v>202</v>
      </c>
      <c r="CP8" s="51" t="s">
        <v>188</v>
      </c>
    </row>
    <row r="9" spans="1:94" ht="70.349999999999994" customHeight="1" x14ac:dyDescent="0.3">
      <c r="A9" s="48" t="s">
        <v>203</v>
      </c>
      <c r="B9" s="48" t="s">
        <v>203</v>
      </c>
      <c r="C9" s="10" t="s">
        <v>111</v>
      </c>
      <c r="D9" s="10" t="s">
        <v>102</v>
      </c>
      <c r="E9" s="10" t="s">
        <v>103</v>
      </c>
      <c r="F9" s="10" t="s">
        <v>104</v>
      </c>
      <c r="G9" s="10" t="s">
        <v>105</v>
      </c>
      <c r="H9" s="10" t="s">
        <v>106</v>
      </c>
      <c r="I9" s="10" t="s">
        <v>107</v>
      </c>
      <c r="J9" s="10" t="s">
        <v>108</v>
      </c>
      <c r="K9" s="10" t="s">
        <v>109</v>
      </c>
      <c r="L9" s="10" t="s">
        <v>110</v>
      </c>
      <c r="M9" s="10" t="s">
        <v>111</v>
      </c>
      <c r="N9" s="10" t="s">
        <v>112</v>
      </c>
      <c r="O9" s="10" t="s">
        <v>113</v>
      </c>
      <c r="P9" s="10" t="s">
        <v>114</v>
      </c>
      <c r="Q9" s="10" t="s">
        <v>115</v>
      </c>
      <c r="R9" s="10" t="s">
        <v>116</v>
      </c>
      <c r="S9" s="10" t="s">
        <v>204</v>
      </c>
      <c r="T9" s="10" t="s">
        <v>205</v>
      </c>
      <c r="U9" s="10" t="s">
        <v>206</v>
      </c>
      <c r="V9" s="10" t="s">
        <v>207</v>
      </c>
      <c r="W9" s="10" t="s">
        <v>208</v>
      </c>
      <c r="X9" s="10" t="s">
        <v>209</v>
      </c>
      <c r="Y9" s="10" t="s">
        <v>123</v>
      </c>
      <c r="Z9" s="10" t="s">
        <v>124</v>
      </c>
      <c r="AA9" s="49">
        <v>1230</v>
      </c>
      <c r="AB9" s="10" t="s">
        <v>182</v>
      </c>
      <c r="AC9" s="10" t="s">
        <v>126</v>
      </c>
      <c r="AD9" s="49">
        <v>1230</v>
      </c>
      <c r="AE9" s="49">
        <v>1230</v>
      </c>
      <c r="AF9" s="49">
        <v>1230</v>
      </c>
      <c r="AG9" s="49">
        <v>1230</v>
      </c>
      <c r="AH9" s="10" t="s">
        <v>4865</v>
      </c>
      <c r="AI9" s="10" t="s">
        <v>4866</v>
      </c>
      <c r="AJ9" s="10" t="s">
        <v>4867</v>
      </c>
      <c r="AK9" s="10" t="s">
        <v>4868</v>
      </c>
      <c r="AL9" s="10" t="s">
        <v>4869</v>
      </c>
      <c r="AM9" s="10" t="s">
        <v>4849</v>
      </c>
      <c r="AN9" s="10" t="s">
        <v>4870</v>
      </c>
      <c r="AO9" s="49">
        <v>150</v>
      </c>
      <c r="AP9" s="49">
        <v>0</v>
      </c>
      <c r="AQ9" s="49">
        <v>150</v>
      </c>
      <c r="AR9" s="49">
        <v>0</v>
      </c>
      <c r="AS9" s="49">
        <v>0</v>
      </c>
      <c r="AT9" s="49">
        <v>0</v>
      </c>
      <c r="AU9" s="49">
        <v>0</v>
      </c>
      <c r="AV9" s="49">
        <v>0</v>
      </c>
      <c r="AW9" s="50">
        <v>0</v>
      </c>
      <c r="AX9" s="49">
        <v>0</v>
      </c>
      <c r="AY9" s="49">
        <v>0</v>
      </c>
      <c r="AZ9" s="49">
        <v>0</v>
      </c>
      <c r="BA9" s="49">
        <v>150</v>
      </c>
      <c r="BB9" s="49">
        <v>157.5</v>
      </c>
      <c r="BC9" s="49">
        <v>0</v>
      </c>
      <c r="BD9" s="49">
        <v>157.5</v>
      </c>
      <c r="BE9" s="49">
        <v>0</v>
      </c>
      <c r="BF9" s="49">
        <v>0</v>
      </c>
      <c r="BG9" s="49">
        <v>0</v>
      </c>
      <c r="BH9" s="49">
        <v>0</v>
      </c>
      <c r="BI9" s="49">
        <v>0</v>
      </c>
      <c r="BJ9" s="50">
        <v>0</v>
      </c>
      <c r="BK9" s="49">
        <v>0</v>
      </c>
      <c r="BL9" s="49">
        <v>0</v>
      </c>
      <c r="BM9" s="49">
        <v>0</v>
      </c>
      <c r="BN9" s="49">
        <v>157.5</v>
      </c>
      <c r="BO9" s="49">
        <v>165.375</v>
      </c>
      <c r="BP9" s="49">
        <v>0</v>
      </c>
      <c r="BQ9" s="49">
        <v>165.375</v>
      </c>
      <c r="BR9" s="49">
        <v>0</v>
      </c>
      <c r="BS9" s="49">
        <v>0</v>
      </c>
      <c r="BT9" s="49">
        <v>0</v>
      </c>
      <c r="BU9" s="50">
        <v>0</v>
      </c>
      <c r="BV9" s="49">
        <v>0</v>
      </c>
      <c r="BW9" s="50">
        <v>0</v>
      </c>
      <c r="BX9" s="49">
        <v>0</v>
      </c>
      <c r="BY9" s="49">
        <v>0</v>
      </c>
      <c r="BZ9" s="49">
        <v>0</v>
      </c>
      <c r="CA9" s="49">
        <v>165.375</v>
      </c>
      <c r="CB9" s="49">
        <v>173.64375000000001</v>
      </c>
      <c r="CC9" s="49">
        <v>0</v>
      </c>
      <c r="CD9" s="49">
        <v>173.64375000000001</v>
      </c>
      <c r="CE9" s="49">
        <v>0</v>
      </c>
      <c r="CF9" s="49">
        <v>0</v>
      </c>
      <c r="CG9" s="49">
        <v>0</v>
      </c>
      <c r="CH9" s="50">
        <v>0</v>
      </c>
      <c r="CI9" s="49">
        <v>0</v>
      </c>
      <c r="CJ9" s="50">
        <v>0</v>
      </c>
      <c r="CK9" s="49">
        <v>0</v>
      </c>
      <c r="CL9" s="49">
        <v>0</v>
      </c>
      <c r="CM9" s="49">
        <v>0</v>
      </c>
      <c r="CN9" s="49">
        <v>173.64375000000001</v>
      </c>
      <c r="CO9" s="10" t="s">
        <v>214</v>
      </c>
      <c r="CP9" s="51" t="s">
        <v>215</v>
      </c>
    </row>
    <row r="10" spans="1:94" ht="70.349999999999994" customHeight="1" x14ac:dyDescent="0.3">
      <c r="A10" s="48" t="s">
        <v>216</v>
      </c>
      <c r="B10" s="48" t="s">
        <v>216</v>
      </c>
      <c r="C10" s="10" t="s">
        <v>111</v>
      </c>
      <c r="D10" s="10" t="s">
        <v>102</v>
      </c>
      <c r="E10" s="10" t="s">
        <v>153</v>
      </c>
      <c r="F10" s="10" t="s">
        <v>154</v>
      </c>
      <c r="G10" s="10" t="s">
        <v>105</v>
      </c>
      <c r="H10" s="10" t="s">
        <v>106</v>
      </c>
      <c r="I10" s="10" t="s">
        <v>155</v>
      </c>
      <c r="J10" s="10" t="s">
        <v>104</v>
      </c>
      <c r="K10" s="10" t="s">
        <v>109</v>
      </c>
      <c r="L10" s="10" t="s">
        <v>110</v>
      </c>
      <c r="M10" s="10" t="s">
        <v>101</v>
      </c>
      <c r="N10" s="10" t="s">
        <v>156</v>
      </c>
      <c r="O10" s="10" t="s">
        <v>137</v>
      </c>
      <c r="P10" s="10" t="s">
        <v>138</v>
      </c>
      <c r="Q10" s="10" t="s">
        <v>139</v>
      </c>
      <c r="R10" s="10" t="s">
        <v>140</v>
      </c>
      <c r="S10" s="10" t="s">
        <v>217</v>
      </c>
      <c r="T10" s="10" t="s">
        <v>218</v>
      </c>
      <c r="U10" s="10" t="s">
        <v>219</v>
      </c>
      <c r="V10" s="10" t="s">
        <v>220</v>
      </c>
      <c r="W10" s="10" t="s">
        <v>221</v>
      </c>
      <c r="X10" s="10" t="s">
        <v>222</v>
      </c>
      <c r="Y10" s="10" t="s">
        <v>123</v>
      </c>
      <c r="Z10" s="10" t="s">
        <v>167</v>
      </c>
      <c r="AA10" s="49">
        <v>108</v>
      </c>
      <c r="AB10" s="10" t="s">
        <v>125</v>
      </c>
      <c r="AC10" s="10" t="s">
        <v>126</v>
      </c>
      <c r="AD10" s="49">
        <v>16</v>
      </c>
      <c r="AE10" s="49">
        <v>31</v>
      </c>
      <c r="AF10" s="49">
        <v>31</v>
      </c>
      <c r="AG10" s="49">
        <v>30</v>
      </c>
      <c r="AH10" s="10" t="s">
        <v>4871</v>
      </c>
      <c r="AI10" s="10" t="s">
        <v>4872</v>
      </c>
      <c r="AJ10" s="10" t="s">
        <v>4873</v>
      </c>
      <c r="AK10" s="10" t="s">
        <v>4874</v>
      </c>
      <c r="AL10" s="10" t="s">
        <v>4875</v>
      </c>
      <c r="AM10" s="10" t="s">
        <v>4849</v>
      </c>
      <c r="AN10" s="10" t="s">
        <v>4876</v>
      </c>
      <c r="AO10" s="49">
        <v>166</v>
      </c>
      <c r="AP10" s="49">
        <v>0</v>
      </c>
      <c r="AQ10" s="49">
        <v>166</v>
      </c>
      <c r="AR10" s="49">
        <v>0</v>
      </c>
      <c r="AS10" s="49">
        <v>0</v>
      </c>
      <c r="AT10" s="49">
        <v>0</v>
      </c>
      <c r="AU10" s="49">
        <v>0</v>
      </c>
      <c r="AV10" s="49">
        <v>0</v>
      </c>
      <c r="AW10" s="50">
        <v>0</v>
      </c>
      <c r="AX10" s="49">
        <v>0</v>
      </c>
      <c r="AY10" s="49">
        <v>0</v>
      </c>
      <c r="AZ10" s="49">
        <v>0</v>
      </c>
      <c r="BA10" s="49">
        <v>166</v>
      </c>
      <c r="BB10" s="49">
        <v>174.3</v>
      </c>
      <c r="BC10" s="49">
        <v>0</v>
      </c>
      <c r="BD10" s="49">
        <v>174.3</v>
      </c>
      <c r="BE10" s="49">
        <v>0</v>
      </c>
      <c r="BF10" s="49">
        <v>0</v>
      </c>
      <c r="BG10" s="49">
        <v>0</v>
      </c>
      <c r="BH10" s="49">
        <v>0</v>
      </c>
      <c r="BI10" s="49">
        <v>0</v>
      </c>
      <c r="BJ10" s="50">
        <v>0</v>
      </c>
      <c r="BK10" s="49">
        <v>0</v>
      </c>
      <c r="BL10" s="49">
        <v>0</v>
      </c>
      <c r="BM10" s="49">
        <v>0</v>
      </c>
      <c r="BN10" s="49">
        <v>174.3</v>
      </c>
      <c r="BO10" s="49">
        <v>183.01499999999999</v>
      </c>
      <c r="BP10" s="49">
        <v>0</v>
      </c>
      <c r="BQ10" s="49">
        <v>183.01499999999999</v>
      </c>
      <c r="BR10" s="49">
        <v>0</v>
      </c>
      <c r="BS10" s="49">
        <v>0</v>
      </c>
      <c r="BT10" s="49">
        <v>0</v>
      </c>
      <c r="BU10" s="50">
        <v>0</v>
      </c>
      <c r="BV10" s="49">
        <v>0</v>
      </c>
      <c r="BW10" s="50">
        <v>0</v>
      </c>
      <c r="BX10" s="49">
        <v>0</v>
      </c>
      <c r="BY10" s="49">
        <v>0</v>
      </c>
      <c r="BZ10" s="49">
        <v>0</v>
      </c>
      <c r="CA10" s="49">
        <v>183.01499999999999</v>
      </c>
      <c r="CB10" s="49">
        <v>192.16575</v>
      </c>
      <c r="CC10" s="49">
        <v>0</v>
      </c>
      <c r="CD10" s="49">
        <v>192.16575</v>
      </c>
      <c r="CE10" s="49">
        <v>0</v>
      </c>
      <c r="CF10" s="49">
        <v>0</v>
      </c>
      <c r="CG10" s="49">
        <v>0</v>
      </c>
      <c r="CH10" s="50">
        <v>0</v>
      </c>
      <c r="CI10" s="49">
        <v>0</v>
      </c>
      <c r="CJ10" s="50">
        <v>0</v>
      </c>
      <c r="CK10" s="49">
        <v>0</v>
      </c>
      <c r="CL10" s="49">
        <v>0</v>
      </c>
      <c r="CM10" s="49">
        <v>0</v>
      </c>
      <c r="CN10" s="49">
        <v>192.16575</v>
      </c>
      <c r="CO10" s="10" t="s">
        <v>228</v>
      </c>
      <c r="CP10" s="51" t="s">
        <v>229</v>
      </c>
    </row>
    <row r="11" spans="1:94" ht="70.349999999999994" customHeight="1" x14ac:dyDescent="0.3">
      <c r="A11" s="48" t="s">
        <v>230</v>
      </c>
      <c r="B11" s="48" t="s">
        <v>230</v>
      </c>
      <c r="C11" s="10" t="s">
        <v>101</v>
      </c>
      <c r="D11" s="10" t="s">
        <v>102</v>
      </c>
      <c r="E11" s="10" t="s">
        <v>153</v>
      </c>
      <c r="F11" s="10" t="s">
        <v>154</v>
      </c>
      <c r="G11" s="10" t="s">
        <v>105</v>
      </c>
      <c r="H11" s="10" t="s">
        <v>106</v>
      </c>
      <c r="I11" s="10" t="s">
        <v>155</v>
      </c>
      <c r="J11" s="10" t="s">
        <v>104</v>
      </c>
      <c r="K11" s="10" t="s">
        <v>109</v>
      </c>
      <c r="L11" s="10" t="s">
        <v>110</v>
      </c>
      <c r="M11" s="10" t="s">
        <v>101</v>
      </c>
      <c r="N11" s="10" t="s">
        <v>156</v>
      </c>
      <c r="O11" s="10" t="s">
        <v>157</v>
      </c>
      <c r="P11" s="10" t="s">
        <v>158</v>
      </c>
      <c r="Q11" s="10" t="s">
        <v>231</v>
      </c>
      <c r="R11" s="10" t="s">
        <v>232</v>
      </c>
      <c r="S11" s="10" t="s">
        <v>233</v>
      </c>
      <c r="T11" s="10" t="s">
        <v>234</v>
      </c>
      <c r="U11" s="10" t="s">
        <v>235</v>
      </c>
      <c r="V11" s="10" t="s">
        <v>236</v>
      </c>
      <c r="W11" s="10" t="s">
        <v>237</v>
      </c>
      <c r="X11" s="10" t="s">
        <v>238</v>
      </c>
      <c r="Y11" s="10" t="s">
        <v>239</v>
      </c>
      <c r="Z11" s="10" t="s">
        <v>167</v>
      </c>
      <c r="AA11" s="49">
        <v>1</v>
      </c>
      <c r="AB11" s="10" t="s">
        <v>125</v>
      </c>
      <c r="AC11" s="10" t="s">
        <v>126</v>
      </c>
      <c r="AD11" s="49">
        <v>0</v>
      </c>
      <c r="AE11" s="49">
        <v>1</v>
      </c>
      <c r="AF11" s="49">
        <v>0</v>
      </c>
      <c r="AG11" s="49">
        <v>0</v>
      </c>
      <c r="AH11" s="10"/>
      <c r="AI11" s="10" t="s">
        <v>4877</v>
      </c>
      <c r="AJ11" s="10"/>
      <c r="AK11" s="10"/>
      <c r="AL11" s="10"/>
      <c r="AM11" s="10" t="s">
        <v>4849</v>
      </c>
      <c r="AN11" s="10" t="s">
        <v>4878</v>
      </c>
      <c r="AO11" s="49">
        <v>50</v>
      </c>
      <c r="AP11" s="49">
        <v>0</v>
      </c>
      <c r="AQ11" s="49">
        <v>50</v>
      </c>
      <c r="AR11" s="49">
        <v>0</v>
      </c>
      <c r="AS11" s="49">
        <v>0</v>
      </c>
      <c r="AT11" s="49">
        <v>0</v>
      </c>
      <c r="AU11" s="49">
        <v>0</v>
      </c>
      <c r="AV11" s="49">
        <v>0</v>
      </c>
      <c r="AW11" s="50">
        <v>0</v>
      </c>
      <c r="AX11" s="49">
        <v>0</v>
      </c>
      <c r="AY11" s="49">
        <v>0</v>
      </c>
      <c r="AZ11" s="49">
        <v>0</v>
      </c>
      <c r="BA11" s="49">
        <v>50</v>
      </c>
      <c r="BB11" s="49">
        <v>52.5</v>
      </c>
      <c r="BC11" s="49">
        <v>0</v>
      </c>
      <c r="BD11" s="49">
        <v>52.5</v>
      </c>
      <c r="BE11" s="49">
        <v>0</v>
      </c>
      <c r="BF11" s="49">
        <v>0</v>
      </c>
      <c r="BG11" s="49">
        <v>0</v>
      </c>
      <c r="BH11" s="49">
        <v>0</v>
      </c>
      <c r="BI11" s="49">
        <v>0</v>
      </c>
      <c r="BJ11" s="50">
        <v>0</v>
      </c>
      <c r="BK11" s="49">
        <v>0</v>
      </c>
      <c r="BL11" s="49">
        <v>0</v>
      </c>
      <c r="BM11" s="49">
        <v>0</v>
      </c>
      <c r="BN11" s="49">
        <v>52.5</v>
      </c>
      <c r="BO11" s="49">
        <v>55.125</v>
      </c>
      <c r="BP11" s="49">
        <v>0</v>
      </c>
      <c r="BQ11" s="49">
        <v>55.125</v>
      </c>
      <c r="BR11" s="49">
        <v>0</v>
      </c>
      <c r="BS11" s="49">
        <v>0</v>
      </c>
      <c r="BT11" s="49">
        <v>0</v>
      </c>
      <c r="BU11" s="50">
        <v>0</v>
      </c>
      <c r="BV11" s="49">
        <v>0</v>
      </c>
      <c r="BW11" s="50">
        <v>0</v>
      </c>
      <c r="BX11" s="49">
        <v>0</v>
      </c>
      <c r="BY11" s="49">
        <v>0</v>
      </c>
      <c r="BZ11" s="49">
        <v>0</v>
      </c>
      <c r="CA11" s="49">
        <v>55.125</v>
      </c>
      <c r="CB11" s="49">
        <v>57.881250000000001</v>
      </c>
      <c r="CC11" s="49">
        <v>0</v>
      </c>
      <c r="CD11" s="49">
        <v>57.881250000000001</v>
      </c>
      <c r="CE11" s="49">
        <v>0</v>
      </c>
      <c r="CF11" s="49">
        <v>0</v>
      </c>
      <c r="CG11" s="49">
        <v>0</v>
      </c>
      <c r="CH11" s="50">
        <v>0</v>
      </c>
      <c r="CI11" s="49">
        <v>0</v>
      </c>
      <c r="CJ11" s="50">
        <v>0</v>
      </c>
      <c r="CK11" s="49">
        <v>0</v>
      </c>
      <c r="CL11" s="49">
        <v>0</v>
      </c>
      <c r="CM11" s="49">
        <v>0</v>
      </c>
      <c r="CN11" s="49">
        <v>57.881250000000001</v>
      </c>
      <c r="CO11" s="10" t="s">
        <v>243</v>
      </c>
      <c r="CP11" s="51" t="s">
        <v>244</v>
      </c>
    </row>
    <row r="12" spans="1:94" ht="70.349999999999994" customHeight="1" x14ac:dyDescent="0.3">
      <c r="A12" s="48" t="s">
        <v>245</v>
      </c>
      <c r="B12" s="48" t="s">
        <v>245</v>
      </c>
      <c r="C12" s="10" t="s">
        <v>246</v>
      </c>
      <c r="D12" s="10" t="s">
        <v>102</v>
      </c>
      <c r="E12" s="10" t="s">
        <v>153</v>
      </c>
      <c r="F12" s="10" t="s">
        <v>154</v>
      </c>
      <c r="G12" s="10" t="s">
        <v>105</v>
      </c>
      <c r="H12" s="10" t="s">
        <v>106</v>
      </c>
      <c r="I12" s="10" t="s">
        <v>155</v>
      </c>
      <c r="J12" s="10" t="s">
        <v>104</v>
      </c>
      <c r="K12" s="10" t="s">
        <v>109</v>
      </c>
      <c r="L12" s="10" t="s">
        <v>110</v>
      </c>
      <c r="M12" s="10" t="s">
        <v>101</v>
      </c>
      <c r="N12" s="10" t="s">
        <v>156</v>
      </c>
      <c r="O12" s="10" t="s">
        <v>113</v>
      </c>
      <c r="P12" s="10" t="s">
        <v>114</v>
      </c>
      <c r="Q12" s="10" t="s">
        <v>115</v>
      </c>
      <c r="R12" s="10" t="s">
        <v>116</v>
      </c>
      <c r="S12" s="10" t="s">
        <v>247</v>
      </c>
      <c r="T12" s="10" t="s">
        <v>248</v>
      </c>
      <c r="U12" s="10" t="s">
        <v>249</v>
      </c>
      <c r="V12" s="10" t="s">
        <v>250</v>
      </c>
      <c r="W12" s="10" t="s">
        <v>251</v>
      </c>
      <c r="X12" s="10" t="s">
        <v>146</v>
      </c>
      <c r="Y12" s="10" t="s">
        <v>123</v>
      </c>
      <c r="Z12" s="10" t="s">
        <v>124</v>
      </c>
      <c r="AA12" s="49">
        <v>150</v>
      </c>
      <c r="AB12" s="10" t="s">
        <v>125</v>
      </c>
      <c r="AC12" s="10" t="s">
        <v>126</v>
      </c>
      <c r="AD12" s="49">
        <v>0</v>
      </c>
      <c r="AE12" s="49">
        <v>50</v>
      </c>
      <c r="AF12" s="49">
        <v>50</v>
      </c>
      <c r="AG12" s="49">
        <v>50</v>
      </c>
      <c r="AH12" s="10"/>
      <c r="AI12" s="10" t="s">
        <v>4879</v>
      </c>
      <c r="AJ12" s="10" t="s">
        <v>4880</v>
      </c>
      <c r="AK12" s="10"/>
      <c r="AL12" s="10"/>
      <c r="AM12" s="10" t="s">
        <v>4881</v>
      </c>
      <c r="AN12" s="10"/>
      <c r="AO12" s="49">
        <v>0</v>
      </c>
      <c r="AP12" s="49">
        <v>0</v>
      </c>
      <c r="AQ12" s="49">
        <v>0</v>
      </c>
      <c r="AR12" s="49">
        <v>0</v>
      </c>
      <c r="AS12" s="49">
        <v>0</v>
      </c>
      <c r="AT12" s="49">
        <v>0</v>
      </c>
      <c r="AU12" s="49">
        <v>0</v>
      </c>
      <c r="AV12" s="49">
        <v>0</v>
      </c>
      <c r="AW12" s="50">
        <v>0</v>
      </c>
      <c r="AX12" s="49">
        <v>0</v>
      </c>
      <c r="AY12" s="49">
        <v>0</v>
      </c>
      <c r="AZ12" s="49">
        <v>0</v>
      </c>
      <c r="BA12" s="49">
        <v>0</v>
      </c>
      <c r="BB12" s="49">
        <v>0</v>
      </c>
      <c r="BC12" s="49">
        <v>0</v>
      </c>
      <c r="BD12" s="49">
        <v>0</v>
      </c>
      <c r="BE12" s="49">
        <v>0</v>
      </c>
      <c r="BF12" s="49">
        <v>0</v>
      </c>
      <c r="BG12" s="49">
        <v>0</v>
      </c>
      <c r="BH12" s="49">
        <v>0</v>
      </c>
      <c r="BI12" s="49">
        <v>0</v>
      </c>
      <c r="BJ12" s="50">
        <v>0</v>
      </c>
      <c r="BK12" s="49">
        <v>0</v>
      </c>
      <c r="BL12" s="49">
        <v>0</v>
      </c>
      <c r="BM12" s="49">
        <v>0</v>
      </c>
      <c r="BN12" s="49">
        <v>0</v>
      </c>
      <c r="BO12" s="49">
        <v>0</v>
      </c>
      <c r="BP12" s="49">
        <v>0</v>
      </c>
      <c r="BQ12" s="49">
        <v>0</v>
      </c>
      <c r="BR12" s="49">
        <v>0</v>
      </c>
      <c r="BS12" s="49">
        <v>0</v>
      </c>
      <c r="BT12" s="49">
        <v>0</v>
      </c>
      <c r="BU12" s="50">
        <v>0</v>
      </c>
      <c r="BV12" s="49">
        <v>0</v>
      </c>
      <c r="BW12" s="50">
        <v>0</v>
      </c>
      <c r="BX12" s="49">
        <v>0</v>
      </c>
      <c r="BY12" s="49">
        <v>0</v>
      </c>
      <c r="BZ12" s="49">
        <v>0</v>
      </c>
      <c r="CA12" s="49">
        <v>0</v>
      </c>
      <c r="CB12" s="49">
        <v>0</v>
      </c>
      <c r="CC12" s="49">
        <v>0</v>
      </c>
      <c r="CD12" s="49">
        <v>0</v>
      </c>
      <c r="CE12" s="49">
        <v>0</v>
      </c>
      <c r="CF12" s="49">
        <v>0</v>
      </c>
      <c r="CG12" s="49">
        <v>0</v>
      </c>
      <c r="CH12" s="50">
        <v>0</v>
      </c>
      <c r="CI12" s="49">
        <v>0</v>
      </c>
      <c r="CJ12" s="50">
        <v>0</v>
      </c>
      <c r="CK12" s="49">
        <v>0</v>
      </c>
      <c r="CL12" s="49">
        <v>0</v>
      </c>
      <c r="CM12" s="49">
        <v>0</v>
      </c>
      <c r="CN12" s="49">
        <v>0</v>
      </c>
      <c r="CO12" s="10" t="s">
        <v>256</v>
      </c>
      <c r="CP12" s="51" t="s">
        <v>257</v>
      </c>
    </row>
    <row r="13" spans="1:94" ht="70.349999999999994" customHeight="1" x14ac:dyDescent="0.3">
      <c r="A13" s="48" t="s">
        <v>258</v>
      </c>
      <c r="B13" s="48" t="s">
        <v>258</v>
      </c>
      <c r="C13" s="10" t="s">
        <v>111</v>
      </c>
      <c r="D13" s="10" t="s">
        <v>102</v>
      </c>
      <c r="E13" s="10" t="s">
        <v>190</v>
      </c>
      <c r="F13" s="10" t="s">
        <v>191</v>
      </c>
      <c r="G13" s="10" t="s">
        <v>105</v>
      </c>
      <c r="H13" s="10" t="s">
        <v>106</v>
      </c>
      <c r="I13" s="10" t="s">
        <v>192</v>
      </c>
      <c r="J13" s="10" t="s">
        <v>193</v>
      </c>
      <c r="K13" s="10" t="s">
        <v>194</v>
      </c>
      <c r="L13" s="10" t="s">
        <v>110</v>
      </c>
      <c r="M13" s="10" t="s">
        <v>136</v>
      </c>
      <c r="N13" s="10" t="s">
        <v>195</v>
      </c>
      <c r="O13" s="10" t="s">
        <v>113</v>
      </c>
      <c r="P13" s="10" t="s">
        <v>114</v>
      </c>
      <c r="Q13" s="10" t="s">
        <v>115</v>
      </c>
      <c r="R13" s="10" t="s">
        <v>116</v>
      </c>
      <c r="S13" s="10" t="s">
        <v>247</v>
      </c>
      <c r="T13" s="10" t="s">
        <v>248</v>
      </c>
      <c r="U13" s="10" t="s">
        <v>249</v>
      </c>
      <c r="V13" s="10" t="s">
        <v>250</v>
      </c>
      <c r="W13" s="10" t="s">
        <v>251</v>
      </c>
      <c r="X13" s="10" t="s">
        <v>146</v>
      </c>
      <c r="Y13" s="10" t="s">
        <v>123</v>
      </c>
      <c r="Z13" s="10" t="s">
        <v>124</v>
      </c>
      <c r="AA13" s="49">
        <v>150</v>
      </c>
      <c r="AB13" s="10" t="s">
        <v>125</v>
      </c>
      <c r="AC13" s="10" t="s">
        <v>126</v>
      </c>
      <c r="AD13" s="49">
        <v>0</v>
      </c>
      <c r="AE13" s="49">
        <v>50</v>
      </c>
      <c r="AF13" s="49">
        <v>50</v>
      </c>
      <c r="AG13" s="49">
        <v>50</v>
      </c>
      <c r="AH13" s="10" t="s">
        <v>4882</v>
      </c>
      <c r="AI13" s="10" t="s">
        <v>4883</v>
      </c>
      <c r="AJ13" s="10" t="s">
        <v>4884</v>
      </c>
      <c r="AK13" s="10" t="s">
        <v>4885</v>
      </c>
      <c r="AL13" s="10" t="s">
        <v>4885</v>
      </c>
      <c r="AM13" s="10" t="s">
        <v>4881</v>
      </c>
      <c r="AN13" s="10"/>
      <c r="AO13" s="49">
        <v>0</v>
      </c>
      <c r="AP13" s="49">
        <v>0</v>
      </c>
      <c r="AQ13" s="49">
        <v>0</v>
      </c>
      <c r="AR13" s="49">
        <v>0</v>
      </c>
      <c r="AS13" s="49">
        <v>0</v>
      </c>
      <c r="AT13" s="49">
        <v>0</v>
      </c>
      <c r="AU13" s="49">
        <v>0</v>
      </c>
      <c r="AV13" s="49">
        <v>0</v>
      </c>
      <c r="AW13" s="50">
        <v>0</v>
      </c>
      <c r="AX13" s="49">
        <v>0</v>
      </c>
      <c r="AY13" s="49">
        <v>0</v>
      </c>
      <c r="AZ13" s="49">
        <v>0</v>
      </c>
      <c r="BA13" s="49">
        <v>0</v>
      </c>
      <c r="BB13" s="49">
        <v>0</v>
      </c>
      <c r="BC13" s="49">
        <v>0</v>
      </c>
      <c r="BD13" s="49">
        <v>0</v>
      </c>
      <c r="BE13" s="49">
        <v>0</v>
      </c>
      <c r="BF13" s="49">
        <v>0</v>
      </c>
      <c r="BG13" s="49">
        <v>0</v>
      </c>
      <c r="BH13" s="49">
        <v>0</v>
      </c>
      <c r="BI13" s="49">
        <v>0</v>
      </c>
      <c r="BJ13" s="50">
        <v>0</v>
      </c>
      <c r="BK13" s="49">
        <v>0</v>
      </c>
      <c r="BL13" s="49">
        <v>0</v>
      </c>
      <c r="BM13" s="49">
        <v>0</v>
      </c>
      <c r="BN13" s="49">
        <v>0</v>
      </c>
      <c r="BO13" s="49">
        <v>0</v>
      </c>
      <c r="BP13" s="49">
        <v>0</v>
      </c>
      <c r="BQ13" s="49">
        <v>0</v>
      </c>
      <c r="BR13" s="49">
        <v>0</v>
      </c>
      <c r="BS13" s="49">
        <v>0</v>
      </c>
      <c r="BT13" s="49">
        <v>0</v>
      </c>
      <c r="BU13" s="50">
        <v>0</v>
      </c>
      <c r="BV13" s="49">
        <v>0</v>
      </c>
      <c r="BW13" s="50">
        <v>0</v>
      </c>
      <c r="BX13" s="49">
        <v>0</v>
      </c>
      <c r="BY13" s="49">
        <v>0</v>
      </c>
      <c r="BZ13" s="49">
        <v>0</v>
      </c>
      <c r="CA13" s="49">
        <v>0</v>
      </c>
      <c r="CB13" s="49">
        <v>0</v>
      </c>
      <c r="CC13" s="49">
        <v>0</v>
      </c>
      <c r="CD13" s="49">
        <v>0</v>
      </c>
      <c r="CE13" s="49">
        <v>0</v>
      </c>
      <c r="CF13" s="49">
        <v>0</v>
      </c>
      <c r="CG13" s="49">
        <v>0</v>
      </c>
      <c r="CH13" s="50">
        <v>0</v>
      </c>
      <c r="CI13" s="49">
        <v>0</v>
      </c>
      <c r="CJ13" s="50">
        <v>0</v>
      </c>
      <c r="CK13" s="49">
        <v>0</v>
      </c>
      <c r="CL13" s="49">
        <v>0</v>
      </c>
      <c r="CM13" s="49">
        <v>0</v>
      </c>
      <c r="CN13" s="49">
        <v>0</v>
      </c>
      <c r="CO13" s="10"/>
      <c r="CP13" s="51" t="s">
        <v>257</v>
      </c>
    </row>
    <row r="14" spans="1:94" ht="70.349999999999994" customHeight="1" x14ac:dyDescent="0.3">
      <c r="A14" s="48" t="s">
        <v>263</v>
      </c>
      <c r="B14" s="48" t="s">
        <v>263</v>
      </c>
      <c r="C14" s="10" t="s">
        <v>136</v>
      </c>
      <c r="D14" s="10" t="s">
        <v>102</v>
      </c>
      <c r="E14" s="10" t="s">
        <v>190</v>
      </c>
      <c r="F14" s="10" t="s">
        <v>191</v>
      </c>
      <c r="G14" s="10" t="s">
        <v>105</v>
      </c>
      <c r="H14" s="10" t="s">
        <v>106</v>
      </c>
      <c r="I14" s="10" t="s">
        <v>192</v>
      </c>
      <c r="J14" s="10" t="s">
        <v>193</v>
      </c>
      <c r="K14" s="10" t="s">
        <v>194</v>
      </c>
      <c r="L14" s="10" t="s">
        <v>110</v>
      </c>
      <c r="M14" s="10" t="s">
        <v>136</v>
      </c>
      <c r="N14" s="10" t="s">
        <v>195</v>
      </c>
      <c r="O14" s="10" t="s">
        <v>113</v>
      </c>
      <c r="P14" s="10" t="s">
        <v>114</v>
      </c>
      <c r="Q14" s="10" t="s">
        <v>115</v>
      </c>
      <c r="R14" s="10" t="s">
        <v>116</v>
      </c>
      <c r="S14" s="10" t="s">
        <v>264</v>
      </c>
      <c r="T14" s="10" t="s">
        <v>265</v>
      </c>
      <c r="U14" s="10" t="s">
        <v>266</v>
      </c>
      <c r="V14" s="10" t="s">
        <v>267</v>
      </c>
      <c r="W14" s="10" t="s">
        <v>268</v>
      </c>
      <c r="X14" s="10" t="s">
        <v>269</v>
      </c>
      <c r="Y14" s="10" t="s">
        <v>123</v>
      </c>
      <c r="Z14" s="10" t="s">
        <v>167</v>
      </c>
      <c r="AA14" s="49">
        <v>820</v>
      </c>
      <c r="AB14" s="10" t="s">
        <v>182</v>
      </c>
      <c r="AC14" s="10" t="s">
        <v>126</v>
      </c>
      <c r="AD14" s="49">
        <v>820</v>
      </c>
      <c r="AE14" s="49">
        <v>820</v>
      </c>
      <c r="AF14" s="49">
        <v>820</v>
      </c>
      <c r="AG14" s="49">
        <v>820</v>
      </c>
      <c r="AH14" s="10" t="s">
        <v>4886</v>
      </c>
      <c r="AI14" s="10" t="s">
        <v>4887</v>
      </c>
      <c r="AJ14" s="10" t="s">
        <v>4888</v>
      </c>
      <c r="AK14" s="10" t="s">
        <v>4889</v>
      </c>
      <c r="AL14" s="10" t="s">
        <v>4890</v>
      </c>
      <c r="AM14" s="10" t="s">
        <v>4891</v>
      </c>
      <c r="AN14" s="10" t="s">
        <v>4892</v>
      </c>
      <c r="AO14" s="49">
        <v>50</v>
      </c>
      <c r="AP14" s="49">
        <v>0</v>
      </c>
      <c r="AQ14" s="49">
        <v>50</v>
      </c>
      <c r="AR14" s="49">
        <v>0</v>
      </c>
      <c r="AS14" s="49">
        <v>0</v>
      </c>
      <c r="AT14" s="49">
        <v>0</v>
      </c>
      <c r="AU14" s="49">
        <v>0</v>
      </c>
      <c r="AV14" s="49">
        <v>0</v>
      </c>
      <c r="AW14" s="50">
        <v>0</v>
      </c>
      <c r="AX14" s="49">
        <v>1000</v>
      </c>
      <c r="AY14" s="49">
        <v>0</v>
      </c>
      <c r="AZ14" s="49">
        <v>0</v>
      </c>
      <c r="BA14" s="49">
        <v>1050</v>
      </c>
      <c r="BB14" s="49">
        <v>52.5</v>
      </c>
      <c r="BC14" s="49">
        <v>0</v>
      </c>
      <c r="BD14" s="49">
        <v>52.5</v>
      </c>
      <c r="BE14" s="49">
        <v>0</v>
      </c>
      <c r="BF14" s="49">
        <v>0</v>
      </c>
      <c r="BG14" s="49">
        <v>0</v>
      </c>
      <c r="BH14" s="49">
        <v>0</v>
      </c>
      <c r="BI14" s="49">
        <v>0</v>
      </c>
      <c r="BJ14" s="50">
        <v>0</v>
      </c>
      <c r="BK14" s="49">
        <v>1000</v>
      </c>
      <c r="BL14" s="49">
        <v>0</v>
      </c>
      <c r="BM14" s="49">
        <v>0</v>
      </c>
      <c r="BN14" s="49">
        <v>1052.5</v>
      </c>
      <c r="BO14" s="49">
        <v>55.125</v>
      </c>
      <c r="BP14" s="49">
        <v>0</v>
      </c>
      <c r="BQ14" s="49">
        <v>55.125</v>
      </c>
      <c r="BR14" s="49">
        <v>0</v>
      </c>
      <c r="BS14" s="49">
        <v>0</v>
      </c>
      <c r="BT14" s="49">
        <v>0</v>
      </c>
      <c r="BU14" s="50">
        <v>0</v>
      </c>
      <c r="BV14" s="49">
        <v>0</v>
      </c>
      <c r="BW14" s="50">
        <v>0</v>
      </c>
      <c r="BX14" s="49">
        <v>1000</v>
      </c>
      <c r="BY14" s="49">
        <v>0</v>
      </c>
      <c r="BZ14" s="49">
        <v>0</v>
      </c>
      <c r="CA14" s="49">
        <v>1055.125</v>
      </c>
      <c r="CB14" s="49">
        <v>57.881250000000001</v>
      </c>
      <c r="CC14" s="49">
        <v>0</v>
      </c>
      <c r="CD14" s="49">
        <v>57.881250000000001</v>
      </c>
      <c r="CE14" s="49">
        <v>0</v>
      </c>
      <c r="CF14" s="49">
        <v>0</v>
      </c>
      <c r="CG14" s="49">
        <v>0</v>
      </c>
      <c r="CH14" s="50">
        <v>0</v>
      </c>
      <c r="CI14" s="49">
        <v>0</v>
      </c>
      <c r="CJ14" s="50">
        <v>0</v>
      </c>
      <c r="CK14" s="49">
        <v>1000</v>
      </c>
      <c r="CL14" s="49">
        <v>0</v>
      </c>
      <c r="CM14" s="49">
        <v>0</v>
      </c>
      <c r="CN14" s="49">
        <v>1057.8812499999999</v>
      </c>
      <c r="CO14" s="10" t="s">
        <v>275</v>
      </c>
      <c r="CP14" s="51" t="s">
        <v>276</v>
      </c>
    </row>
    <row r="15" spans="1:94" ht="70.349999999999994" customHeight="1" x14ac:dyDescent="0.3">
      <c r="A15" s="48" t="s">
        <v>277</v>
      </c>
      <c r="B15" s="48" t="s">
        <v>277</v>
      </c>
      <c r="C15" s="10" t="s">
        <v>175</v>
      </c>
      <c r="D15" s="10" t="s">
        <v>102</v>
      </c>
      <c r="E15" s="10" t="s">
        <v>190</v>
      </c>
      <c r="F15" s="10" t="s">
        <v>191</v>
      </c>
      <c r="G15" s="10" t="s">
        <v>105</v>
      </c>
      <c r="H15" s="10" t="s">
        <v>106</v>
      </c>
      <c r="I15" s="10" t="s">
        <v>192</v>
      </c>
      <c r="J15" s="10" t="s">
        <v>193</v>
      </c>
      <c r="K15" s="10" t="s">
        <v>194</v>
      </c>
      <c r="L15" s="10" t="s">
        <v>110</v>
      </c>
      <c r="M15" s="10" t="s">
        <v>136</v>
      </c>
      <c r="N15" s="10" t="s">
        <v>195</v>
      </c>
      <c r="O15" s="10" t="s">
        <v>137</v>
      </c>
      <c r="P15" s="10" t="s">
        <v>138</v>
      </c>
      <c r="Q15" s="10" t="s">
        <v>139</v>
      </c>
      <c r="R15" s="10" t="s">
        <v>140</v>
      </c>
      <c r="S15" s="10" t="s">
        <v>278</v>
      </c>
      <c r="T15" s="10" t="s">
        <v>279</v>
      </c>
      <c r="U15" s="10" t="s">
        <v>280</v>
      </c>
      <c r="V15" s="10" t="s">
        <v>281</v>
      </c>
      <c r="W15" s="10" t="s">
        <v>282</v>
      </c>
      <c r="X15" s="10" t="s">
        <v>283</v>
      </c>
      <c r="Y15" s="10" t="s">
        <v>123</v>
      </c>
      <c r="Z15" s="10" t="s">
        <v>167</v>
      </c>
      <c r="AA15" s="49">
        <v>1</v>
      </c>
      <c r="AB15" s="10" t="s">
        <v>125</v>
      </c>
      <c r="AC15" s="10" t="s">
        <v>126</v>
      </c>
      <c r="AD15" s="49">
        <v>0</v>
      </c>
      <c r="AE15" s="49">
        <v>0</v>
      </c>
      <c r="AF15" s="49">
        <v>1</v>
      </c>
      <c r="AG15" s="49">
        <v>0</v>
      </c>
      <c r="AH15" s="10"/>
      <c r="AI15" s="10" t="s">
        <v>4893</v>
      </c>
      <c r="AJ15" s="10"/>
      <c r="AK15" s="10" t="s">
        <v>4894</v>
      </c>
      <c r="AL15" s="10"/>
      <c r="AM15" s="10" t="s">
        <v>4849</v>
      </c>
      <c r="AN15" s="10"/>
      <c r="AO15" s="49">
        <v>75</v>
      </c>
      <c r="AP15" s="49">
        <v>0</v>
      </c>
      <c r="AQ15" s="49">
        <v>75</v>
      </c>
      <c r="AR15" s="49">
        <v>0</v>
      </c>
      <c r="AS15" s="49">
        <v>0</v>
      </c>
      <c r="AT15" s="49">
        <v>0</v>
      </c>
      <c r="AU15" s="49">
        <v>0</v>
      </c>
      <c r="AV15" s="49">
        <v>0</v>
      </c>
      <c r="AW15" s="50">
        <v>0</v>
      </c>
      <c r="AX15" s="49">
        <v>0</v>
      </c>
      <c r="AY15" s="49">
        <v>0</v>
      </c>
      <c r="AZ15" s="49">
        <v>0</v>
      </c>
      <c r="BA15" s="49">
        <v>75</v>
      </c>
      <c r="BB15" s="49">
        <v>78.75</v>
      </c>
      <c r="BC15" s="49">
        <v>0</v>
      </c>
      <c r="BD15" s="49">
        <v>78.75</v>
      </c>
      <c r="BE15" s="49">
        <v>0</v>
      </c>
      <c r="BF15" s="49">
        <v>0</v>
      </c>
      <c r="BG15" s="49">
        <v>0</v>
      </c>
      <c r="BH15" s="49">
        <v>0</v>
      </c>
      <c r="BI15" s="49">
        <v>0</v>
      </c>
      <c r="BJ15" s="50">
        <v>0</v>
      </c>
      <c r="BK15" s="49">
        <v>0</v>
      </c>
      <c r="BL15" s="49">
        <v>0</v>
      </c>
      <c r="BM15" s="49">
        <v>0</v>
      </c>
      <c r="BN15" s="49">
        <v>78.75</v>
      </c>
      <c r="BO15" s="49">
        <v>82.6875</v>
      </c>
      <c r="BP15" s="49">
        <v>0</v>
      </c>
      <c r="BQ15" s="49">
        <v>82.6875</v>
      </c>
      <c r="BR15" s="49">
        <v>0</v>
      </c>
      <c r="BS15" s="49">
        <v>0</v>
      </c>
      <c r="BT15" s="49">
        <v>0</v>
      </c>
      <c r="BU15" s="50">
        <v>0</v>
      </c>
      <c r="BV15" s="49">
        <v>0</v>
      </c>
      <c r="BW15" s="50">
        <v>0</v>
      </c>
      <c r="BX15" s="49">
        <v>0</v>
      </c>
      <c r="BY15" s="49">
        <v>0</v>
      </c>
      <c r="BZ15" s="49">
        <v>0</v>
      </c>
      <c r="CA15" s="49">
        <v>82.6875</v>
      </c>
      <c r="CB15" s="49">
        <v>86.821875000000006</v>
      </c>
      <c r="CC15" s="49">
        <v>0</v>
      </c>
      <c r="CD15" s="49">
        <v>86.821875000000006</v>
      </c>
      <c r="CE15" s="49">
        <v>0</v>
      </c>
      <c r="CF15" s="49">
        <v>0</v>
      </c>
      <c r="CG15" s="49">
        <v>0</v>
      </c>
      <c r="CH15" s="50">
        <v>0</v>
      </c>
      <c r="CI15" s="49">
        <v>0</v>
      </c>
      <c r="CJ15" s="50">
        <v>0</v>
      </c>
      <c r="CK15" s="49">
        <v>0</v>
      </c>
      <c r="CL15" s="49">
        <v>0</v>
      </c>
      <c r="CM15" s="49">
        <v>0</v>
      </c>
      <c r="CN15" s="49">
        <v>86.821875000000006</v>
      </c>
      <c r="CO15" s="10" t="s">
        <v>285</v>
      </c>
      <c r="CP15" s="51" t="s">
        <v>286</v>
      </c>
    </row>
    <row r="16" spans="1:94" ht="70.349999999999994" customHeight="1" x14ac:dyDescent="0.3">
      <c r="A16" s="48" t="s">
        <v>287</v>
      </c>
      <c r="B16" s="48" t="s">
        <v>287</v>
      </c>
      <c r="C16" s="10" t="s">
        <v>111</v>
      </c>
      <c r="D16" s="10" t="s">
        <v>102</v>
      </c>
      <c r="E16" s="10" t="s">
        <v>288</v>
      </c>
      <c r="F16" s="10" t="s">
        <v>104</v>
      </c>
      <c r="G16" s="10" t="s">
        <v>105</v>
      </c>
      <c r="H16" s="10" t="s">
        <v>106</v>
      </c>
      <c r="I16" s="10" t="s">
        <v>289</v>
      </c>
      <c r="J16" s="10" t="s">
        <v>108</v>
      </c>
      <c r="K16" s="10" t="s">
        <v>290</v>
      </c>
      <c r="L16" s="10" t="s">
        <v>110</v>
      </c>
      <c r="M16" s="10" t="s">
        <v>175</v>
      </c>
      <c r="N16" s="10" t="s">
        <v>291</v>
      </c>
      <c r="O16" s="10" t="s">
        <v>113</v>
      </c>
      <c r="P16" s="10" t="s">
        <v>114</v>
      </c>
      <c r="Q16" s="10" t="s">
        <v>292</v>
      </c>
      <c r="R16" s="10" t="s">
        <v>293</v>
      </c>
      <c r="S16" s="10" t="s">
        <v>294</v>
      </c>
      <c r="T16" s="10" t="s">
        <v>295</v>
      </c>
      <c r="U16" s="10" t="s">
        <v>296</v>
      </c>
      <c r="V16" s="10" t="s">
        <v>297</v>
      </c>
      <c r="W16" s="10" t="s">
        <v>298</v>
      </c>
      <c r="X16" s="10" t="s">
        <v>299</v>
      </c>
      <c r="Y16" s="10" t="s">
        <v>123</v>
      </c>
      <c r="Z16" s="10" t="s">
        <v>124</v>
      </c>
      <c r="AA16" s="49">
        <v>7200</v>
      </c>
      <c r="AB16" s="10" t="s">
        <v>125</v>
      </c>
      <c r="AC16" s="10" t="s">
        <v>126</v>
      </c>
      <c r="AD16" s="49">
        <v>2800</v>
      </c>
      <c r="AE16" s="49">
        <v>1700</v>
      </c>
      <c r="AF16" s="49">
        <v>1700</v>
      </c>
      <c r="AG16" s="49">
        <v>1000</v>
      </c>
      <c r="AH16" s="10" t="s">
        <v>4895</v>
      </c>
      <c r="AI16" s="10" t="s">
        <v>4896</v>
      </c>
      <c r="AJ16" s="10" t="s">
        <v>4897</v>
      </c>
      <c r="AK16" s="10" t="s">
        <v>4898</v>
      </c>
      <c r="AL16" s="10" t="s">
        <v>4899</v>
      </c>
      <c r="AM16" s="10" t="s">
        <v>4849</v>
      </c>
      <c r="AN16" s="10" t="s">
        <v>4900</v>
      </c>
      <c r="AO16" s="49">
        <v>0</v>
      </c>
      <c r="AP16" s="49">
        <v>5806.7529074991398</v>
      </c>
      <c r="AQ16" s="49">
        <v>5806.7529074991398</v>
      </c>
      <c r="AR16" s="49">
        <v>0</v>
      </c>
      <c r="AS16" s="49">
        <v>0</v>
      </c>
      <c r="AT16" s="49">
        <v>0</v>
      </c>
      <c r="AU16" s="49">
        <v>0</v>
      </c>
      <c r="AV16" s="49">
        <v>0</v>
      </c>
      <c r="AW16" s="50">
        <v>0</v>
      </c>
      <c r="AX16" s="49">
        <v>0</v>
      </c>
      <c r="AY16" s="49">
        <v>0</v>
      </c>
      <c r="AZ16" s="49">
        <v>0</v>
      </c>
      <c r="BA16" s="49">
        <v>5806.7529074991398</v>
      </c>
      <c r="BB16" s="49">
        <v>0</v>
      </c>
      <c r="BC16" s="49">
        <v>7766.5320137801</v>
      </c>
      <c r="BD16" s="49">
        <v>7766.5320137801</v>
      </c>
      <c r="BE16" s="49">
        <v>0</v>
      </c>
      <c r="BF16" s="49">
        <v>0</v>
      </c>
      <c r="BG16" s="49">
        <v>0</v>
      </c>
      <c r="BH16" s="49">
        <v>0</v>
      </c>
      <c r="BI16" s="49">
        <v>0</v>
      </c>
      <c r="BJ16" s="50">
        <v>0</v>
      </c>
      <c r="BK16" s="49">
        <v>0</v>
      </c>
      <c r="BL16" s="49">
        <v>0</v>
      </c>
      <c r="BM16" s="49">
        <v>0</v>
      </c>
      <c r="BN16" s="49">
        <v>7766.5320137801</v>
      </c>
      <c r="BO16" s="49">
        <v>0</v>
      </c>
      <c r="BP16" s="49">
        <v>8232.5239346069066</v>
      </c>
      <c r="BQ16" s="49">
        <v>8232.5239346069066</v>
      </c>
      <c r="BR16" s="49">
        <v>0</v>
      </c>
      <c r="BS16" s="49">
        <v>0</v>
      </c>
      <c r="BT16" s="49">
        <v>0</v>
      </c>
      <c r="BU16" s="50">
        <v>0</v>
      </c>
      <c r="BV16" s="49">
        <v>0</v>
      </c>
      <c r="BW16" s="50">
        <v>0</v>
      </c>
      <c r="BX16" s="49">
        <v>0</v>
      </c>
      <c r="BY16" s="49">
        <v>0</v>
      </c>
      <c r="BZ16" s="49">
        <v>0</v>
      </c>
      <c r="CA16" s="49">
        <v>8232.5239346069066</v>
      </c>
      <c r="CB16" s="49">
        <v>0</v>
      </c>
      <c r="CC16" s="49">
        <v>8726.4753706833217</v>
      </c>
      <c r="CD16" s="49">
        <v>8726.4753706833217</v>
      </c>
      <c r="CE16" s="49">
        <v>0</v>
      </c>
      <c r="CF16" s="49">
        <v>0</v>
      </c>
      <c r="CG16" s="49">
        <v>0</v>
      </c>
      <c r="CH16" s="50">
        <v>0</v>
      </c>
      <c r="CI16" s="49">
        <v>0</v>
      </c>
      <c r="CJ16" s="50">
        <v>0</v>
      </c>
      <c r="CK16" s="49">
        <v>0</v>
      </c>
      <c r="CL16" s="49">
        <v>0</v>
      </c>
      <c r="CM16" s="49">
        <v>0</v>
      </c>
      <c r="CN16" s="49">
        <v>8726.4753706833217</v>
      </c>
      <c r="CO16" s="10" t="s">
        <v>303</v>
      </c>
      <c r="CP16" s="51" t="s">
        <v>304</v>
      </c>
    </row>
    <row r="17" spans="1:94" ht="70.349999999999994" customHeight="1" x14ac:dyDescent="0.3">
      <c r="A17" s="48" t="s">
        <v>305</v>
      </c>
      <c r="B17" s="48" t="s">
        <v>305</v>
      </c>
      <c r="C17" s="10" t="s">
        <v>101</v>
      </c>
      <c r="D17" s="10" t="s">
        <v>102</v>
      </c>
      <c r="E17" s="10" t="s">
        <v>288</v>
      </c>
      <c r="F17" s="10" t="s">
        <v>104</v>
      </c>
      <c r="G17" s="10" t="s">
        <v>105</v>
      </c>
      <c r="H17" s="10" t="s">
        <v>106</v>
      </c>
      <c r="I17" s="10" t="s">
        <v>289</v>
      </c>
      <c r="J17" s="10" t="s">
        <v>108</v>
      </c>
      <c r="K17" s="10" t="s">
        <v>290</v>
      </c>
      <c r="L17" s="10" t="s">
        <v>110</v>
      </c>
      <c r="M17" s="10" t="s">
        <v>175</v>
      </c>
      <c r="N17" s="10" t="s">
        <v>291</v>
      </c>
      <c r="O17" s="10" t="s">
        <v>113</v>
      </c>
      <c r="P17" s="10" t="s">
        <v>114</v>
      </c>
      <c r="Q17" s="10" t="s">
        <v>292</v>
      </c>
      <c r="R17" s="10" t="s">
        <v>293</v>
      </c>
      <c r="S17" s="10" t="s">
        <v>306</v>
      </c>
      <c r="T17" s="10" t="s">
        <v>307</v>
      </c>
      <c r="U17" s="10" t="s">
        <v>308</v>
      </c>
      <c r="V17" s="10" t="s">
        <v>309</v>
      </c>
      <c r="W17" s="10" t="s">
        <v>310</v>
      </c>
      <c r="X17" s="10" t="s">
        <v>311</v>
      </c>
      <c r="Y17" s="10" t="s">
        <v>123</v>
      </c>
      <c r="Z17" s="10" t="s">
        <v>124</v>
      </c>
      <c r="AA17" s="49">
        <v>80</v>
      </c>
      <c r="AB17" s="10" t="s">
        <v>125</v>
      </c>
      <c r="AC17" s="10" t="s">
        <v>126</v>
      </c>
      <c r="AD17" s="49">
        <v>0</v>
      </c>
      <c r="AE17" s="49">
        <v>30</v>
      </c>
      <c r="AF17" s="49">
        <v>30</v>
      </c>
      <c r="AG17" s="49">
        <v>20</v>
      </c>
      <c r="AH17" s="10"/>
      <c r="AI17" s="10" t="s">
        <v>4901</v>
      </c>
      <c r="AJ17" s="10" t="s">
        <v>4902</v>
      </c>
      <c r="AK17" s="10" t="s">
        <v>4903</v>
      </c>
      <c r="AL17" s="10" t="s">
        <v>4904</v>
      </c>
      <c r="AM17" s="10" t="s">
        <v>4849</v>
      </c>
      <c r="AN17" s="10"/>
      <c r="AO17" s="49">
        <v>0</v>
      </c>
      <c r="AP17" s="49">
        <v>314.62</v>
      </c>
      <c r="AQ17" s="49">
        <v>314.62</v>
      </c>
      <c r="AR17" s="49">
        <v>0</v>
      </c>
      <c r="AS17" s="49">
        <v>0</v>
      </c>
      <c r="AT17" s="49">
        <v>0</v>
      </c>
      <c r="AU17" s="49">
        <v>0</v>
      </c>
      <c r="AV17" s="49">
        <v>0</v>
      </c>
      <c r="AW17" s="50">
        <v>0</v>
      </c>
      <c r="AX17" s="49">
        <v>0</v>
      </c>
      <c r="AY17" s="49">
        <v>0</v>
      </c>
      <c r="AZ17" s="49">
        <v>0</v>
      </c>
      <c r="BA17" s="49">
        <v>314.62</v>
      </c>
      <c r="BB17" s="49">
        <v>0</v>
      </c>
      <c r="BC17" s="49">
        <v>354.55</v>
      </c>
      <c r="BD17" s="49">
        <v>354.55</v>
      </c>
      <c r="BE17" s="49">
        <v>0</v>
      </c>
      <c r="BF17" s="49">
        <v>0</v>
      </c>
      <c r="BG17" s="49">
        <v>0</v>
      </c>
      <c r="BH17" s="49">
        <v>0</v>
      </c>
      <c r="BI17" s="49">
        <v>0</v>
      </c>
      <c r="BJ17" s="50">
        <v>0</v>
      </c>
      <c r="BK17" s="49">
        <v>0</v>
      </c>
      <c r="BL17" s="49">
        <v>0</v>
      </c>
      <c r="BM17" s="49">
        <v>0</v>
      </c>
      <c r="BN17" s="49">
        <v>354.55</v>
      </c>
      <c r="BO17" s="49">
        <v>0</v>
      </c>
      <c r="BP17" s="49">
        <v>354.82</v>
      </c>
      <c r="BQ17" s="49">
        <v>354.82</v>
      </c>
      <c r="BR17" s="49">
        <v>0</v>
      </c>
      <c r="BS17" s="49">
        <v>0</v>
      </c>
      <c r="BT17" s="49">
        <v>0</v>
      </c>
      <c r="BU17" s="50">
        <v>0</v>
      </c>
      <c r="BV17" s="49">
        <v>0</v>
      </c>
      <c r="BW17" s="50">
        <v>0</v>
      </c>
      <c r="BX17" s="49">
        <v>0</v>
      </c>
      <c r="BY17" s="49">
        <v>0</v>
      </c>
      <c r="BZ17" s="49">
        <v>0</v>
      </c>
      <c r="CA17" s="49">
        <v>354.82</v>
      </c>
      <c r="CB17" s="49">
        <v>0</v>
      </c>
      <c r="CC17" s="49">
        <v>423.09</v>
      </c>
      <c r="CD17" s="49">
        <v>423.09</v>
      </c>
      <c r="CE17" s="49">
        <v>0</v>
      </c>
      <c r="CF17" s="49">
        <v>0</v>
      </c>
      <c r="CG17" s="49">
        <v>0</v>
      </c>
      <c r="CH17" s="50">
        <v>0</v>
      </c>
      <c r="CI17" s="49">
        <v>0</v>
      </c>
      <c r="CJ17" s="50">
        <v>0</v>
      </c>
      <c r="CK17" s="49">
        <v>0</v>
      </c>
      <c r="CL17" s="49">
        <v>0</v>
      </c>
      <c r="CM17" s="49">
        <v>0</v>
      </c>
      <c r="CN17" s="49">
        <v>423.09</v>
      </c>
      <c r="CO17" s="10" t="s">
        <v>315</v>
      </c>
      <c r="CP17" s="51" t="s">
        <v>316</v>
      </c>
    </row>
    <row r="18" spans="1:94" ht="70.349999999999994" customHeight="1" x14ac:dyDescent="0.3">
      <c r="A18" s="48" t="s">
        <v>317</v>
      </c>
      <c r="B18" s="48" t="s">
        <v>317</v>
      </c>
      <c r="C18" s="10" t="s">
        <v>136</v>
      </c>
      <c r="D18" s="10" t="s">
        <v>102</v>
      </c>
      <c r="E18" s="10" t="s">
        <v>288</v>
      </c>
      <c r="F18" s="10" t="s">
        <v>104</v>
      </c>
      <c r="G18" s="10" t="s">
        <v>105</v>
      </c>
      <c r="H18" s="10" t="s">
        <v>106</v>
      </c>
      <c r="I18" s="10" t="s">
        <v>289</v>
      </c>
      <c r="J18" s="10" t="s">
        <v>108</v>
      </c>
      <c r="K18" s="10" t="s">
        <v>290</v>
      </c>
      <c r="L18" s="10" t="s">
        <v>110</v>
      </c>
      <c r="M18" s="10" t="s">
        <v>175</v>
      </c>
      <c r="N18" s="10" t="s">
        <v>291</v>
      </c>
      <c r="O18" s="10" t="s">
        <v>113</v>
      </c>
      <c r="P18" s="10" t="s">
        <v>114</v>
      </c>
      <c r="Q18" s="10" t="s">
        <v>292</v>
      </c>
      <c r="R18" s="10" t="s">
        <v>293</v>
      </c>
      <c r="S18" s="10" t="s">
        <v>318</v>
      </c>
      <c r="T18" s="10" t="s">
        <v>319</v>
      </c>
      <c r="U18" s="10" t="s">
        <v>318</v>
      </c>
      <c r="V18" s="10" t="s">
        <v>320</v>
      </c>
      <c r="W18" s="10" t="s">
        <v>321</v>
      </c>
      <c r="X18" s="10" t="s">
        <v>322</v>
      </c>
      <c r="Y18" s="10" t="s">
        <v>123</v>
      </c>
      <c r="Z18" s="10" t="s">
        <v>124</v>
      </c>
      <c r="AA18" s="49">
        <v>1</v>
      </c>
      <c r="AB18" s="10" t="s">
        <v>125</v>
      </c>
      <c r="AC18" s="10" t="s">
        <v>126</v>
      </c>
      <c r="AD18" s="49">
        <v>0</v>
      </c>
      <c r="AE18" s="49">
        <v>0</v>
      </c>
      <c r="AF18" s="49">
        <v>1</v>
      </c>
      <c r="AG18" s="49">
        <v>0</v>
      </c>
      <c r="AH18" s="10"/>
      <c r="AI18" s="10"/>
      <c r="AJ18" s="10"/>
      <c r="AK18" s="10"/>
      <c r="AL18" s="10"/>
      <c r="AM18" s="10" t="s">
        <v>4849</v>
      </c>
      <c r="AN18" s="10"/>
      <c r="AO18" s="49">
        <v>0</v>
      </c>
      <c r="AP18" s="49">
        <v>3214.069874999524</v>
      </c>
      <c r="AQ18" s="49">
        <v>3214.069874999524</v>
      </c>
      <c r="AR18" s="49">
        <v>0</v>
      </c>
      <c r="AS18" s="49">
        <v>0</v>
      </c>
      <c r="AT18" s="49">
        <v>0</v>
      </c>
      <c r="AU18" s="49">
        <v>0</v>
      </c>
      <c r="AV18" s="49">
        <v>0</v>
      </c>
      <c r="AW18" s="50">
        <v>0</v>
      </c>
      <c r="AX18" s="49">
        <v>0</v>
      </c>
      <c r="AY18" s="49">
        <v>0</v>
      </c>
      <c r="AZ18" s="49">
        <v>0</v>
      </c>
      <c r="BA18" s="49">
        <v>3214.069874999524</v>
      </c>
      <c r="BB18" s="49">
        <v>0</v>
      </c>
      <c r="BC18" s="49">
        <v>4298.8184578118626</v>
      </c>
      <c r="BD18" s="49">
        <v>4298.8184578118626</v>
      </c>
      <c r="BE18" s="49">
        <v>0</v>
      </c>
      <c r="BF18" s="49">
        <v>0</v>
      </c>
      <c r="BG18" s="49">
        <v>0</v>
      </c>
      <c r="BH18" s="49">
        <v>0</v>
      </c>
      <c r="BI18" s="49">
        <v>0</v>
      </c>
      <c r="BJ18" s="50">
        <v>0</v>
      </c>
      <c r="BK18" s="49">
        <v>0</v>
      </c>
      <c r="BL18" s="49">
        <v>0</v>
      </c>
      <c r="BM18" s="49">
        <v>0</v>
      </c>
      <c r="BN18" s="49">
        <v>4298.8184578118626</v>
      </c>
      <c r="BO18" s="49">
        <v>0</v>
      </c>
      <c r="BP18" s="49">
        <v>4556.7475652805751</v>
      </c>
      <c r="BQ18" s="49">
        <v>4556.7475652805751</v>
      </c>
      <c r="BR18" s="49">
        <v>0</v>
      </c>
      <c r="BS18" s="49">
        <v>0</v>
      </c>
      <c r="BT18" s="49">
        <v>0</v>
      </c>
      <c r="BU18" s="50">
        <v>0</v>
      </c>
      <c r="BV18" s="49">
        <v>0</v>
      </c>
      <c r="BW18" s="50">
        <v>0</v>
      </c>
      <c r="BX18" s="49">
        <v>0</v>
      </c>
      <c r="BY18" s="49">
        <v>0</v>
      </c>
      <c r="BZ18" s="49">
        <v>0</v>
      </c>
      <c r="CA18" s="49">
        <v>4556.7475652805751</v>
      </c>
      <c r="CB18" s="49">
        <v>0</v>
      </c>
      <c r="CC18" s="49">
        <v>4830.1524191974086</v>
      </c>
      <c r="CD18" s="49">
        <v>4830.1524191974086</v>
      </c>
      <c r="CE18" s="49">
        <v>0</v>
      </c>
      <c r="CF18" s="49">
        <v>0</v>
      </c>
      <c r="CG18" s="49">
        <v>0</v>
      </c>
      <c r="CH18" s="50">
        <v>0</v>
      </c>
      <c r="CI18" s="49">
        <v>0</v>
      </c>
      <c r="CJ18" s="50">
        <v>0</v>
      </c>
      <c r="CK18" s="49">
        <v>0</v>
      </c>
      <c r="CL18" s="49">
        <v>0</v>
      </c>
      <c r="CM18" s="49">
        <v>0</v>
      </c>
      <c r="CN18" s="49">
        <v>4830.1524191974086</v>
      </c>
      <c r="CO18" s="10" t="s">
        <v>323</v>
      </c>
      <c r="CP18" s="51" t="s">
        <v>324</v>
      </c>
    </row>
    <row r="19" spans="1:94" ht="70.349999999999994" customHeight="1" x14ac:dyDescent="0.3">
      <c r="A19" s="48" t="s">
        <v>325</v>
      </c>
      <c r="B19" s="48" t="s">
        <v>325</v>
      </c>
      <c r="C19" s="10" t="s">
        <v>111</v>
      </c>
      <c r="D19" s="10" t="s">
        <v>102</v>
      </c>
      <c r="E19" s="10" t="s">
        <v>326</v>
      </c>
      <c r="F19" s="10" t="s">
        <v>193</v>
      </c>
      <c r="G19" s="10" t="s">
        <v>105</v>
      </c>
      <c r="H19" s="10" t="s">
        <v>106</v>
      </c>
      <c r="I19" s="10" t="s">
        <v>327</v>
      </c>
      <c r="J19" s="10" t="s">
        <v>104</v>
      </c>
      <c r="K19" s="10" t="s">
        <v>109</v>
      </c>
      <c r="L19" s="10" t="s">
        <v>110</v>
      </c>
      <c r="M19" s="10" t="s">
        <v>246</v>
      </c>
      <c r="N19" s="10" t="s">
        <v>328</v>
      </c>
      <c r="O19" s="10" t="s">
        <v>113</v>
      </c>
      <c r="P19" s="10" t="s">
        <v>114</v>
      </c>
      <c r="Q19" s="10" t="s">
        <v>292</v>
      </c>
      <c r="R19" s="10" t="s">
        <v>293</v>
      </c>
      <c r="S19" s="10" t="s">
        <v>329</v>
      </c>
      <c r="T19" s="10" t="s">
        <v>330</v>
      </c>
      <c r="U19" s="10" t="s">
        <v>331</v>
      </c>
      <c r="V19" s="10" t="s">
        <v>332</v>
      </c>
      <c r="W19" s="10" t="s">
        <v>333</v>
      </c>
      <c r="X19" s="10" t="s">
        <v>146</v>
      </c>
      <c r="Y19" s="10" t="s">
        <v>123</v>
      </c>
      <c r="Z19" s="10" t="s">
        <v>124</v>
      </c>
      <c r="AA19" s="49">
        <v>160</v>
      </c>
      <c r="AB19" s="10" t="s">
        <v>182</v>
      </c>
      <c r="AC19" s="10" t="s">
        <v>126</v>
      </c>
      <c r="AD19" s="49">
        <v>160</v>
      </c>
      <c r="AE19" s="49">
        <v>160</v>
      </c>
      <c r="AF19" s="49">
        <v>160</v>
      </c>
      <c r="AG19" s="49">
        <v>160</v>
      </c>
      <c r="AH19" s="10" t="s">
        <v>4905</v>
      </c>
      <c r="AI19" s="10" t="s">
        <v>4906</v>
      </c>
      <c r="AJ19" s="10" t="s">
        <v>4907</v>
      </c>
      <c r="AK19" s="10" t="s">
        <v>4908</v>
      </c>
      <c r="AL19" s="10" t="s">
        <v>4908</v>
      </c>
      <c r="AM19" s="10" t="s">
        <v>4849</v>
      </c>
      <c r="AN19" s="10" t="s">
        <v>4909</v>
      </c>
      <c r="AO19" s="49">
        <v>60</v>
      </c>
      <c r="AP19" s="49">
        <v>0</v>
      </c>
      <c r="AQ19" s="49">
        <v>60</v>
      </c>
      <c r="AR19" s="49">
        <v>0</v>
      </c>
      <c r="AS19" s="49">
        <v>0</v>
      </c>
      <c r="AT19" s="49">
        <v>0</v>
      </c>
      <c r="AU19" s="49">
        <v>0</v>
      </c>
      <c r="AV19" s="49">
        <v>0</v>
      </c>
      <c r="AW19" s="50">
        <v>0</v>
      </c>
      <c r="AX19" s="49">
        <v>0</v>
      </c>
      <c r="AY19" s="49">
        <v>0</v>
      </c>
      <c r="AZ19" s="49">
        <v>0</v>
      </c>
      <c r="BA19" s="49">
        <v>60</v>
      </c>
      <c r="BB19" s="49">
        <v>63</v>
      </c>
      <c r="BC19" s="49">
        <v>0</v>
      </c>
      <c r="BD19" s="49">
        <v>63</v>
      </c>
      <c r="BE19" s="49">
        <v>0</v>
      </c>
      <c r="BF19" s="49">
        <v>0</v>
      </c>
      <c r="BG19" s="49">
        <v>0</v>
      </c>
      <c r="BH19" s="49">
        <v>0</v>
      </c>
      <c r="BI19" s="49">
        <v>0</v>
      </c>
      <c r="BJ19" s="50">
        <v>0</v>
      </c>
      <c r="BK19" s="49">
        <v>0</v>
      </c>
      <c r="BL19" s="49">
        <v>0</v>
      </c>
      <c r="BM19" s="49">
        <v>0</v>
      </c>
      <c r="BN19" s="49">
        <v>63</v>
      </c>
      <c r="BO19" s="49">
        <v>66.150000000000006</v>
      </c>
      <c r="BP19" s="49">
        <v>0</v>
      </c>
      <c r="BQ19" s="49">
        <v>66.150000000000006</v>
      </c>
      <c r="BR19" s="49">
        <v>0</v>
      </c>
      <c r="BS19" s="49">
        <v>0</v>
      </c>
      <c r="BT19" s="49">
        <v>0</v>
      </c>
      <c r="BU19" s="50">
        <v>0</v>
      </c>
      <c r="BV19" s="49">
        <v>0</v>
      </c>
      <c r="BW19" s="50">
        <v>0</v>
      </c>
      <c r="BX19" s="49">
        <v>0</v>
      </c>
      <c r="BY19" s="49">
        <v>0</v>
      </c>
      <c r="BZ19" s="49">
        <v>0</v>
      </c>
      <c r="CA19" s="49">
        <v>66.150000000000006</v>
      </c>
      <c r="CB19" s="49">
        <v>69.45750000000001</v>
      </c>
      <c r="CC19" s="49">
        <v>0</v>
      </c>
      <c r="CD19" s="49">
        <v>69.45750000000001</v>
      </c>
      <c r="CE19" s="49">
        <v>0</v>
      </c>
      <c r="CF19" s="49">
        <v>0</v>
      </c>
      <c r="CG19" s="49">
        <v>0</v>
      </c>
      <c r="CH19" s="50">
        <v>0</v>
      </c>
      <c r="CI19" s="49">
        <v>0</v>
      </c>
      <c r="CJ19" s="50">
        <v>0</v>
      </c>
      <c r="CK19" s="49">
        <v>0</v>
      </c>
      <c r="CL19" s="49">
        <v>0</v>
      </c>
      <c r="CM19" s="49">
        <v>0</v>
      </c>
      <c r="CN19" s="49">
        <v>69.45750000000001</v>
      </c>
      <c r="CO19" s="10" t="s">
        <v>338</v>
      </c>
      <c r="CP19" s="51" t="s">
        <v>339</v>
      </c>
    </row>
    <row r="20" spans="1:94" ht="70.349999999999994" customHeight="1" x14ac:dyDescent="0.3">
      <c r="A20" s="48" t="s">
        <v>340</v>
      </c>
      <c r="B20" s="48" t="s">
        <v>340</v>
      </c>
      <c r="C20" s="10" t="s">
        <v>101</v>
      </c>
      <c r="D20" s="10" t="s">
        <v>102</v>
      </c>
      <c r="E20" s="10" t="s">
        <v>326</v>
      </c>
      <c r="F20" s="10" t="s">
        <v>193</v>
      </c>
      <c r="G20" s="10" t="s">
        <v>105</v>
      </c>
      <c r="H20" s="10" t="s">
        <v>106</v>
      </c>
      <c r="I20" s="10" t="s">
        <v>327</v>
      </c>
      <c r="J20" s="10" t="s">
        <v>104</v>
      </c>
      <c r="K20" s="10" t="s">
        <v>290</v>
      </c>
      <c r="L20" s="10" t="s">
        <v>110</v>
      </c>
      <c r="M20" s="10" t="s">
        <v>246</v>
      </c>
      <c r="N20" s="10" t="s">
        <v>328</v>
      </c>
      <c r="O20" s="10" t="s">
        <v>113</v>
      </c>
      <c r="P20" s="10" t="s">
        <v>114</v>
      </c>
      <c r="Q20" s="10" t="s">
        <v>292</v>
      </c>
      <c r="R20" s="10" t="s">
        <v>293</v>
      </c>
      <c r="S20" s="10" t="s">
        <v>306</v>
      </c>
      <c r="T20" s="10" t="s">
        <v>307</v>
      </c>
      <c r="U20" s="10" t="s">
        <v>308</v>
      </c>
      <c r="V20" s="10" t="s">
        <v>309</v>
      </c>
      <c r="W20" s="10" t="s">
        <v>310</v>
      </c>
      <c r="X20" s="10" t="s">
        <v>311</v>
      </c>
      <c r="Y20" s="10" t="s">
        <v>123</v>
      </c>
      <c r="Z20" s="10" t="s">
        <v>124</v>
      </c>
      <c r="AA20" s="49">
        <v>80</v>
      </c>
      <c r="AB20" s="10" t="s">
        <v>125</v>
      </c>
      <c r="AC20" s="10" t="s">
        <v>126</v>
      </c>
      <c r="AD20" s="49">
        <v>0</v>
      </c>
      <c r="AE20" s="49">
        <v>30</v>
      </c>
      <c r="AF20" s="49">
        <v>30</v>
      </c>
      <c r="AG20" s="49">
        <v>20</v>
      </c>
      <c r="AH20" s="10"/>
      <c r="AI20" s="10" t="s">
        <v>4910</v>
      </c>
      <c r="AJ20" s="10" t="s">
        <v>4911</v>
      </c>
      <c r="AK20" s="10" t="s">
        <v>4912</v>
      </c>
      <c r="AL20" s="10" t="s">
        <v>4912</v>
      </c>
      <c r="AM20" s="10" t="s">
        <v>4849</v>
      </c>
      <c r="AN20" s="10"/>
      <c r="AO20" s="49">
        <v>0</v>
      </c>
      <c r="AP20" s="49">
        <v>100</v>
      </c>
      <c r="AQ20" s="49">
        <v>100</v>
      </c>
      <c r="AR20" s="49">
        <v>0</v>
      </c>
      <c r="AS20" s="49">
        <v>0</v>
      </c>
      <c r="AT20" s="49">
        <v>0</v>
      </c>
      <c r="AU20" s="49">
        <v>0</v>
      </c>
      <c r="AV20" s="49">
        <v>0</v>
      </c>
      <c r="AW20" s="50">
        <v>0</v>
      </c>
      <c r="AX20" s="49">
        <v>0</v>
      </c>
      <c r="AY20" s="49">
        <v>0</v>
      </c>
      <c r="AZ20" s="49">
        <v>0</v>
      </c>
      <c r="BA20" s="49">
        <v>100</v>
      </c>
      <c r="BB20" s="49">
        <v>0</v>
      </c>
      <c r="BC20" s="49">
        <v>200</v>
      </c>
      <c r="BD20" s="49">
        <v>200</v>
      </c>
      <c r="BE20" s="49">
        <v>0</v>
      </c>
      <c r="BF20" s="49">
        <v>0</v>
      </c>
      <c r="BG20" s="49">
        <v>0</v>
      </c>
      <c r="BH20" s="49">
        <v>0</v>
      </c>
      <c r="BI20" s="49">
        <v>0</v>
      </c>
      <c r="BJ20" s="50">
        <v>0</v>
      </c>
      <c r="BK20" s="49">
        <v>0</v>
      </c>
      <c r="BL20" s="49">
        <v>0</v>
      </c>
      <c r="BM20" s="49">
        <v>0</v>
      </c>
      <c r="BN20" s="49">
        <v>200</v>
      </c>
      <c r="BO20" s="49">
        <v>0</v>
      </c>
      <c r="BP20" s="49">
        <v>200</v>
      </c>
      <c r="BQ20" s="49">
        <v>200</v>
      </c>
      <c r="BR20" s="49">
        <v>0</v>
      </c>
      <c r="BS20" s="49">
        <v>0</v>
      </c>
      <c r="BT20" s="49">
        <v>0</v>
      </c>
      <c r="BU20" s="50">
        <v>0</v>
      </c>
      <c r="BV20" s="49">
        <v>0</v>
      </c>
      <c r="BW20" s="50">
        <v>0</v>
      </c>
      <c r="BX20" s="49">
        <v>0</v>
      </c>
      <c r="BY20" s="49">
        <v>0</v>
      </c>
      <c r="BZ20" s="49">
        <v>0</v>
      </c>
      <c r="CA20" s="49">
        <v>200</v>
      </c>
      <c r="CB20" s="49">
        <v>0</v>
      </c>
      <c r="CC20" s="49">
        <v>200</v>
      </c>
      <c r="CD20" s="49">
        <v>200</v>
      </c>
      <c r="CE20" s="49">
        <v>0</v>
      </c>
      <c r="CF20" s="49">
        <v>0</v>
      </c>
      <c r="CG20" s="49">
        <v>0</v>
      </c>
      <c r="CH20" s="50">
        <v>0</v>
      </c>
      <c r="CI20" s="49">
        <v>0</v>
      </c>
      <c r="CJ20" s="50">
        <v>0</v>
      </c>
      <c r="CK20" s="49">
        <v>0</v>
      </c>
      <c r="CL20" s="49">
        <v>0</v>
      </c>
      <c r="CM20" s="49">
        <v>0</v>
      </c>
      <c r="CN20" s="49">
        <v>200</v>
      </c>
      <c r="CO20" s="10"/>
      <c r="CP20" s="51" t="s">
        <v>316</v>
      </c>
    </row>
    <row r="21" spans="1:94" ht="70.349999999999994" customHeight="1" x14ac:dyDescent="0.3">
      <c r="A21" s="48" t="s">
        <v>344</v>
      </c>
      <c r="B21" s="48" t="s">
        <v>344</v>
      </c>
      <c r="C21" s="10" t="s">
        <v>136</v>
      </c>
      <c r="D21" s="10" t="s">
        <v>102</v>
      </c>
      <c r="E21" s="10" t="s">
        <v>326</v>
      </c>
      <c r="F21" s="10" t="s">
        <v>193</v>
      </c>
      <c r="G21" s="10" t="s">
        <v>105</v>
      </c>
      <c r="H21" s="10" t="s">
        <v>106</v>
      </c>
      <c r="I21" s="10" t="s">
        <v>327</v>
      </c>
      <c r="J21" s="10" t="s">
        <v>104</v>
      </c>
      <c r="K21" s="10" t="s">
        <v>109</v>
      </c>
      <c r="L21" s="10" t="s">
        <v>110</v>
      </c>
      <c r="M21" s="10" t="s">
        <v>246</v>
      </c>
      <c r="N21" s="10" t="s">
        <v>328</v>
      </c>
      <c r="O21" s="10" t="s">
        <v>113</v>
      </c>
      <c r="P21" s="10" t="s">
        <v>138</v>
      </c>
      <c r="Q21" s="10" t="s">
        <v>139</v>
      </c>
      <c r="R21" s="10" t="s">
        <v>140</v>
      </c>
      <c r="S21" s="10" t="s">
        <v>345</v>
      </c>
      <c r="T21" s="10" t="s">
        <v>346</v>
      </c>
      <c r="U21" s="10" t="s">
        <v>347</v>
      </c>
      <c r="V21" s="10" t="s">
        <v>348</v>
      </c>
      <c r="W21" s="10" t="s">
        <v>349</v>
      </c>
      <c r="X21" s="10" t="s">
        <v>350</v>
      </c>
      <c r="Y21" s="10" t="s">
        <v>123</v>
      </c>
      <c r="Z21" s="10" t="s">
        <v>124</v>
      </c>
      <c r="AA21" s="49">
        <v>1</v>
      </c>
      <c r="AB21" s="10" t="s">
        <v>125</v>
      </c>
      <c r="AC21" s="10" t="s">
        <v>126</v>
      </c>
      <c r="AD21" s="49">
        <v>0</v>
      </c>
      <c r="AE21" s="49">
        <v>1</v>
      </c>
      <c r="AF21" s="49">
        <v>0</v>
      </c>
      <c r="AG21" s="49">
        <v>0</v>
      </c>
      <c r="AH21" s="10"/>
      <c r="AI21" s="10" t="s">
        <v>4913</v>
      </c>
      <c r="AJ21" s="10" t="s">
        <v>4914</v>
      </c>
      <c r="AK21" s="10"/>
      <c r="AL21" s="10"/>
      <c r="AM21" s="10" t="s">
        <v>4881</v>
      </c>
      <c r="AN21" s="10"/>
      <c r="AO21" s="49">
        <v>0</v>
      </c>
      <c r="AP21" s="49">
        <v>0</v>
      </c>
      <c r="AQ21" s="49">
        <v>0</v>
      </c>
      <c r="AR21" s="49">
        <v>0</v>
      </c>
      <c r="AS21" s="49">
        <v>0</v>
      </c>
      <c r="AT21" s="49">
        <v>0</v>
      </c>
      <c r="AU21" s="49">
        <v>0</v>
      </c>
      <c r="AV21" s="49">
        <v>0</v>
      </c>
      <c r="AW21" s="50">
        <v>0</v>
      </c>
      <c r="AX21" s="49">
        <v>0</v>
      </c>
      <c r="AY21" s="49">
        <v>0</v>
      </c>
      <c r="AZ21" s="49">
        <v>0</v>
      </c>
      <c r="BA21" s="49">
        <v>0</v>
      </c>
      <c r="BB21" s="49">
        <v>0</v>
      </c>
      <c r="BC21" s="49">
        <v>0</v>
      </c>
      <c r="BD21" s="49">
        <v>0</v>
      </c>
      <c r="BE21" s="49">
        <v>0</v>
      </c>
      <c r="BF21" s="49">
        <v>0</v>
      </c>
      <c r="BG21" s="49">
        <v>0</v>
      </c>
      <c r="BH21" s="49">
        <v>0</v>
      </c>
      <c r="BI21" s="49">
        <v>0</v>
      </c>
      <c r="BJ21" s="50">
        <v>0</v>
      </c>
      <c r="BK21" s="49">
        <v>0</v>
      </c>
      <c r="BL21" s="49">
        <v>0</v>
      </c>
      <c r="BM21" s="49">
        <v>0</v>
      </c>
      <c r="BN21" s="49">
        <v>0</v>
      </c>
      <c r="BO21" s="49">
        <v>0</v>
      </c>
      <c r="BP21" s="49">
        <v>0</v>
      </c>
      <c r="BQ21" s="49">
        <v>0</v>
      </c>
      <c r="BR21" s="49">
        <v>0</v>
      </c>
      <c r="BS21" s="49">
        <v>0</v>
      </c>
      <c r="BT21" s="49">
        <v>0</v>
      </c>
      <c r="BU21" s="50">
        <v>0</v>
      </c>
      <c r="BV21" s="49">
        <v>0</v>
      </c>
      <c r="BW21" s="50">
        <v>0</v>
      </c>
      <c r="BX21" s="49">
        <v>0</v>
      </c>
      <c r="BY21" s="49">
        <v>0</v>
      </c>
      <c r="BZ21" s="49">
        <v>0</v>
      </c>
      <c r="CA21" s="49">
        <v>0</v>
      </c>
      <c r="CB21" s="49">
        <v>0</v>
      </c>
      <c r="CC21" s="49">
        <v>0</v>
      </c>
      <c r="CD21" s="49">
        <v>0</v>
      </c>
      <c r="CE21" s="49">
        <v>0</v>
      </c>
      <c r="CF21" s="49">
        <v>0</v>
      </c>
      <c r="CG21" s="49">
        <v>0</v>
      </c>
      <c r="CH21" s="50">
        <v>0</v>
      </c>
      <c r="CI21" s="49">
        <v>0</v>
      </c>
      <c r="CJ21" s="50">
        <v>0</v>
      </c>
      <c r="CK21" s="49">
        <v>0</v>
      </c>
      <c r="CL21" s="49">
        <v>0</v>
      </c>
      <c r="CM21" s="49">
        <v>0</v>
      </c>
      <c r="CN21" s="49">
        <v>0</v>
      </c>
      <c r="CO21" s="10"/>
      <c r="CP21" s="51" t="s">
        <v>353</v>
      </c>
    </row>
    <row r="22" spans="1:94" ht="70.349999999999994" customHeight="1" x14ac:dyDescent="0.3">
      <c r="A22" s="48" t="s">
        <v>354</v>
      </c>
      <c r="B22" s="48" t="s">
        <v>354</v>
      </c>
      <c r="C22" s="10" t="s">
        <v>111</v>
      </c>
      <c r="D22" s="10" t="s">
        <v>102</v>
      </c>
      <c r="E22" s="10" t="s">
        <v>355</v>
      </c>
      <c r="F22" s="10" t="s">
        <v>193</v>
      </c>
      <c r="G22" s="10" t="s">
        <v>105</v>
      </c>
      <c r="H22" s="10" t="s">
        <v>106</v>
      </c>
      <c r="I22" s="10" t="s">
        <v>356</v>
      </c>
      <c r="J22" s="10" t="s">
        <v>104</v>
      </c>
      <c r="K22" s="10" t="s">
        <v>109</v>
      </c>
      <c r="L22" s="10" t="s">
        <v>110</v>
      </c>
      <c r="M22" s="10" t="s">
        <v>357</v>
      </c>
      <c r="N22" s="10" t="s">
        <v>358</v>
      </c>
      <c r="O22" s="10" t="s">
        <v>137</v>
      </c>
      <c r="P22" s="10" t="s">
        <v>138</v>
      </c>
      <c r="Q22" s="10" t="s">
        <v>139</v>
      </c>
      <c r="R22" s="10" t="s">
        <v>140</v>
      </c>
      <c r="S22" s="10" t="s">
        <v>359</v>
      </c>
      <c r="T22" s="10" t="s">
        <v>360</v>
      </c>
      <c r="U22" s="10" t="s">
        <v>361</v>
      </c>
      <c r="V22" s="10" t="s">
        <v>362</v>
      </c>
      <c r="W22" s="10" t="s">
        <v>363</v>
      </c>
      <c r="X22" s="10" t="s">
        <v>364</v>
      </c>
      <c r="Y22" s="10" t="s">
        <v>123</v>
      </c>
      <c r="Z22" s="10" t="s">
        <v>167</v>
      </c>
      <c r="AA22" s="49">
        <v>40</v>
      </c>
      <c r="AB22" s="10" t="s">
        <v>125</v>
      </c>
      <c r="AC22" s="10" t="s">
        <v>126</v>
      </c>
      <c r="AD22" s="49">
        <v>10</v>
      </c>
      <c r="AE22" s="49">
        <v>10</v>
      </c>
      <c r="AF22" s="49">
        <v>10</v>
      </c>
      <c r="AG22" s="49">
        <v>10</v>
      </c>
      <c r="AH22" s="10" t="s">
        <v>4915</v>
      </c>
      <c r="AI22" s="10" t="s">
        <v>4916</v>
      </c>
      <c r="AJ22" s="10" t="s">
        <v>4917</v>
      </c>
      <c r="AK22" s="10" t="s">
        <v>4918</v>
      </c>
      <c r="AL22" s="10" t="s">
        <v>4918</v>
      </c>
      <c r="AM22" s="10" t="s">
        <v>4849</v>
      </c>
      <c r="AN22" s="10" t="s">
        <v>4919</v>
      </c>
      <c r="AO22" s="49">
        <v>80</v>
      </c>
      <c r="AP22" s="49">
        <v>0</v>
      </c>
      <c r="AQ22" s="49">
        <v>80</v>
      </c>
      <c r="AR22" s="49">
        <v>0</v>
      </c>
      <c r="AS22" s="49">
        <v>0</v>
      </c>
      <c r="AT22" s="49">
        <v>0</v>
      </c>
      <c r="AU22" s="49">
        <v>0</v>
      </c>
      <c r="AV22" s="49">
        <v>0</v>
      </c>
      <c r="AW22" s="50">
        <v>0</v>
      </c>
      <c r="AX22" s="49">
        <v>0</v>
      </c>
      <c r="AY22" s="49">
        <v>0</v>
      </c>
      <c r="AZ22" s="49">
        <v>0</v>
      </c>
      <c r="BA22" s="49">
        <v>80</v>
      </c>
      <c r="BB22" s="49">
        <v>84</v>
      </c>
      <c r="BC22" s="49">
        <v>0</v>
      </c>
      <c r="BD22" s="49">
        <v>84</v>
      </c>
      <c r="BE22" s="49">
        <v>0</v>
      </c>
      <c r="BF22" s="49">
        <v>0</v>
      </c>
      <c r="BG22" s="49">
        <v>0</v>
      </c>
      <c r="BH22" s="49">
        <v>0</v>
      </c>
      <c r="BI22" s="49">
        <v>0</v>
      </c>
      <c r="BJ22" s="50">
        <v>0</v>
      </c>
      <c r="BK22" s="49">
        <v>0</v>
      </c>
      <c r="BL22" s="49">
        <v>0</v>
      </c>
      <c r="BM22" s="49">
        <v>0</v>
      </c>
      <c r="BN22" s="49">
        <v>84</v>
      </c>
      <c r="BO22" s="49">
        <v>88.2</v>
      </c>
      <c r="BP22" s="49">
        <v>0</v>
      </c>
      <c r="BQ22" s="49">
        <v>88.2</v>
      </c>
      <c r="BR22" s="49">
        <v>0</v>
      </c>
      <c r="BS22" s="49">
        <v>0</v>
      </c>
      <c r="BT22" s="49">
        <v>0</v>
      </c>
      <c r="BU22" s="50">
        <v>0</v>
      </c>
      <c r="BV22" s="49">
        <v>0</v>
      </c>
      <c r="BW22" s="50">
        <v>0</v>
      </c>
      <c r="BX22" s="49">
        <v>0</v>
      </c>
      <c r="BY22" s="49">
        <v>0</v>
      </c>
      <c r="BZ22" s="49">
        <v>0</v>
      </c>
      <c r="CA22" s="49">
        <v>88.2</v>
      </c>
      <c r="CB22" s="49">
        <v>92.610000000000014</v>
      </c>
      <c r="CC22" s="49">
        <v>0</v>
      </c>
      <c r="CD22" s="49">
        <v>92.610000000000014</v>
      </c>
      <c r="CE22" s="49">
        <v>0</v>
      </c>
      <c r="CF22" s="49">
        <v>0</v>
      </c>
      <c r="CG22" s="49">
        <v>0</v>
      </c>
      <c r="CH22" s="50">
        <v>0</v>
      </c>
      <c r="CI22" s="49">
        <v>0</v>
      </c>
      <c r="CJ22" s="50">
        <v>0</v>
      </c>
      <c r="CK22" s="49">
        <v>0</v>
      </c>
      <c r="CL22" s="49">
        <v>0</v>
      </c>
      <c r="CM22" s="49">
        <v>0</v>
      </c>
      <c r="CN22" s="49">
        <v>92.610000000000014</v>
      </c>
      <c r="CO22" s="10" t="s">
        <v>370</v>
      </c>
      <c r="CP22" s="51" t="s">
        <v>371</v>
      </c>
    </row>
    <row r="23" spans="1:94" ht="70.349999999999994" customHeight="1" x14ac:dyDescent="0.3">
      <c r="A23" s="48" t="s">
        <v>372</v>
      </c>
      <c r="B23" s="48" t="s">
        <v>372</v>
      </c>
      <c r="C23" s="10" t="s">
        <v>101</v>
      </c>
      <c r="D23" s="10" t="s">
        <v>102</v>
      </c>
      <c r="E23" s="10" t="s">
        <v>355</v>
      </c>
      <c r="F23" s="10" t="s">
        <v>193</v>
      </c>
      <c r="G23" s="10" t="s">
        <v>105</v>
      </c>
      <c r="H23" s="10" t="s">
        <v>106</v>
      </c>
      <c r="I23" s="10" t="s">
        <v>356</v>
      </c>
      <c r="J23" s="10" t="s">
        <v>104</v>
      </c>
      <c r="K23" s="10" t="s">
        <v>109</v>
      </c>
      <c r="L23" s="10" t="s">
        <v>110</v>
      </c>
      <c r="M23" s="10" t="s">
        <v>357</v>
      </c>
      <c r="N23" s="10" t="s">
        <v>358</v>
      </c>
      <c r="O23" s="10" t="s">
        <v>137</v>
      </c>
      <c r="P23" s="10" t="s">
        <v>138</v>
      </c>
      <c r="Q23" s="10" t="s">
        <v>139</v>
      </c>
      <c r="R23" s="10" t="s">
        <v>140</v>
      </c>
      <c r="S23" s="10" t="s">
        <v>373</v>
      </c>
      <c r="T23" s="10" t="s">
        <v>374</v>
      </c>
      <c r="U23" s="10" t="s">
        <v>375</v>
      </c>
      <c r="V23" s="10" t="s">
        <v>376</v>
      </c>
      <c r="W23" s="10" t="s">
        <v>377</v>
      </c>
      <c r="X23" s="10" t="s">
        <v>378</v>
      </c>
      <c r="Y23" s="10" t="s">
        <v>123</v>
      </c>
      <c r="Z23" s="10" t="s">
        <v>124</v>
      </c>
      <c r="AA23" s="49">
        <v>2</v>
      </c>
      <c r="AB23" s="10" t="s">
        <v>182</v>
      </c>
      <c r="AC23" s="10" t="s">
        <v>126</v>
      </c>
      <c r="AD23" s="49">
        <v>2</v>
      </c>
      <c r="AE23" s="49">
        <v>2</v>
      </c>
      <c r="AF23" s="49">
        <v>2</v>
      </c>
      <c r="AG23" s="49">
        <v>2</v>
      </c>
      <c r="AH23" s="10" t="s">
        <v>4920</v>
      </c>
      <c r="AI23" s="10" t="s">
        <v>4921</v>
      </c>
      <c r="AJ23" s="10" t="s">
        <v>4922</v>
      </c>
      <c r="AK23" s="10" t="s">
        <v>4923</v>
      </c>
      <c r="AL23" s="10" t="s">
        <v>4924</v>
      </c>
      <c r="AM23" s="10" t="s">
        <v>4849</v>
      </c>
      <c r="AN23" s="10" t="s">
        <v>4925</v>
      </c>
      <c r="AO23" s="49">
        <v>50</v>
      </c>
      <c r="AP23" s="49">
        <v>0</v>
      </c>
      <c r="AQ23" s="49">
        <v>50</v>
      </c>
      <c r="AR23" s="49">
        <v>0</v>
      </c>
      <c r="AS23" s="49">
        <v>0</v>
      </c>
      <c r="AT23" s="49">
        <v>0</v>
      </c>
      <c r="AU23" s="49">
        <v>0</v>
      </c>
      <c r="AV23" s="49">
        <v>0</v>
      </c>
      <c r="AW23" s="50">
        <v>0</v>
      </c>
      <c r="AX23" s="49">
        <v>0</v>
      </c>
      <c r="AY23" s="49">
        <v>0</v>
      </c>
      <c r="AZ23" s="49">
        <v>0</v>
      </c>
      <c r="BA23" s="49">
        <v>50</v>
      </c>
      <c r="BB23" s="49">
        <v>52.5</v>
      </c>
      <c r="BC23" s="49">
        <v>0</v>
      </c>
      <c r="BD23" s="49">
        <v>52.5</v>
      </c>
      <c r="BE23" s="49">
        <v>0</v>
      </c>
      <c r="BF23" s="49">
        <v>0</v>
      </c>
      <c r="BG23" s="49">
        <v>0</v>
      </c>
      <c r="BH23" s="49">
        <v>0</v>
      </c>
      <c r="BI23" s="49">
        <v>0</v>
      </c>
      <c r="BJ23" s="50">
        <v>0</v>
      </c>
      <c r="BK23" s="49">
        <v>0</v>
      </c>
      <c r="BL23" s="49">
        <v>0</v>
      </c>
      <c r="BM23" s="49">
        <v>0</v>
      </c>
      <c r="BN23" s="49">
        <v>52.5</v>
      </c>
      <c r="BO23" s="49">
        <v>55.125</v>
      </c>
      <c r="BP23" s="49">
        <v>0</v>
      </c>
      <c r="BQ23" s="49">
        <v>55.125</v>
      </c>
      <c r="BR23" s="49">
        <v>0</v>
      </c>
      <c r="BS23" s="49">
        <v>0</v>
      </c>
      <c r="BT23" s="49">
        <v>0</v>
      </c>
      <c r="BU23" s="50">
        <v>0</v>
      </c>
      <c r="BV23" s="49">
        <v>0</v>
      </c>
      <c r="BW23" s="50">
        <v>0</v>
      </c>
      <c r="BX23" s="49">
        <v>0</v>
      </c>
      <c r="BY23" s="49">
        <v>0</v>
      </c>
      <c r="BZ23" s="49">
        <v>0</v>
      </c>
      <c r="CA23" s="49">
        <v>55.125</v>
      </c>
      <c r="CB23" s="49">
        <v>57.881250000000001</v>
      </c>
      <c r="CC23" s="49">
        <v>0</v>
      </c>
      <c r="CD23" s="49">
        <v>57.881250000000001</v>
      </c>
      <c r="CE23" s="49">
        <v>0</v>
      </c>
      <c r="CF23" s="49">
        <v>0</v>
      </c>
      <c r="CG23" s="49">
        <v>0</v>
      </c>
      <c r="CH23" s="50">
        <v>0</v>
      </c>
      <c r="CI23" s="49">
        <v>0</v>
      </c>
      <c r="CJ23" s="50">
        <v>0</v>
      </c>
      <c r="CK23" s="49">
        <v>0</v>
      </c>
      <c r="CL23" s="49">
        <v>0</v>
      </c>
      <c r="CM23" s="49">
        <v>0</v>
      </c>
      <c r="CN23" s="49">
        <v>57.881250000000001</v>
      </c>
      <c r="CO23" s="10" t="s">
        <v>383</v>
      </c>
      <c r="CP23" s="51" t="s">
        <v>4926</v>
      </c>
    </row>
    <row r="24" spans="1:94" ht="70.349999999999994" customHeight="1" x14ac:dyDescent="0.3">
      <c r="A24" s="48" t="s">
        <v>385</v>
      </c>
      <c r="B24" s="48" t="s">
        <v>385</v>
      </c>
      <c r="C24" s="10" t="s">
        <v>136</v>
      </c>
      <c r="D24" s="10" t="s">
        <v>102</v>
      </c>
      <c r="E24" s="10" t="s">
        <v>355</v>
      </c>
      <c r="F24" s="10" t="s">
        <v>193</v>
      </c>
      <c r="G24" s="10" t="s">
        <v>105</v>
      </c>
      <c r="H24" s="10" t="s">
        <v>106</v>
      </c>
      <c r="I24" s="10" t="s">
        <v>356</v>
      </c>
      <c r="J24" s="10" t="s">
        <v>104</v>
      </c>
      <c r="K24" s="10" t="s">
        <v>109</v>
      </c>
      <c r="L24" s="10" t="s">
        <v>110</v>
      </c>
      <c r="M24" s="10" t="s">
        <v>357</v>
      </c>
      <c r="N24" s="10" t="s">
        <v>358</v>
      </c>
      <c r="O24" s="10" t="s">
        <v>137</v>
      </c>
      <c r="P24" s="10" t="s">
        <v>138</v>
      </c>
      <c r="Q24" s="10" t="s">
        <v>139</v>
      </c>
      <c r="R24" s="10" t="s">
        <v>140</v>
      </c>
      <c r="S24" s="10" t="s">
        <v>386</v>
      </c>
      <c r="T24" s="10" t="s">
        <v>387</v>
      </c>
      <c r="U24" s="10" t="s">
        <v>388</v>
      </c>
      <c r="V24" s="10" t="s">
        <v>389</v>
      </c>
      <c r="W24" s="10" t="s">
        <v>390</v>
      </c>
      <c r="X24" s="10" t="s">
        <v>391</v>
      </c>
      <c r="Y24" s="10" t="s">
        <v>123</v>
      </c>
      <c r="Z24" s="10" t="s">
        <v>167</v>
      </c>
      <c r="AA24" s="49">
        <v>930</v>
      </c>
      <c r="AB24" s="10" t="s">
        <v>125</v>
      </c>
      <c r="AC24" s="10" t="s">
        <v>126</v>
      </c>
      <c r="AD24" s="49">
        <v>0</v>
      </c>
      <c r="AE24" s="49">
        <v>400</v>
      </c>
      <c r="AF24" s="49">
        <v>265</v>
      </c>
      <c r="AG24" s="49">
        <v>265</v>
      </c>
      <c r="AH24" s="10"/>
      <c r="AI24" s="10" t="s">
        <v>4927</v>
      </c>
      <c r="AJ24" s="10"/>
      <c r="AK24" s="10" t="s">
        <v>4928</v>
      </c>
      <c r="AL24" s="10" t="s">
        <v>4928</v>
      </c>
      <c r="AM24" s="10" t="s">
        <v>4849</v>
      </c>
      <c r="AN24" s="10" t="s">
        <v>4929</v>
      </c>
      <c r="AO24" s="49">
        <v>75</v>
      </c>
      <c r="AP24" s="49">
        <v>0</v>
      </c>
      <c r="AQ24" s="49">
        <v>75</v>
      </c>
      <c r="AR24" s="49">
        <v>0</v>
      </c>
      <c r="AS24" s="49">
        <v>0</v>
      </c>
      <c r="AT24" s="49">
        <v>0</v>
      </c>
      <c r="AU24" s="49">
        <v>0</v>
      </c>
      <c r="AV24" s="49">
        <v>0</v>
      </c>
      <c r="AW24" s="50">
        <v>0</v>
      </c>
      <c r="AX24" s="49">
        <v>0</v>
      </c>
      <c r="AY24" s="49">
        <v>0</v>
      </c>
      <c r="AZ24" s="49">
        <v>0</v>
      </c>
      <c r="BA24" s="49">
        <v>75</v>
      </c>
      <c r="BB24" s="49">
        <v>78.75</v>
      </c>
      <c r="BC24" s="49">
        <v>0</v>
      </c>
      <c r="BD24" s="49">
        <v>78.75</v>
      </c>
      <c r="BE24" s="49">
        <v>0</v>
      </c>
      <c r="BF24" s="49">
        <v>0</v>
      </c>
      <c r="BG24" s="49">
        <v>0</v>
      </c>
      <c r="BH24" s="49">
        <v>0</v>
      </c>
      <c r="BI24" s="49">
        <v>0</v>
      </c>
      <c r="BJ24" s="50">
        <v>0</v>
      </c>
      <c r="BK24" s="49">
        <v>0</v>
      </c>
      <c r="BL24" s="49">
        <v>0</v>
      </c>
      <c r="BM24" s="49">
        <v>0</v>
      </c>
      <c r="BN24" s="49">
        <v>78.75</v>
      </c>
      <c r="BO24" s="49">
        <v>82.6875</v>
      </c>
      <c r="BP24" s="49">
        <v>0</v>
      </c>
      <c r="BQ24" s="49">
        <v>82.6875</v>
      </c>
      <c r="BR24" s="49">
        <v>0</v>
      </c>
      <c r="BS24" s="49">
        <v>0</v>
      </c>
      <c r="BT24" s="49">
        <v>0</v>
      </c>
      <c r="BU24" s="50">
        <v>0</v>
      </c>
      <c r="BV24" s="49">
        <v>0</v>
      </c>
      <c r="BW24" s="50">
        <v>0</v>
      </c>
      <c r="BX24" s="49">
        <v>0</v>
      </c>
      <c r="BY24" s="49">
        <v>0</v>
      </c>
      <c r="BZ24" s="49">
        <v>0</v>
      </c>
      <c r="CA24" s="49">
        <v>82.6875</v>
      </c>
      <c r="CB24" s="49">
        <v>86.821875000000006</v>
      </c>
      <c r="CC24" s="49">
        <v>0</v>
      </c>
      <c r="CD24" s="49">
        <v>86.821875000000006</v>
      </c>
      <c r="CE24" s="49">
        <v>0</v>
      </c>
      <c r="CF24" s="49">
        <v>0</v>
      </c>
      <c r="CG24" s="49">
        <v>0</v>
      </c>
      <c r="CH24" s="50">
        <v>0</v>
      </c>
      <c r="CI24" s="49">
        <v>0</v>
      </c>
      <c r="CJ24" s="50">
        <v>0</v>
      </c>
      <c r="CK24" s="49">
        <v>0</v>
      </c>
      <c r="CL24" s="49">
        <v>0</v>
      </c>
      <c r="CM24" s="49">
        <v>0</v>
      </c>
      <c r="CN24" s="49">
        <v>86.821875000000006</v>
      </c>
      <c r="CO24" s="10" t="s">
        <v>396</v>
      </c>
      <c r="CP24" s="51" t="s">
        <v>397</v>
      </c>
    </row>
    <row r="25" spans="1:94" ht="70.349999999999994" customHeight="1" x14ac:dyDescent="0.3">
      <c r="A25" s="48" t="s">
        <v>398</v>
      </c>
      <c r="B25" s="48" t="s">
        <v>398</v>
      </c>
      <c r="C25" s="10" t="s">
        <v>175</v>
      </c>
      <c r="D25" s="10" t="s">
        <v>102</v>
      </c>
      <c r="E25" s="10" t="s">
        <v>355</v>
      </c>
      <c r="F25" s="10" t="s">
        <v>193</v>
      </c>
      <c r="G25" s="10" t="s">
        <v>105</v>
      </c>
      <c r="H25" s="10" t="s">
        <v>106</v>
      </c>
      <c r="I25" s="10" t="s">
        <v>356</v>
      </c>
      <c r="J25" s="10" t="s">
        <v>104</v>
      </c>
      <c r="K25" s="10" t="s">
        <v>109</v>
      </c>
      <c r="L25" s="10" t="s">
        <v>110</v>
      </c>
      <c r="M25" s="10" t="s">
        <v>357</v>
      </c>
      <c r="N25" s="10" t="s">
        <v>358</v>
      </c>
      <c r="O25" s="10" t="s">
        <v>113</v>
      </c>
      <c r="P25" s="10" t="s">
        <v>138</v>
      </c>
      <c r="Q25" s="10" t="s">
        <v>139</v>
      </c>
      <c r="R25" s="10" t="s">
        <v>140</v>
      </c>
      <c r="S25" s="10" t="s">
        <v>345</v>
      </c>
      <c r="T25" s="10" t="s">
        <v>346</v>
      </c>
      <c r="U25" s="10" t="s">
        <v>347</v>
      </c>
      <c r="V25" s="10" t="s">
        <v>348</v>
      </c>
      <c r="W25" s="10" t="s">
        <v>349</v>
      </c>
      <c r="X25" s="10" t="s">
        <v>350</v>
      </c>
      <c r="Y25" s="10" t="s">
        <v>123</v>
      </c>
      <c r="Z25" s="10" t="s">
        <v>124</v>
      </c>
      <c r="AA25" s="49">
        <v>59</v>
      </c>
      <c r="AB25" s="10" t="s">
        <v>125</v>
      </c>
      <c r="AC25" s="10" t="s">
        <v>126</v>
      </c>
      <c r="AD25" s="49">
        <v>14</v>
      </c>
      <c r="AE25" s="49">
        <v>15</v>
      </c>
      <c r="AF25" s="49">
        <v>15</v>
      </c>
      <c r="AG25" s="49">
        <v>15</v>
      </c>
      <c r="AH25" s="10" t="s">
        <v>4930</v>
      </c>
      <c r="AI25" s="10" t="s">
        <v>4931</v>
      </c>
      <c r="AJ25" s="10" t="s">
        <v>4932</v>
      </c>
      <c r="AK25" s="10" t="s">
        <v>4933</v>
      </c>
      <c r="AL25" s="10" t="s">
        <v>4934</v>
      </c>
      <c r="AM25" s="10" t="s">
        <v>4849</v>
      </c>
      <c r="AN25" s="10" t="s">
        <v>4935</v>
      </c>
      <c r="AO25" s="49">
        <v>50</v>
      </c>
      <c r="AP25" s="49">
        <v>0</v>
      </c>
      <c r="AQ25" s="49">
        <v>50</v>
      </c>
      <c r="AR25" s="49">
        <v>0</v>
      </c>
      <c r="AS25" s="49">
        <v>0</v>
      </c>
      <c r="AT25" s="49">
        <v>0</v>
      </c>
      <c r="AU25" s="49">
        <v>0</v>
      </c>
      <c r="AV25" s="49">
        <v>0</v>
      </c>
      <c r="AW25" s="50">
        <v>0</v>
      </c>
      <c r="AX25" s="49">
        <v>0</v>
      </c>
      <c r="AY25" s="49">
        <v>0</v>
      </c>
      <c r="AZ25" s="49">
        <v>0</v>
      </c>
      <c r="BA25" s="49">
        <v>50</v>
      </c>
      <c r="BB25" s="49">
        <v>52.5</v>
      </c>
      <c r="BC25" s="49">
        <v>0</v>
      </c>
      <c r="BD25" s="49">
        <v>52.5</v>
      </c>
      <c r="BE25" s="49">
        <v>0</v>
      </c>
      <c r="BF25" s="49">
        <v>0</v>
      </c>
      <c r="BG25" s="49">
        <v>0</v>
      </c>
      <c r="BH25" s="49">
        <v>0</v>
      </c>
      <c r="BI25" s="49">
        <v>0</v>
      </c>
      <c r="BJ25" s="50">
        <v>0</v>
      </c>
      <c r="BK25" s="49">
        <v>0</v>
      </c>
      <c r="BL25" s="49">
        <v>0</v>
      </c>
      <c r="BM25" s="49">
        <v>0</v>
      </c>
      <c r="BN25" s="49">
        <v>52.5</v>
      </c>
      <c r="BO25" s="49">
        <v>55.125</v>
      </c>
      <c r="BP25" s="49">
        <v>0</v>
      </c>
      <c r="BQ25" s="49">
        <v>55.125</v>
      </c>
      <c r="BR25" s="49">
        <v>0</v>
      </c>
      <c r="BS25" s="49">
        <v>0</v>
      </c>
      <c r="BT25" s="49">
        <v>0</v>
      </c>
      <c r="BU25" s="50">
        <v>0</v>
      </c>
      <c r="BV25" s="49">
        <v>0</v>
      </c>
      <c r="BW25" s="50">
        <v>0</v>
      </c>
      <c r="BX25" s="49">
        <v>0</v>
      </c>
      <c r="BY25" s="49">
        <v>0</v>
      </c>
      <c r="BZ25" s="49">
        <v>0</v>
      </c>
      <c r="CA25" s="49">
        <v>55.125</v>
      </c>
      <c r="CB25" s="49">
        <v>57.881250000000001</v>
      </c>
      <c r="CC25" s="49">
        <v>0</v>
      </c>
      <c r="CD25" s="49">
        <v>57.881250000000001</v>
      </c>
      <c r="CE25" s="49">
        <v>0</v>
      </c>
      <c r="CF25" s="49">
        <v>0</v>
      </c>
      <c r="CG25" s="49">
        <v>0</v>
      </c>
      <c r="CH25" s="50">
        <v>0</v>
      </c>
      <c r="CI25" s="49">
        <v>0</v>
      </c>
      <c r="CJ25" s="50">
        <v>0</v>
      </c>
      <c r="CK25" s="49">
        <v>0</v>
      </c>
      <c r="CL25" s="49">
        <v>0</v>
      </c>
      <c r="CM25" s="49">
        <v>0</v>
      </c>
      <c r="CN25" s="49">
        <v>57.881250000000001</v>
      </c>
      <c r="CO25" s="10" t="s">
        <v>403</v>
      </c>
      <c r="CP25" s="51"/>
    </row>
    <row r="26" spans="1:94" ht="70.349999999999994" customHeight="1" x14ac:dyDescent="0.3">
      <c r="A26" s="48" t="s">
        <v>404</v>
      </c>
      <c r="B26" s="48" t="s">
        <v>404</v>
      </c>
      <c r="C26" s="10" t="s">
        <v>246</v>
      </c>
      <c r="D26" s="10" t="s">
        <v>102</v>
      </c>
      <c r="E26" s="10" t="s">
        <v>355</v>
      </c>
      <c r="F26" s="10" t="s">
        <v>193</v>
      </c>
      <c r="G26" s="10" t="s">
        <v>105</v>
      </c>
      <c r="H26" s="10" t="s">
        <v>106</v>
      </c>
      <c r="I26" s="10" t="s">
        <v>356</v>
      </c>
      <c r="J26" s="10" t="s">
        <v>104</v>
      </c>
      <c r="K26" s="10" t="s">
        <v>109</v>
      </c>
      <c r="L26" s="10" t="s">
        <v>110</v>
      </c>
      <c r="M26" s="10" t="s">
        <v>357</v>
      </c>
      <c r="N26" s="10" t="s">
        <v>358</v>
      </c>
      <c r="O26" s="10" t="s">
        <v>137</v>
      </c>
      <c r="P26" s="10" t="s">
        <v>138</v>
      </c>
      <c r="Q26" s="10" t="s">
        <v>139</v>
      </c>
      <c r="R26" s="10" t="s">
        <v>140</v>
      </c>
      <c r="S26" s="10" t="s">
        <v>141</v>
      </c>
      <c r="T26" s="10" t="s">
        <v>142</v>
      </c>
      <c r="U26" s="10" t="s">
        <v>143</v>
      </c>
      <c r="V26" s="10" t="s">
        <v>144</v>
      </c>
      <c r="W26" s="10" t="s">
        <v>145</v>
      </c>
      <c r="X26" s="10" t="s">
        <v>146</v>
      </c>
      <c r="Y26" s="10" t="s">
        <v>123</v>
      </c>
      <c r="Z26" s="10" t="s">
        <v>124</v>
      </c>
      <c r="AA26" s="49">
        <v>250</v>
      </c>
      <c r="AB26" s="10" t="s">
        <v>4816</v>
      </c>
      <c r="AC26" s="10" t="s">
        <v>126</v>
      </c>
      <c r="AD26" s="49">
        <v>250</v>
      </c>
      <c r="AE26" s="49">
        <v>250</v>
      </c>
      <c r="AF26" s="49">
        <v>250</v>
      </c>
      <c r="AG26" s="49">
        <v>250</v>
      </c>
      <c r="AH26" s="10" t="s">
        <v>4936</v>
      </c>
      <c r="AI26" s="10" t="s">
        <v>4937</v>
      </c>
      <c r="AJ26" s="10" t="s">
        <v>4938</v>
      </c>
      <c r="AK26" s="10" t="s">
        <v>4939</v>
      </c>
      <c r="AL26" s="10" t="s">
        <v>4939</v>
      </c>
      <c r="AM26" s="10" t="s">
        <v>4849</v>
      </c>
      <c r="AN26" s="10" t="s">
        <v>4940</v>
      </c>
      <c r="AO26" s="49">
        <v>16</v>
      </c>
      <c r="AP26" s="49">
        <v>0</v>
      </c>
      <c r="AQ26" s="49">
        <v>16</v>
      </c>
      <c r="AR26" s="49">
        <v>0</v>
      </c>
      <c r="AS26" s="49">
        <v>0</v>
      </c>
      <c r="AT26" s="49">
        <v>0</v>
      </c>
      <c r="AU26" s="49">
        <v>0</v>
      </c>
      <c r="AV26" s="49">
        <v>0</v>
      </c>
      <c r="AW26" s="50">
        <v>0</v>
      </c>
      <c r="AX26" s="49">
        <v>0</v>
      </c>
      <c r="AY26" s="49">
        <v>0</v>
      </c>
      <c r="AZ26" s="49">
        <v>0</v>
      </c>
      <c r="BA26" s="49">
        <v>16</v>
      </c>
      <c r="BB26" s="49">
        <v>16.8</v>
      </c>
      <c r="BC26" s="49">
        <v>0</v>
      </c>
      <c r="BD26" s="49">
        <v>16.8</v>
      </c>
      <c r="BE26" s="49">
        <v>0</v>
      </c>
      <c r="BF26" s="49">
        <v>0</v>
      </c>
      <c r="BG26" s="49">
        <v>0</v>
      </c>
      <c r="BH26" s="49">
        <v>0</v>
      </c>
      <c r="BI26" s="49">
        <v>0</v>
      </c>
      <c r="BJ26" s="50">
        <v>0</v>
      </c>
      <c r="BK26" s="49">
        <v>0</v>
      </c>
      <c r="BL26" s="49">
        <v>0</v>
      </c>
      <c r="BM26" s="49">
        <v>0</v>
      </c>
      <c r="BN26" s="49">
        <v>16.8</v>
      </c>
      <c r="BO26" s="49">
        <v>17.64</v>
      </c>
      <c r="BP26" s="49">
        <v>0</v>
      </c>
      <c r="BQ26" s="49">
        <v>17.64</v>
      </c>
      <c r="BR26" s="49">
        <v>0</v>
      </c>
      <c r="BS26" s="49">
        <v>0</v>
      </c>
      <c r="BT26" s="49">
        <v>0</v>
      </c>
      <c r="BU26" s="50">
        <v>0</v>
      </c>
      <c r="BV26" s="49">
        <v>0</v>
      </c>
      <c r="BW26" s="50">
        <v>0</v>
      </c>
      <c r="BX26" s="49">
        <v>0</v>
      </c>
      <c r="BY26" s="49">
        <v>0</v>
      </c>
      <c r="BZ26" s="49">
        <v>0</v>
      </c>
      <c r="CA26" s="49">
        <v>17.64</v>
      </c>
      <c r="CB26" s="49">
        <v>18.521999999999998</v>
      </c>
      <c r="CC26" s="49">
        <v>0</v>
      </c>
      <c r="CD26" s="49">
        <v>18.521999999999998</v>
      </c>
      <c r="CE26" s="49">
        <v>0</v>
      </c>
      <c r="CF26" s="49">
        <v>0</v>
      </c>
      <c r="CG26" s="49">
        <v>0</v>
      </c>
      <c r="CH26" s="50">
        <v>0</v>
      </c>
      <c r="CI26" s="49">
        <v>0</v>
      </c>
      <c r="CJ26" s="50">
        <v>0</v>
      </c>
      <c r="CK26" s="49">
        <v>0</v>
      </c>
      <c r="CL26" s="49">
        <v>0</v>
      </c>
      <c r="CM26" s="49">
        <v>0</v>
      </c>
      <c r="CN26" s="49">
        <v>18.521999999999998</v>
      </c>
      <c r="CO26" s="10" t="s">
        <v>409</v>
      </c>
      <c r="CP26" s="51" t="s">
        <v>151</v>
      </c>
    </row>
    <row r="27" spans="1:94" ht="70.349999999999994" customHeight="1" x14ac:dyDescent="0.3">
      <c r="A27" s="48" t="s">
        <v>411</v>
      </c>
      <c r="B27" s="48" t="s">
        <v>411</v>
      </c>
      <c r="C27" s="10" t="s">
        <v>357</v>
      </c>
      <c r="D27" s="10" t="s">
        <v>102</v>
      </c>
      <c r="E27" s="10" t="s">
        <v>355</v>
      </c>
      <c r="F27" s="10" t="s">
        <v>193</v>
      </c>
      <c r="G27" s="10" t="s">
        <v>105</v>
      </c>
      <c r="H27" s="10" t="s">
        <v>106</v>
      </c>
      <c r="I27" s="10" t="s">
        <v>356</v>
      </c>
      <c r="J27" s="10" t="s">
        <v>104</v>
      </c>
      <c r="K27" s="10" t="s">
        <v>109</v>
      </c>
      <c r="L27" s="10" t="s">
        <v>110</v>
      </c>
      <c r="M27" s="10" t="s">
        <v>357</v>
      </c>
      <c r="N27" s="10" t="s">
        <v>358</v>
      </c>
      <c r="O27" s="10" t="s">
        <v>137</v>
      </c>
      <c r="P27" s="10" t="s">
        <v>138</v>
      </c>
      <c r="Q27" s="10" t="s">
        <v>139</v>
      </c>
      <c r="R27" s="10" t="s">
        <v>140</v>
      </c>
      <c r="S27" s="10" t="s">
        <v>217</v>
      </c>
      <c r="T27" s="10" t="s">
        <v>218</v>
      </c>
      <c r="U27" s="10" t="s">
        <v>219</v>
      </c>
      <c r="V27" s="10" t="s">
        <v>220</v>
      </c>
      <c r="W27" s="10" t="s">
        <v>221</v>
      </c>
      <c r="X27" s="10" t="s">
        <v>222</v>
      </c>
      <c r="Y27" s="10" t="s">
        <v>123</v>
      </c>
      <c r="Z27" s="10" t="s">
        <v>167</v>
      </c>
      <c r="AA27" s="49">
        <v>27</v>
      </c>
      <c r="AB27" s="10" t="s">
        <v>125</v>
      </c>
      <c r="AC27" s="10" t="s">
        <v>126</v>
      </c>
      <c r="AD27" s="49">
        <v>10</v>
      </c>
      <c r="AE27" s="49">
        <v>7</v>
      </c>
      <c r="AF27" s="49">
        <v>7</v>
      </c>
      <c r="AG27" s="49">
        <v>3</v>
      </c>
      <c r="AH27" s="10" t="s">
        <v>4941</v>
      </c>
      <c r="AI27" s="10" t="s">
        <v>4942</v>
      </c>
      <c r="AJ27" s="10" t="s">
        <v>4943</v>
      </c>
      <c r="AK27" s="10" t="s">
        <v>4944</v>
      </c>
      <c r="AL27" s="10" t="s">
        <v>4944</v>
      </c>
      <c r="AM27" s="10" t="s">
        <v>4849</v>
      </c>
      <c r="AN27" s="10" t="s">
        <v>4945</v>
      </c>
      <c r="AO27" s="49">
        <v>42</v>
      </c>
      <c r="AP27" s="49">
        <v>0</v>
      </c>
      <c r="AQ27" s="49">
        <v>42</v>
      </c>
      <c r="AR27" s="49">
        <v>0</v>
      </c>
      <c r="AS27" s="49">
        <v>0</v>
      </c>
      <c r="AT27" s="49">
        <v>0</v>
      </c>
      <c r="AU27" s="49">
        <v>0</v>
      </c>
      <c r="AV27" s="49">
        <v>0</v>
      </c>
      <c r="AW27" s="50">
        <v>0</v>
      </c>
      <c r="AX27" s="49">
        <v>0</v>
      </c>
      <c r="AY27" s="49">
        <v>0</v>
      </c>
      <c r="AZ27" s="49">
        <v>0</v>
      </c>
      <c r="BA27" s="49">
        <v>42</v>
      </c>
      <c r="BB27" s="49">
        <v>44.1</v>
      </c>
      <c r="BC27" s="49">
        <v>0</v>
      </c>
      <c r="BD27" s="49">
        <v>44.1</v>
      </c>
      <c r="BE27" s="49">
        <v>0</v>
      </c>
      <c r="BF27" s="49">
        <v>0</v>
      </c>
      <c r="BG27" s="49">
        <v>0</v>
      </c>
      <c r="BH27" s="49">
        <v>0</v>
      </c>
      <c r="BI27" s="49">
        <v>0</v>
      </c>
      <c r="BJ27" s="50">
        <v>0</v>
      </c>
      <c r="BK27" s="49">
        <v>0</v>
      </c>
      <c r="BL27" s="49">
        <v>0</v>
      </c>
      <c r="BM27" s="49">
        <v>0</v>
      </c>
      <c r="BN27" s="49">
        <v>44.1</v>
      </c>
      <c r="BO27" s="49">
        <v>46.305000000000007</v>
      </c>
      <c r="BP27" s="49">
        <v>0</v>
      </c>
      <c r="BQ27" s="49">
        <v>46.305000000000007</v>
      </c>
      <c r="BR27" s="49">
        <v>0</v>
      </c>
      <c r="BS27" s="49">
        <v>0</v>
      </c>
      <c r="BT27" s="49">
        <v>0</v>
      </c>
      <c r="BU27" s="50">
        <v>0</v>
      </c>
      <c r="BV27" s="49">
        <v>0</v>
      </c>
      <c r="BW27" s="50">
        <v>0</v>
      </c>
      <c r="BX27" s="49">
        <v>0</v>
      </c>
      <c r="BY27" s="49">
        <v>0</v>
      </c>
      <c r="BZ27" s="49">
        <v>0</v>
      </c>
      <c r="CA27" s="49">
        <v>46.305000000000007</v>
      </c>
      <c r="CB27" s="49">
        <v>48.620250000000013</v>
      </c>
      <c r="CC27" s="49">
        <v>0</v>
      </c>
      <c r="CD27" s="49">
        <v>48.620250000000013</v>
      </c>
      <c r="CE27" s="49">
        <v>0</v>
      </c>
      <c r="CF27" s="49">
        <v>0</v>
      </c>
      <c r="CG27" s="49">
        <v>0</v>
      </c>
      <c r="CH27" s="50">
        <v>0</v>
      </c>
      <c r="CI27" s="49">
        <v>0</v>
      </c>
      <c r="CJ27" s="50">
        <v>0</v>
      </c>
      <c r="CK27" s="49">
        <v>0</v>
      </c>
      <c r="CL27" s="49">
        <v>0</v>
      </c>
      <c r="CM27" s="49">
        <v>0</v>
      </c>
      <c r="CN27" s="49">
        <v>48.620250000000013</v>
      </c>
      <c r="CO27" s="10" t="s">
        <v>417</v>
      </c>
      <c r="CP27" s="51" t="s">
        <v>229</v>
      </c>
    </row>
    <row r="28" spans="1:94" ht="70.349999999999994" customHeight="1" x14ac:dyDescent="0.3">
      <c r="A28" s="48" t="s">
        <v>418</v>
      </c>
      <c r="B28" s="48" t="s">
        <v>418</v>
      </c>
      <c r="C28" s="10" t="s">
        <v>419</v>
      </c>
      <c r="D28" s="10" t="s">
        <v>102</v>
      </c>
      <c r="E28" s="10" t="s">
        <v>355</v>
      </c>
      <c r="F28" s="10" t="s">
        <v>193</v>
      </c>
      <c r="G28" s="10" t="s">
        <v>105</v>
      </c>
      <c r="H28" s="10" t="s">
        <v>106</v>
      </c>
      <c r="I28" s="10" t="s">
        <v>356</v>
      </c>
      <c r="J28" s="10" t="s">
        <v>104</v>
      </c>
      <c r="K28" s="10" t="s">
        <v>109</v>
      </c>
      <c r="L28" s="10" t="s">
        <v>110</v>
      </c>
      <c r="M28" s="10" t="s">
        <v>357</v>
      </c>
      <c r="N28" s="10" t="s">
        <v>358</v>
      </c>
      <c r="O28" s="10" t="s">
        <v>420</v>
      </c>
      <c r="P28" s="10" t="s">
        <v>421</v>
      </c>
      <c r="Q28" s="10" t="s">
        <v>422</v>
      </c>
      <c r="R28" s="10" t="s">
        <v>423</v>
      </c>
      <c r="S28" s="10" t="s">
        <v>424</v>
      </c>
      <c r="T28" s="10" t="s">
        <v>425</v>
      </c>
      <c r="U28" s="10" t="s">
        <v>426</v>
      </c>
      <c r="V28" s="10" t="s">
        <v>427</v>
      </c>
      <c r="W28" s="10" t="s">
        <v>428</v>
      </c>
      <c r="X28" s="10" t="s">
        <v>429</v>
      </c>
      <c r="Y28" s="10" t="s">
        <v>123</v>
      </c>
      <c r="Z28" s="10" t="s">
        <v>167</v>
      </c>
      <c r="AA28" s="49">
        <v>300</v>
      </c>
      <c r="AB28" s="10" t="s">
        <v>125</v>
      </c>
      <c r="AC28" s="10" t="s">
        <v>126</v>
      </c>
      <c r="AD28" s="49">
        <v>30</v>
      </c>
      <c r="AE28" s="49">
        <v>90</v>
      </c>
      <c r="AF28" s="49">
        <v>90</v>
      </c>
      <c r="AG28" s="49">
        <v>90</v>
      </c>
      <c r="AH28" s="10" t="s">
        <v>4946</v>
      </c>
      <c r="AI28" s="10" t="s">
        <v>4947</v>
      </c>
      <c r="AJ28" s="10"/>
      <c r="AK28" s="10" t="s">
        <v>4948</v>
      </c>
      <c r="AL28" s="10" t="s">
        <v>4948</v>
      </c>
      <c r="AM28" s="10" t="s">
        <v>4881</v>
      </c>
      <c r="AN28" s="10"/>
      <c r="AO28" s="49">
        <v>0</v>
      </c>
      <c r="AP28" s="49">
        <v>0</v>
      </c>
      <c r="AQ28" s="49">
        <v>0</v>
      </c>
      <c r="AR28" s="49">
        <v>0</v>
      </c>
      <c r="AS28" s="49">
        <v>0</v>
      </c>
      <c r="AT28" s="49">
        <v>0</v>
      </c>
      <c r="AU28" s="49">
        <v>0</v>
      </c>
      <c r="AV28" s="49">
        <v>0</v>
      </c>
      <c r="AW28" s="50">
        <v>0</v>
      </c>
      <c r="AX28" s="49">
        <v>0</v>
      </c>
      <c r="AY28" s="49">
        <v>0</v>
      </c>
      <c r="AZ28" s="49">
        <v>0</v>
      </c>
      <c r="BA28" s="49">
        <v>0</v>
      </c>
      <c r="BB28" s="49">
        <v>0</v>
      </c>
      <c r="BC28" s="49">
        <v>0</v>
      </c>
      <c r="BD28" s="49">
        <v>0</v>
      </c>
      <c r="BE28" s="49">
        <v>0</v>
      </c>
      <c r="BF28" s="49">
        <v>0</v>
      </c>
      <c r="BG28" s="49">
        <v>0</v>
      </c>
      <c r="BH28" s="49">
        <v>0</v>
      </c>
      <c r="BI28" s="49">
        <v>0</v>
      </c>
      <c r="BJ28" s="50">
        <v>0</v>
      </c>
      <c r="BK28" s="49">
        <v>0</v>
      </c>
      <c r="BL28" s="49">
        <v>0</v>
      </c>
      <c r="BM28" s="49">
        <v>0</v>
      </c>
      <c r="BN28" s="49">
        <v>0</v>
      </c>
      <c r="BO28" s="49">
        <v>0</v>
      </c>
      <c r="BP28" s="49">
        <v>0</v>
      </c>
      <c r="BQ28" s="49">
        <v>0</v>
      </c>
      <c r="BR28" s="49">
        <v>0</v>
      </c>
      <c r="BS28" s="49">
        <v>0</v>
      </c>
      <c r="BT28" s="49">
        <v>0</v>
      </c>
      <c r="BU28" s="50">
        <v>0</v>
      </c>
      <c r="BV28" s="49">
        <v>0</v>
      </c>
      <c r="BW28" s="50">
        <v>0</v>
      </c>
      <c r="BX28" s="49">
        <v>0</v>
      </c>
      <c r="BY28" s="49">
        <v>0</v>
      </c>
      <c r="BZ28" s="49">
        <v>0</v>
      </c>
      <c r="CA28" s="49">
        <v>0</v>
      </c>
      <c r="CB28" s="49">
        <v>0</v>
      </c>
      <c r="CC28" s="49">
        <v>0</v>
      </c>
      <c r="CD28" s="49">
        <v>0</v>
      </c>
      <c r="CE28" s="49">
        <v>0</v>
      </c>
      <c r="CF28" s="49">
        <v>0</v>
      </c>
      <c r="CG28" s="49">
        <v>0</v>
      </c>
      <c r="CH28" s="50">
        <v>0</v>
      </c>
      <c r="CI28" s="49">
        <v>0</v>
      </c>
      <c r="CJ28" s="50">
        <v>0</v>
      </c>
      <c r="CK28" s="49">
        <v>0</v>
      </c>
      <c r="CL28" s="49">
        <v>0</v>
      </c>
      <c r="CM28" s="49">
        <v>0</v>
      </c>
      <c r="CN28" s="49">
        <v>0</v>
      </c>
      <c r="CO28" s="10" t="s">
        <v>433</v>
      </c>
      <c r="CP28" s="51" t="s">
        <v>434</v>
      </c>
    </row>
    <row r="29" spans="1:94" ht="70.349999999999994" customHeight="1" x14ac:dyDescent="0.3">
      <c r="A29" s="48" t="s">
        <v>435</v>
      </c>
      <c r="B29" s="48" t="s">
        <v>435</v>
      </c>
      <c r="C29" s="10" t="s">
        <v>436</v>
      </c>
      <c r="D29" s="10" t="s">
        <v>102</v>
      </c>
      <c r="E29" s="10" t="s">
        <v>355</v>
      </c>
      <c r="F29" s="10" t="s">
        <v>193</v>
      </c>
      <c r="G29" s="10" t="s">
        <v>105</v>
      </c>
      <c r="H29" s="10" t="s">
        <v>106</v>
      </c>
      <c r="I29" s="10" t="s">
        <v>356</v>
      </c>
      <c r="J29" s="10" t="s">
        <v>104</v>
      </c>
      <c r="K29" s="10" t="s">
        <v>109</v>
      </c>
      <c r="L29" s="10" t="s">
        <v>110</v>
      </c>
      <c r="M29" s="10" t="s">
        <v>357</v>
      </c>
      <c r="N29" s="10" t="s">
        <v>358</v>
      </c>
      <c r="O29" s="10" t="s">
        <v>437</v>
      </c>
      <c r="P29" s="10" t="s">
        <v>438</v>
      </c>
      <c r="Q29" s="10" t="s">
        <v>439</v>
      </c>
      <c r="R29" s="10" t="s">
        <v>440</v>
      </c>
      <c r="S29" s="10" t="s">
        <v>441</v>
      </c>
      <c r="T29" s="10" t="s">
        <v>442</v>
      </c>
      <c r="U29" s="10" t="s">
        <v>249</v>
      </c>
      <c r="V29" s="10" t="s">
        <v>443</v>
      </c>
      <c r="W29" s="10" t="s">
        <v>444</v>
      </c>
      <c r="X29" s="10" t="s">
        <v>146</v>
      </c>
      <c r="Y29" s="10" t="s">
        <v>123</v>
      </c>
      <c r="Z29" s="10" t="s">
        <v>167</v>
      </c>
      <c r="AA29" s="49">
        <v>600</v>
      </c>
      <c r="AB29" s="10" t="s">
        <v>125</v>
      </c>
      <c r="AC29" s="10" t="s">
        <v>126</v>
      </c>
      <c r="AD29" s="49">
        <v>0</v>
      </c>
      <c r="AE29" s="49">
        <v>0</v>
      </c>
      <c r="AF29" s="49">
        <v>300</v>
      </c>
      <c r="AG29" s="49">
        <v>300</v>
      </c>
      <c r="AH29" s="10"/>
      <c r="AI29" s="10" t="s">
        <v>4949</v>
      </c>
      <c r="AJ29" s="10" t="s">
        <v>4950</v>
      </c>
      <c r="AK29" s="10" t="s">
        <v>4951</v>
      </c>
      <c r="AL29" s="10" t="s">
        <v>4951</v>
      </c>
      <c r="AM29" s="10" t="s">
        <v>4849</v>
      </c>
      <c r="AN29" s="10"/>
      <c r="AO29" s="49">
        <v>50</v>
      </c>
      <c r="AP29" s="49">
        <v>0</v>
      </c>
      <c r="AQ29" s="49">
        <v>50</v>
      </c>
      <c r="AR29" s="49">
        <v>0</v>
      </c>
      <c r="AS29" s="49">
        <v>0</v>
      </c>
      <c r="AT29" s="49">
        <v>0</v>
      </c>
      <c r="AU29" s="49">
        <v>0</v>
      </c>
      <c r="AV29" s="49">
        <v>0</v>
      </c>
      <c r="AW29" s="50">
        <v>0</v>
      </c>
      <c r="AX29" s="49">
        <v>0</v>
      </c>
      <c r="AY29" s="49">
        <v>0</v>
      </c>
      <c r="AZ29" s="49">
        <v>0</v>
      </c>
      <c r="BA29" s="49">
        <v>50</v>
      </c>
      <c r="BB29" s="49">
        <v>52.5</v>
      </c>
      <c r="BC29" s="49">
        <v>0</v>
      </c>
      <c r="BD29" s="49">
        <v>52.5</v>
      </c>
      <c r="BE29" s="49">
        <v>0</v>
      </c>
      <c r="BF29" s="49">
        <v>0</v>
      </c>
      <c r="BG29" s="49">
        <v>0</v>
      </c>
      <c r="BH29" s="49">
        <v>0</v>
      </c>
      <c r="BI29" s="49">
        <v>0</v>
      </c>
      <c r="BJ29" s="50">
        <v>0</v>
      </c>
      <c r="BK29" s="49">
        <v>0</v>
      </c>
      <c r="BL29" s="49">
        <v>0</v>
      </c>
      <c r="BM29" s="49">
        <v>0</v>
      </c>
      <c r="BN29" s="49">
        <v>52.5</v>
      </c>
      <c r="BO29" s="49">
        <v>55.125</v>
      </c>
      <c r="BP29" s="49">
        <v>0</v>
      </c>
      <c r="BQ29" s="49">
        <v>55.125</v>
      </c>
      <c r="BR29" s="49">
        <v>0</v>
      </c>
      <c r="BS29" s="49">
        <v>0</v>
      </c>
      <c r="BT29" s="49">
        <v>0</v>
      </c>
      <c r="BU29" s="50">
        <v>0</v>
      </c>
      <c r="BV29" s="49">
        <v>0</v>
      </c>
      <c r="BW29" s="50">
        <v>0</v>
      </c>
      <c r="BX29" s="49">
        <v>0</v>
      </c>
      <c r="BY29" s="49">
        <v>0</v>
      </c>
      <c r="BZ29" s="49">
        <v>0</v>
      </c>
      <c r="CA29" s="49">
        <v>55.125</v>
      </c>
      <c r="CB29" s="49">
        <v>57.881250000000001</v>
      </c>
      <c r="CC29" s="49">
        <v>0</v>
      </c>
      <c r="CD29" s="49">
        <v>57.881250000000001</v>
      </c>
      <c r="CE29" s="49">
        <v>0</v>
      </c>
      <c r="CF29" s="49">
        <v>0</v>
      </c>
      <c r="CG29" s="49">
        <v>0</v>
      </c>
      <c r="CH29" s="50">
        <v>0</v>
      </c>
      <c r="CI29" s="49">
        <v>0</v>
      </c>
      <c r="CJ29" s="50">
        <v>0</v>
      </c>
      <c r="CK29" s="49">
        <v>0</v>
      </c>
      <c r="CL29" s="49">
        <v>0</v>
      </c>
      <c r="CM29" s="49">
        <v>0</v>
      </c>
      <c r="CN29" s="49">
        <v>57.881250000000001</v>
      </c>
      <c r="CO29" s="10" t="s">
        <v>447</v>
      </c>
      <c r="CP29" s="51" t="s">
        <v>448</v>
      </c>
    </row>
    <row r="30" spans="1:94" ht="70.349999999999994" customHeight="1" x14ac:dyDescent="0.3">
      <c r="A30" s="48" t="s">
        <v>449</v>
      </c>
      <c r="B30" s="48" t="s">
        <v>449</v>
      </c>
      <c r="C30" s="10" t="s">
        <v>450</v>
      </c>
      <c r="D30" s="10" t="s">
        <v>102</v>
      </c>
      <c r="E30" s="10" t="s">
        <v>355</v>
      </c>
      <c r="F30" s="10" t="s">
        <v>193</v>
      </c>
      <c r="G30" s="10" t="s">
        <v>105</v>
      </c>
      <c r="H30" s="10" t="s">
        <v>106</v>
      </c>
      <c r="I30" s="10" t="s">
        <v>356</v>
      </c>
      <c r="J30" s="10" t="s">
        <v>104</v>
      </c>
      <c r="K30" s="10" t="s">
        <v>109</v>
      </c>
      <c r="L30" s="10" t="s">
        <v>110</v>
      </c>
      <c r="M30" s="10" t="s">
        <v>357</v>
      </c>
      <c r="N30" s="10" t="s">
        <v>358</v>
      </c>
      <c r="O30" s="10" t="s">
        <v>113</v>
      </c>
      <c r="P30" s="10" t="s">
        <v>114</v>
      </c>
      <c r="Q30" s="10" t="s">
        <v>115</v>
      </c>
      <c r="R30" s="10" t="s">
        <v>116</v>
      </c>
      <c r="S30" s="10" t="s">
        <v>247</v>
      </c>
      <c r="T30" s="10" t="s">
        <v>248</v>
      </c>
      <c r="U30" s="10" t="s">
        <v>249</v>
      </c>
      <c r="V30" s="10" t="s">
        <v>250</v>
      </c>
      <c r="W30" s="10" t="s">
        <v>251</v>
      </c>
      <c r="X30" s="10" t="s">
        <v>146</v>
      </c>
      <c r="Y30" s="10" t="s">
        <v>123</v>
      </c>
      <c r="Z30" s="10" t="s">
        <v>124</v>
      </c>
      <c r="AA30" s="49">
        <v>1100</v>
      </c>
      <c r="AB30" s="10" t="s">
        <v>125</v>
      </c>
      <c r="AC30" s="10" t="s">
        <v>126</v>
      </c>
      <c r="AD30" s="49">
        <v>500</v>
      </c>
      <c r="AE30" s="49">
        <v>200</v>
      </c>
      <c r="AF30" s="49">
        <v>200</v>
      </c>
      <c r="AG30" s="49">
        <v>200</v>
      </c>
      <c r="AH30" s="10" t="s">
        <v>4952</v>
      </c>
      <c r="AI30" s="10" t="s">
        <v>4953</v>
      </c>
      <c r="AJ30" s="10" t="s">
        <v>4954</v>
      </c>
      <c r="AK30" s="10" t="s">
        <v>4955</v>
      </c>
      <c r="AL30" s="10" t="s">
        <v>4955</v>
      </c>
      <c r="AM30" s="10" t="s">
        <v>4849</v>
      </c>
      <c r="AN30" s="10"/>
      <c r="AO30" s="49">
        <v>30</v>
      </c>
      <c r="AP30" s="49">
        <v>0</v>
      </c>
      <c r="AQ30" s="49">
        <v>30</v>
      </c>
      <c r="AR30" s="49">
        <v>0</v>
      </c>
      <c r="AS30" s="49">
        <v>0</v>
      </c>
      <c r="AT30" s="49">
        <v>0</v>
      </c>
      <c r="AU30" s="49">
        <v>0</v>
      </c>
      <c r="AV30" s="49">
        <v>0</v>
      </c>
      <c r="AW30" s="50">
        <v>0</v>
      </c>
      <c r="AX30" s="49">
        <v>0</v>
      </c>
      <c r="AY30" s="49">
        <v>0</v>
      </c>
      <c r="AZ30" s="49">
        <v>0</v>
      </c>
      <c r="BA30" s="49">
        <v>30</v>
      </c>
      <c r="BB30" s="49">
        <v>31.5</v>
      </c>
      <c r="BC30" s="49">
        <v>0</v>
      </c>
      <c r="BD30" s="49">
        <v>31.5</v>
      </c>
      <c r="BE30" s="49">
        <v>0</v>
      </c>
      <c r="BF30" s="49">
        <v>0</v>
      </c>
      <c r="BG30" s="49">
        <v>0</v>
      </c>
      <c r="BH30" s="49">
        <v>0</v>
      </c>
      <c r="BI30" s="49">
        <v>0</v>
      </c>
      <c r="BJ30" s="50">
        <v>0</v>
      </c>
      <c r="BK30" s="49">
        <v>0</v>
      </c>
      <c r="BL30" s="49">
        <v>0</v>
      </c>
      <c r="BM30" s="49">
        <v>0</v>
      </c>
      <c r="BN30" s="49">
        <v>31.5</v>
      </c>
      <c r="BO30" s="49">
        <v>33.075000000000003</v>
      </c>
      <c r="BP30" s="49">
        <v>0</v>
      </c>
      <c r="BQ30" s="49">
        <v>33.075000000000003</v>
      </c>
      <c r="BR30" s="49">
        <v>0</v>
      </c>
      <c r="BS30" s="49">
        <v>0</v>
      </c>
      <c r="BT30" s="49">
        <v>0</v>
      </c>
      <c r="BU30" s="50">
        <v>0</v>
      </c>
      <c r="BV30" s="49">
        <v>0</v>
      </c>
      <c r="BW30" s="50">
        <v>0</v>
      </c>
      <c r="BX30" s="49">
        <v>0</v>
      </c>
      <c r="BY30" s="49">
        <v>0</v>
      </c>
      <c r="BZ30" s="49">
        <v>0</v>
      </c>
      <c r="CA30" s="49">
        <v>33.075000000000003</v>
      </c>
      <c r="CB30" s="49">
        <v>34.728750000000012</v>
      </c>
      <c r="CC30" s="49">
        <v>0</v>
      </c>
      <c r="CD30" s="49">
        <v>34.728750000000012</v>
      </c>
      <c r="CE30" s="49">
        <v>0</v>
      </c>
      <c r="CF30" s="49">
        <v>0</v>
      </c>
      <c r="CG30" s="49">
        <v>0</v>
      </c>
      <c r="CH30" s="50">
        <v>0</v>
      </c>
      <c r="CI30" s="49">
        <v>0</v>
      </c>
      <c r="CJ30" s="50">
        <v>0</v>
      </c>
      <c r="CK30" s="49">
        <v>0</v>
      </c>
      <c r="CL30" s="49">
        <v>0</v>
      </c>
      <c r="CM30" s="49">
        <v>0</v>
      </c>
      <c r="CN30" s="49">
        <v>34.728750000000012</v>
      </c>
      <c r="CO30" s="10"/>
      <c r="CP30" s="51" t="s">
        <v>257</v>
      </c>
    </row>
    <row r="31" spans="1:94" ht="70.349999999999994" customHeight="1" x14ac:dyDescent="0.3">
      <c r="A31" s="48" t="s">
        <v>453</v>
      </c>
      <c r="B31" s="48" t="s">
        <v>453</v>
      </c>
      <c r="C31" s="10" t="s">
        <v>111</v>
      </c>
      <c r="D31" s="10" t="s">
        <v>102</v>
      </c>
      <c r="E31" s="10" t="s">
        <v>454</v>
      </c>
      <c r="F31" s="10" t="s">
        <v>191</v>
      </c>
      <c r="G31" s="10" t="s">
        <v>105</v>
      </c>
      <c r="H31" s="10" t="s">
        <v>106</v>
      </c>
      <c r="I31" s="10" t="s">
        <v>455</v>
      </c>
      <c r="J31" s="10" t="s">
        <v>193</v>
      </c>
      <c r="K31" s="10" t="s">
        <v>109</v>
      </c>
      <c r="L31" s="10" t="s">
        <v>110</v>
      </c>
      <c r="M31" s="10" t="s">
        <v>419</v>
      </c>
      <c r="N31" s="10" t="s">
        <v>456</v>
      </c>
      <c r="O31" s="10" t="s">
        <v>113</v>
      </c>
      <c r="P31" s="10" t="s">
        <v>114</v>
      </c>
      <c r="Q31" s="10" t="s">
        <v>115</v>
      </c>
      <c r="R31" s="10" t="s">
        <v>116</v>
      </c>
      <c r="S31" s="10" t="s">
        <v>247</v>
      </c>
      <c r="T31" s="10" t="s">
        <v>248</v>
      </c>
      <c r="U31" s="10" t="s">
        <v>249</v>
      </c>
      <c r="V31" s="10" t="s">
        <v>250</v>
      </c>
      <c r="W31" s="10" t="s">
        <v>251</v>
      </c>
      <c r="X31" s="10" t="s">
        <v>146</v>
      </c>
      <c r="Y31" s="10" t="s">
        <v>123</v>
      </c>
      <c r="Z31" s="10" t="s">
        <v>124</v>
      </c>
      <c r="AA31" s="49">
        <v>100</v>
      </c>
      <c r="AB31" s="10" t="s">
        <v>125</v>
      </c>
      <c r="AC31" s="10" t="s">
        <v>126</v>
      </c>
      <c r="AD31" s="49">
        <v>100</v>
      </c>
      <c r="AE31" s="49">
        <v>0</v>
      </c>
      <c r="AF31" s="49">
        <v>0</v>
      </c>
      <c r="AG31" s="49">
        <v>0</v>
      </c>
      <c r="AH31" s="10" t="s">
        <v>4956</v>
      </c>
      <c r="AI31" s="10" t="s">
        <v>4957</v>
      </c>
      <c r="AJ31" s="10" t="s">
        <v>4958</v>
      </c>
      <c r="AK31" s="10"/>
      <c r="AL31" s="10"/>
      <c r="AM31" s="10" t="s">
        <v>4881</v>
      </c>
      <c r="AN31" s="10"/>
      <c r="AO31" s="49">
        <v>0</v>
      </c>
      <c r="AP31" s="49">
        <v>0</v>
      </c>
      <c r="AQ31" s="49">
        <v>0</v>
      </c>
      <c r="AR31" s="49">
        <v>0</v>
      </c>
      <c r="AS31" s="49">
        <v>0</v>
      </c>
      <c r="AT31" s="49">
        <v>0</v>
      </c>
      <c r="AU31" s="49">
        <v>0</v>
      </c>
      <c r="AV31" s="49">
        <v>0</v>
      </c>
      <c r="AW31" s="50">
        <v>0</v>
      </c>
      <c r="AX31" s="49">
        <v>0</v>
      </c>
      <c r="AY31" s="49">
        <v>0</v>
      </c>
      <c r="AZ31" s="49">
        <v>0</v>
      </c>
      <c r="BA31" s="49">
        <v>0</v>
      </c>
      <c r="BB31" s="49">
        <v>0</v>
      </c>
      <c r="BC31" s="49">
        <v>0</v>
      </c>
      <c r="BD31" s="49">
        <v>0</v>
      </c>
      <c r="BE31" s="49">
        <v>0</v>
      </c>
      <c r="BF31" s="49">
        <v>0</v>
      </c>
      <c r="BG31" s="49">
        <v>0</v>
      </c>
      <c r="BH31" s="49">
        <v>0</v>
      </c>
      <c r="BI31" s="49">
        <v>0</v>
      </c>
      <c r="BJ31" s="50">
        <v>0</v>
      </c>
      <c r="BK31" s="49">
        <v>0</v>
      </c>
      <c r="BL31" s="49">
        <v>0</v>
      </c>
      <c r="BM31" s="49">
        <v>0</v>
      </c>
      <c r="BN31" s="49">
        <v>0</v>
      </c>
      <c r="BO31" s="49">
        <v>0</v>
      </c>
      <c r="BP31" s="49">
        <v>0</v>
      </c>
      <c r="BQ31" s="49">
        <v>0</v>
      </c>
      <c r="BR31" s="49">
        <v>0</v>
      </c>
      <c r="BS31" s="49">
        <v>0</v>
      </c>
      <c r="BT31" s="49">
        <v>0</v>
      </c>
      <c r="BU31" s="50">
        <v>0</v>
      </c>
      <c r="BV31" s="49">
        <v>0</v>
      </c>
      <c r="BW31" s="50">
        <v>0</v>
      </c>
      <c r="BX31" s="49">
        <v>0</v>
      </c>
      <c r="BY31" s="49">
        <v>0</v>
      </c>
      <c r="BZ31" s="49">
        <v>0</v>
      </c>
      <c r="CA31" s="49">
        <v>0</v>
      </c>
      <c r="CB31" s="49">
        <v>0</v>
      </c>
      <c r="CC31" s="49">
        <v>0</v>
      </c>
      <c r="CD31" s="49">
        <v>0</v>
      </c>
      <c r="CE31" s="49">
        <v>0</v>
      </c>
      <c r="CF31" s="49">
        <v>0</v>
      </c>
      <c r="CG31" s="49">
        <v>0</v>
      </c>
      <c r="CH31" s="50">
        <v>0</v>
      </c>
      <c r="CI31" s="49">
        <v>0</v>
      </c>
      <c r="CJ31" s="50">
        <v>0</v>
      </c>
      <c r="CK31" s="49">
        <v>0</v>
      </c>
      <c r="CL31" s="49">
        <v>0</v>
      </c>
      <c r="CM31" s="49">
        <v>0</v>
      </c>
      <c r="CN31" s="49">
        <v>0</v>
      </c>
      <c r="CO31" s="10" t="s">
        <v>462</v>
      </c>
      <c r="CP31" s="51" t="s">
        <v>257</v>
      </c>
    </row>
    <row r="32" spans="1:94" ht="70.349999999999994" customHeight="1" x14ac:dyDescent="0.3">
      <c r="A32" s="48" t="s">
        <v>463</v>
      </c>
      <c r="B32" s="48" t="s">
        <v>463</v>
      </c>
      <c r="C32" s="10" t="s">
        <v>101</v>
      </c>
      <c r="D32" s="10" t="s">
        <v>102</v>
      </c>
      <c r="E32" s="10" t="s">
        <v>454</v>
      </c>
      <c r="F32" s="10" t="s">
        <v>191</v>
      </c>
      <c r="G32" s="10" t="s">
        <v>105</v>
      </c>
      <c r="H32" s="10" t="s">
        <v>106</v>
      </c>
      <c r="I32" s="10" t="s">
        <v>455</v>
      </c>
      <c r="J32" s="10" t="s">
        <v>193</v>
      </c>
      <c r="K32" s="10" t="s">
        <v>109</v>
      </c>
      <c r="L32" s="10" t="s">
        <v>110</v>
      </c>
      <c r="M32" s="10" t="s">
        <v>419</v>
      </c>
      <c r="N32" s="10" t="s">
        <v>456</v>
      </c>
      <c r="O32" s="10" t="s">
        <v>137</v>
      </c>
      <c r="P32" s="10" t="s">
        <v>138</v>
      </c>
      <c r="Q32" s="10" t="s">
        <v>139</v>
      </c>
      <c r="R32" s="10" t="s">
        <v>140</v>
      </c>
      <c r="S32" s="10" t="s">
        <v>386</v>
      </c>
      <c r="T32" s="10" t="s">
        <v>387</v>
      </c>
      <c r="U32" s="10" t="s">
        <v>388</v>
      </c>
      <c r="V32" s="10" t="s">
        <v>389</v>
      </c>
      <c r="W32" s="10" t="s">
        <v>390</v>
      </c>
      <c r="X32" s="10" t="s">
        <v>391</v>
      </c>
      <c r="Y32" s="10" t="s">
        <v>123</v>
      </c>
      <c r="Z32" s="10" t="s">
        <v>167</v>
      </c>
      <c r="AA32" s="49">
        <v>100</v>
      </c>
      <c r="AB32" s="10" t="s">
        <v>125</v>
      </c>
      <c r="AC32" s="10" t="s">
        <v>126</v>
      </c>
      <c r="AD32" s="49">
        <v>0</v>
      </c>
      <c r="AE32" s="49">
        <v>0</v>
      </c>
      <c r="AF32" s="49">
        <v>100</v>
      </c>
      <c r="AG32" s="49">
        <v>0</v>
      </c>
      <c r="AH32" s="10" t="s">
        <v>4959</v>
      </c>
      <c r="AI32" s="10" t="s">
        <v>4960</v>
      </c>
      <c r="AJ32" s="10" t="s">
        <v>4961</v>
      </c>
      <c r="AK32" s="10" t="s">
        <v>4962</v>
      </c>
      <c r="AL32" s="10"/>
      <c r="AM32" s="10" t="s">
        <v>4849</v>
      </c>
      <c r="AN32" s="10"/>
      <c r="AO32" s="49">
        <v>10</v>
      </c>
      <c r="AP32" s="49">
        <v>0</v>
      </c>
      <c r="AQ32" s="49">
        <v>10</v>
      </c>
      <c r="AR32" s="49">
        <v>0</v>
      </c>
      <c r="AS32" s="49">
        <v>0</v>
      </c>
      <c r="AT32" s="49">
        <v>0</v>
      </c>
      <c r="AU32" s="49">
        <v>0</v>
      </c>
      <c r="AV32" s="49">
        <v>0</v>
      </c>
      <c r="AW32" s="50">
        <v>0</v>
      </c>
      <c r="AX32" s="49">
        <v>0</v>
      </c>
      <c r="AY32" s="49">
        <v>0</v>
      </c>
      <c r="AZ32" s="49">
        <v>0</v>
      </c>
      <c r="BA32" s="49">
        <v>10</v>
      </c>
      <c r="BB32" s="49">
        <v>10.5</v>
      </c>
      <c r="BC32" s="49">
        <v>0</v>
      </c>
      <c r="BD32" s="49">
        <v>10.5</v>
      </c>
      <c r="BE32" s="49">
        <v>0</v>
      </c>
      <c r="BF32" s="49">
        <v>0</v>
      </c>
      <c r="BG32" s="49">
        <v>0</v>
      </c>
      <c r="BH32" s="49">
        <v>0</v>
      </c>
      <c r="BI32" s="49">
        <v>0</v>
      </c>
      <c r="BJ32" s="50">
        <v>0</v>
      </c>
      <c r="BK32" s="49">
        <v>0</v>
      </c>
      <c r="BL32" s="49">
        <v>0</v>
      </c>
      <c r="BM32" s="49">
        <v>0</v>
      </c>
      <c r="BN32" s="49">
        <v>10.5</v>
      </c>
      <c r="BO32" s="49">
        <v>11.025</v>
      </c>
      <c r="BP32" s="49">
        <v>0</v>
      </c>
      <c r="BQ32" s="49">
        <v>11.025</v>
      </c>
      <c r="BR32" s="49">
        <v>0</v>
      </c>
      <c r="BS32" s="49">
        <v>0</v>
      </c>
      <c r="BT32" s="49">
        <v>0</v>
      </c>
      <c r="BU32" s="50">
        <v>0</v>
      </c>
      <c r="BV32" s="49">
        <v>0</v>
      </c>
      <c r="BW32" s="50">
        <v>0</v>
      </c>
      <c r="BX32" s="49">
        <v>0</v>
      </c>
      <c r="BY32" s="49">
        <v>0</v>
      </c>
      <c r="BZ32" s="49">
        <v>0</v>
      </c>
      <c r="CA32" s="49">
        <v>11.025</v>
      </c>
      <c r="CB32" s="49">
        <v>11.57625</v>
      </c>
      <c r="CC32" s="49">
        <v>0</v>
      </c>
      <c r="CD32" s="49">
        <v>11.57625</v>
      </c>
      <c r="CE32" s="49">
        <v>0</v>
      </c>
      <c r="CF32" s="49">
        <v>0</v>
      </c>
      <c r="CG32" s="49">
        <v>0</v>
      </c>
      <c r="CH32" s="50">
        <v>0</v>
      </c>
      <c r="CI32" s="49">
        <v>0</v>
      </c>
      <c r="CJ32" s="50">
        <v>0</v>
      </c>
      <c r="CK32" s="49">
        <v>0</v>
      </c>
      <c r="CL32" s="49">
        <v>0</v>
      </c>
      <c r="CM32" s="49">
        <v>0</v>
      </c>
      <c r="CN32" s="49">
        <v>11.57625</v>
      </c>
      <c r="CO32" s="10" t="s">
        <v>468</v>
      </c>
      <c r="CP32" s="51" t="s">
        <v>469</v>
      </c>
    </row>
    <row r="33" spans="1:94" ht="70.349999999999994" customHeight="1" x14ac:dyDescent="0.3">
      <c r="A33" s="48" t="s">
        <v>470</v>
      </c>
      <c r="B33" s="48" t="s">
        <v>470</v>
      </c>
      <c r="C33" s="10" t="s">
        <v>136</v>
      </c>
      <c r="D33" s="10" t="s">
        <v>102</v>
      </c>
      <c r="E33" s="10" t="s">
        <v>454</v>
      </c>
      <c r="F33" s="10" t="s">
        <v>191</v>
      </c>
      <c r="G33" s="10" t="s">
        <v>105</v>
      </c>
      <c r="H33" s="10" t="s">
        <v>106</v>
      </c>
      <c r="I33" s="10" t="s">
        <v>455</v>
      </c>
      <c r="J33" s="10" t="s">
        <v>193</v>
      </c>
      <c r="K33" s="10" t="s">
        <v>109</v>
      </c>
      <c r="L33" s="10" t="s">
        <v>110</v>
      </c>
      <c r="M33" s="10" t="s">
        <v>419</v>
      </c>
      <c r="N33" s="10" t="s">
        <v>456</v>
      </c>
      <c r="O33" s="10" t="s">
        <v>137</v>
      </c>
      <c r="P33" s="10" t="s">
        <v>138</v>
      </c>
      <c r="Q33" s="10" t="s">
        <v>139</v>
      </c>
      <c r="R33" s="10" t="s">
        <v>140</v>
      </c>
      <c r="S33" s="10" t="s">
        <v>217</v>
      </c>
      <c r="T33" s="10" t="s">
        <v>218</v>
      </c>
      <c r="U33" s="10" t="s">
        <v>219</v>
      </c>
      <c r="V33" s="10" t="s">
        <v>220</v>
      </c>
      <c r="W33" s="10" t="s">
        <v>221</v>
      </c>
      <c r="X33" s="10" t="s">
        <v>222</v>
      </c>
      <c r="Y33" s="10" t="s">
        <v>123</v>
      </c>
      <c r="Z33" s="10" t="s">
        <v>167</v>
      </c>
      <c r="AA33" s="49">
        <v>27</v>
      </c>
      <c r="AB33" s="10" t="s">
        <v>125</v>
      </c>
      <c r="AC33" s="10" t="s">
        <v>126</v>
      </c>
      <c r="AD33" s="49">
        <v>13</v>
      </c>
      <c r="AE33" s="49">
        <v>3</v>
      </c>
      <c r="AF33" s="49">
        <v>5</v>
      </c>
      <c r="AG33" s="49">
        <v>6</v>
      </c>
      <c r="AH33" s="10" t="s">
        <v>4963</v>
      </c>
      <c r="AI33" s="10" t="s">
        <v>4964</v>
      </c>
      <c r="AJ33" s="10" t="s">
        <v>4965</v>
      </c>
      <c r="AK33" s="10" t="s">
        <v>4944</v>
      </c>
      <c r="AL33" s="10" t="s">
        <v>4944</v>
      </c>
      <c r="AM33" s="10" t="s">
        <v>4849</v>
      </c>
      <c r="AN33" s="10" t="s">
        <v>4966</v>
      </c>
      <c r="AO33" s="49">
        <v>42</v>
      </c>
      <c r="AP33" s="49">
        <v>0</v>
      </c>
      <c r="AQ33" s="49">
        <v>42</v>
      </c>
      <c r="AR33" s="49">
        <v>0</v>
      </c>
      <c r="AS33" s="49">
        <v>0</v>
      </c>
      <c r="AT33" s="49">
        <v>0</v>
      </c>
      <c r="AU33" s="49">
        <v>0</v>
      </c>
      <c r="AV33" s="49">
        <v>0</v>
      </c>
      <c r="AW33" s="50">
        <v>0</v>
      </c>
      <c r="AX33" s="49">
        <v>0</v>
      </c>
      <c r="AY33" s="49">
        <v>0</v>
      </c>
      <c r="AZ33" s="49">
        <v>0</v>
      </c>
      <c r="BA33" s="49">
        <v>42</v>
      </c>
      <c r="BB33" s="49">
        <v>44.1</v>
      </c>
      <c r="BC33" s="49">
        <v>0</v>
      </c>
      <c r="BD33" s="49">
        <v>44.1</v>
      </c>
      <c r="BE33" s="49">
        <v>0</v>
      </c>
      <c r="BF33" s="49">
        <v>0</v>
      </c>
      <c r="BG33" s="49">
        <v>0</v>
      </c>
      <c r="BH33" s="49">
        <v>0</v>
      </c>
      <c r="BI33" s="49">
        <v>0</v>
      </c>
      <c r="BJ33" s="50">
        <v>0</v>
      </c>
      <c r="BK33" s="49">
        <v>0</v>
      </c>
      <c r="BL33" s="49">
        <v>0</v>
      </c>
      <c r="BM33" s="49">
        <v>0</v>
      </c>
      <c r="BN33" s="49">
        <v>44.1</v>
      </c>
      <c r="BO33" s="49">
        <v>46.305000000000007</v>
      </c>
      <c r="BP33" s="49">
        <v>0</v>
      </c>
      <c r="BQ33" s="49">
        <v>46.305000000000007</v>
      </c>
      <c r="BR33" s="49">
        <v>0</v>
      </c>
      <c r="BS33" s="49">
        <v>0</v>
      </c>
      <c r="BT33" s="49">
        <v>0</v>
      </c>
      <c r="BU33" s="50">
        <v>0</v>
      </c>
      <c r="BV33" s="49">
        <v>0</v>
      </c>
      <c r="BW33" s="50">
        <v>0</v>
      </c>
      <c r="BX33" s="49">
        <v>0</v>
      </c>
      <c r="BY33" s="49">
        <v>0</v>
      </c>
      <c r="BZ33" s="49">
        <v>0</v>
      </c>
      <c r="CA33" s="49">
        <v>46.305000000000007</v>
      </c>
      <c r="CB33" s="49">
        <v>48.620250000000013</v>
      </c>
      <c r="CC33" s="49">
        <v>0</v>
      </c>
      <c r="CD33" s="49">
        <v>48.620250000000013</v>
      </c>
      <c r="CE33" s="49">
        <v>0</v>
      </c>
      <c r="CF33" s="49">
        <v>0</v>
      </c>
      <c r="CG33" s="49">
        <v>0</v>
      </c>
      <c r="CH33" s="50">
        <v>0</v>
      </c>
      <c r="CI33" s="49">
        <v>0</v>
      </c>
      <c r="CJ33" s="50">
        <v>0</v>
      </c>
      <c r="CK33" s="49">
        <v>0</v>
      </c>
      <c r="CL33" s="49">
        <v>0</v>
      </c>
      <c r="CM33" s="49">
        <v>0</v>
      </c>
      <c r="CN33" s="49">
        <v>48.620250000000013</v>
      </c>
      <c r="CO33" s="10"/>
      <c r="CP33" s="51" t="s">
        <v>476</v>
      </c>
    </row>
    <row r="34" spans="1:94" ht="70.349999999999994" customHeight="1" x14ac:dyDescent="0.3">
      <c r="A34" s="48" t="s">
        <v>477</v>
      </c>
      <c r="B34" s="48" t="s">
        <v>477</v>
      </c>
      <c r="C34" s="10" t="s">
        <v>175</v>
      </c>
      <c r="D34" s="10" t="s">
        <v>102</v>
      </c>
      <c r="E34" s="10" t="s">
        <v>454</v>
      </c>
      <c r="F34" s="10" t="s">
        <v>191</v>
      </c>
      <c r="G34" s="10" t="s">
        <v>105</v>
      </c>
      <c r="H34" s="10" t="s">
        <v>106</v>
      </c>
      <c r="I34" s="10" t="s">
        <v>455</v>
      </c>
      <c r="J34" s="10" t="s">
        <v>193</v>
      </c>
      <c r="K34" s="10" t="s">
        <v>109</v>
      </c>
      <c r="L34" s="10" t="s">
        <v>110</v>
      </c>
      <c r="M34" s="10" t="s">
        <v>419</v>
      </c>
      <c r="N34" s="10" t="s">
        <v>456</v>
      </c>
      <c r="O34" s="10" t="s">
        <v>113</v>
      </c>
      <c r="P34" s="10" t="s">
        <v>114</v>
      </c>
      <c r="Q34" s="10" t="s">
        <v>478</v>
      </c>
      <c r="R34" s="10" t="s">
        <v>479</v>
      </c>
      <c r="S34" s="10" t="s">
        <v>480</v>
      </c>
      <c r="T34" s="10" t="s">
        <v>481</v>
      </c>
      <c r="U34" s="10" t="s">
        <v>482</v>
      </c>
      <c r="V34" s="10" t="s">
        <v>483</v>
      </c>
      <c r="W34" s="10" t="s">
        <v>484</v>
      </c>
      <c r="X34" s="10" t="s">
        <v>485</v>
      </c>
      <c r="Y34" s="10" t="s">
        <v>123</v>
      </c>
      <c r="Z34" s="10" t="s">
        <v>167</v>
      </c>
      <c r="AA34" s="49">
        <v>150</v>
      </c>
      <c r="AB34" s="10" t="s">
        <v>125</v>
      </c>
      <c r="AC34" s="10" t="s">
        <v>126</v>
      </c>
      <c r="AD34" s="49">
        <v>150</v>
      </c>
      <c r="AE34" s="49">
        <v>0</v>
      </c>
      <c r="AF34" s="49">
        <v>0</v>
      </c>
      <c r="AG34" s="49">
        <v>0</v>
      </c>
      <c r="AH34" s="10" t="s">
        <v>4967</v>
      </c>
      <c r="AI34" s="10" t="s">
        <v>4968</v>
      </c>
      <c r="AJ34" s="10"/>
      <c r="AK34" s="10" t="s">
        <v>4969</v>
      </c>
      <c r="AL34" s="10" t="s">
        <v>4970</v>
      </c>
      <c r="AM34" s="10" t="s">
        <v>4849</v>
      </c>
      <c r="AN34" s="10" t="s">
        <v>4971</v>
      </c>
      <c r="AO34" s="49">
        <v>200</v>
      </c>
      <c r="AP34" s="49">
        <v>0</v>
      </c>
      <c r="AQ34" s="49">
        <v>200</v>
      </c>
      <c r="AR34" s="49">
        <v>0</v>
      </c>
      <c r="AS34" s="49">
        <v>0</v>
      </c>
      <c r="AT34" s="49">
        <v>0</v>
      </c>
      <c r="AU34" s="49">
        <v>0</v>
      </c>
      <c r="AV34" s="49">
        <v>0</v>
      </c>
      <c r="AW34" s="50">
        <v>0</v>
      </c>
      <c r="AX34" s="49">
        <v>0</v>
      </c>
      <c r="AY34" s="49">
        <v>0</v>
      </c>
      <c r="AZ34" s="49">
        <v>0</v>
      </c>
      <c r="BA34" s="49">
        <v>200</v>
      </c>
      <c r="BB34" s="49">
        <v>210</v>
      </c>
      <c r="BC34" s="49">
        <v>0</v>
      </c>
      <c r="BD34" s="49">
        <v>210</v>
      </c>
      <c r="BE34" s="49">
        <v>0</v>
      </c>
      <c r="BF34" s="49">
        <v>0</v>
      </c>
      <c r="BG34" s="49">
        <v>0</v>
      </c>
      <c r="BH34" s="49">
        <v>0</v>
      </c>
      <c r="BI34" s="49">
        <v>0</v>
      </c>
      <c r="BJ34" s="50">
        <v>0</v>
      </c>
      <c r="BK34" s="49">
        <v>0</v>
      </c>
      <c r="BL34" s="49">
        <v>0</v>
      </c>
      <c r="BM34" s="49">
        <v>0</v>
      </c>
      <c r="BN34" s="49">
        <v>210</v>
      </c>
      <c r="BO34" s="49">
        <v>220.5</v>
      </c>
      <c r="BP34" s="49">
        <v>0</v>
      </c>
      <c r="BQ34" s="49">
        <v>220.5</v>
      </c>
      <c r="BR34" s="49">
        <v>0</v>
      </c>
      <c r="BS34" s="49">
        <v>0</v>
      </c>
      <c r="BT34" s="49">
        <v>0</v>
      </c>
      <c r="BU34" s="50">
        <v>0</v>
      </c>
      <c r="BV34" s="49">
        <v>0</v>
      </c>
      <c r="BW34" s="50">
        <v>0</v>
      </c>
      <c r="BX34" s="49">
        <v>0</v>
      </c>
      <c r="BY34" s="49">
        <v>0</v>
      </c>
      <c r="BZ34" s="49">
        <v>0</v>
      </c>
      <c r="CA34" s="49">
        <v>220.5</v>
      </c>
      <c r="CB34" s="49">
        <v>231.52500000000001</v>
      </c>
      <c r="CC34" s="49">
        <v>0</v>
      </c>
      <c r="CD34" s="49">
        <v>231.52500000000001</v>
      </c>
      <c r="CE34" s="49">
        <v>0</v>
      </c>
      <c r="CF34" s="49">
        <v>0</v>
      </c>
      <c r="CG34" s="49">
        <v>0</v>
      </c>
      <c r="CH34" s="50">
        <v>0</v>
      </c>
      <c r="CI34" s="49">
        <v>0</v>
      </c>
      <c r="CJ34" s="50">
        <v>0</v>
      </c>
      <c r="CK34" s="49">
        <v>0</v>
      </c>
      <c r="CL34" s="49">
        <v>0</v>
      </c>
      <c r="CM34" s="49">
        <v>0</v>
      </c>
      <c r="CN34" s="49">
        <v>231.52500000000001</v>
      </c>
      <c r="CO34" s="10" t="s">
        <v>489</v>
      </c>
      <c r="CP34" s="51" t="s">
        <v>490</v>
      </c>
    </row>
    <row r="35" spans="1:94" ht="70.349999999999994" customHeight="1" x14ac:dyDescent="0.3">
      <c r="A35" s="48" t="s">
        <v>491</v>
      </c>
      <c r="B35" s="48" t="s">
        <v>491</v>
      </c>
      <c r="C35" s="10" t="s">
        <v>111</v>
      </c>
      <c r="D35" s="10" t="s">
        <v>102</v>
      </c>
      <c r="E35" s="10" t="s">
        <v>492</v>
      </c>
      <c r="F35" s="10" t="s">
        <v>191</v>
      </c>
      <c r="G35" s="10" t="s">
        <v>124</v>
      </c>
      <c r="H35" s="10" t="s">
        <v>106</v>
      </c>
      <c r="I35" s="10" t="s">
        <v>493</v>
      </c>
      <c r="J35" s="10" t="s">
        <v>111</v>
      </c>
      <c r="K35" s="10" t="s">
        <v>109</v>
      </c>
      <c r="L35" s="10" t="s">
        <v>110</v>
      </c>
      <c r="M35" s="10" t="s">
        <v>436</v>
      </c>
      <c r="N35" s="10" t="s">
        <v>494</v>
      </c>
      <c r="O35" s="10" t="s">
        <v>113</v>
      </c>
      <c r="P35" s="10" t="s">
        <v>114</v>
      </c>
      <c r="Q35" s="10" t="s">
        <v>115</v>
      </c>
      <c r="R35" s="10" t="s">
        <v>116</v>
      </c>
      <c r="S35" s="10" t="s">
        <v>495</v>
      </c>
      <c r="T35" s="10" t="s">
        <v>496</v>
      </c>
      <c r="U35" s="10" t="s">
        <v>497</v>
      </c>
      <c r="V35" s="10" t="s">
        <v>498</v>
      </c>
      <c r="W35" s="10" t="s">
        <v>499</v>
      </c>
      <c r="X35" s="10" t="s">
        <v>500</v>
      </c>
      <c r="Y35" s="10" t="s">
        <v>239</v>
      </c>
      <c r="Z35" s="10" t="s">
        <v>501</v>
      </c>
      <c r="AA35" s="49">
        <v>1</v>
      </c>
      <c r="AB35" s="10" t="s">
        <v>125</v>
      </c>
      <c r="AC35" s="10" t="s">
        <v>126</v>
      </c>
      <c r="AD35" s="49">
        <v>0</v>
      </c>
      <c r="AE35" s="49">
        <v>0</v>
      </c>
      <c r="AF35" s="49">
        <v>0</v>
      </c>
      <c r="AG35" s="49">
        <v>1</v>
      </c>
      <c r="AH35" s="10"/>
      <c r="AI35" s="10"/>
      <c r="AJ35" s="10"/>
      <c r="AK35" s="10"/>
      <c r="AL35" s="10"/>
      <c r="AM35" s="10" t="s">
        <v>4849</v>
      </c>
      <c r="AN35" s="10"/>
      <c r="AO35" s="49">
        <v>30</v>
      </c>
      <c r="AP35" s="49">
        <v>0</v>
      </c>
      <c r="AQ35" s="49">
        <v>30</v>
      </c>
      <c r="AR35" s="49">
        <v>0</v>
      </c>
      <c r="AS35" s="49">
        <v>0</v>
      </c>
      <c r="AT35" s="49">
        <v>0</v>
      </c>
      <c r="AU35" s="49">
        <v>0</v>
      </c>
      <c r="AV35" s="49">
        <v>0</v>
      </c>
      <c r="AW35" s="50">
        <v>0</v>
      </c>
      <c r="AX35" s="49">
        <v>0</v>
      </c>
      <c r="AY35" s="49">
        <v>0</v>
      </c>
      <c r="AZ35" s="49">
        <v>0</v>
      </c>
      <c r="BA35" s="49">
        <v>30</v>
      </c>
      <c r="BB35" s="49">
        <v>31.5</v>
      </c>
      <c r="BC35" s="49">
        <v>0</v>
      </c>
      <c r="BD35" s="49">
        <v>31.5</v>
      </c>
      <c r="BE35" s="49">
        <v>0</v>
      </c>
      <c r="BF35" s="49">
        <v>0</v>
      </c>
      <c r="BG35" s="49">
        <v>0</v>
      </c>
      <c r="BH35" s="49">
        <v>0</v>
      </c>
      <c r="BI35" s="49">
        <v>0</v>
      </c>
      <c r="BJ35" s="50">
        <v>0</v>
      </c>
      <c r="BK35" s="49">
        <v>0</v>
      </c>
      <c r="BL35" s="49">
        <v>0</v>
      </c>
      <c r="BM35" s="49">
        <v>0</v>
      </c>
      <c r="BN35" s="49">
        <v>31.5</v>
      </c>
      <c r="BO35" s="49">
        <v>33.075000000000003</v>
      </c>
      <c r="BP35" s="49">
        <v>0</v>
      </c>
      <c r="BQ35" s="49">
        <v>33.075000000000003</v>
      </c>
      <c r="BR35" s="49">
        <v>0</v>
      </c>
      <c r="BS35" s="49">
        <v>0</v>
      </c>
      <c r="BT35" s="49">
        <v>0</v>
      </c>
      <c r="BU35" s="50">
        <v>0</v>
      </c>
      <c r="BV35" s="49">
        <v>0</v>
      </c>
      <c r="BW35" s="50">
        <v>0</v>
      </c>
      <c r="BX35" s="49">
        <v>0</v>
      </c>
      <c r="BY35" s="49">
        <v>0</v>
      </c>
      <c r="BZ35" s="49">
        <v>0</v>
      </c>
      <c r="CA35" s="49">
        <v>33.075000000000003</v>
      </c>
      <c r="CB35" s="49">
        <v>34.728750000000012</v>
      </c>
      <c r="CC35" s="49">
        <v>0</v>
      </c>
      <c r="CD35" s="49">
        <v>34.728750000000012</v>
      </c>
      <c r="CE35" s="49">
        <v>0</v>
      </c>
      <c r="CF35" s="49">
        <v>0</v>
      </c>
      <c r="CG35" s="49">
        <v>0</v>
      </c>
      <c r="CH35" s="50">
        <v>0</v>
      </c>
      <c r="CI35" s="49">
        <v>0</v>
      </c>
      <c r="CJ35" s="50">
        <v>0</v>
      </c>
      <c r="CK35" s="49">
        <v>0</v>
      </c>
      <c r="CL35" s="49">
        <v>0</v>
      </c>
      <c r="CM35" s="49">
        <v>0</v>
      </c>
      <c r="CN35" s="49">
        <v>34.728750000000012</v>
      </c>
      <c r="CO35" s="10"/>
      <c r="CP35" s="51" t="s">
        <v>502</v>
      </c>
    </row>
    <row r="36" spans="1:94" ht="70.349999999999994" customHeight="1" x14ac:dyDescent="0.3">
      <c r="A36" s="48" t="s">
        <v>503</v>
      </c>
      <c r="B36" s="48" t="s">
        <v>503</v>
      </c>
      <c r="C36" s="10" t="s">
        <v>101</v>
      </c>
      <c r="D36" s="10" t="s">
        <v>102</v>
      </c>
      <c r="E36" s="10" t="s">
        <v>492</v>
      </c>
      <c r="F36" s="10" t="s">
        <v>191</v>
      </c>
      <c r="G36" s="10" t="s">
        <v>124</v>
      </c>
      <c r="H36" s="10" t="s">
        <v>106</v>
      </c>
      <c r="I36" s="10" t="s">
        <v>493</v>
      </c>
      <c r="J36" s="10" t="s">
        <v>111</v>
      </c>
      <c r="K36" s="10" t="s">
        <v>109</v>
      </c>
      <c r="L36" s="10" t="s">
        <v>110</v>
      </c>
      <c r="M36" s="10" t="s">
        <v>436</v>
      </c>
      <c r="N36" s="10" t="s">
        <v>494</v>
      </c>
      <c r="O36" s="10" t="s">
        <v>113</v>
      </c>
      <c r="P36" s="10" t="s">
        <v>114</v>
      </c>
      <c r="Q36" s="10" t="s">
        <v>292</v>
      </c>
      <c r="R36" s="10" t="s">
        <v>293</v>
      </c>
      <c r="S36" s="10" t="s">
        <v>504</v>
      </c>
      <c r="T36" s="10" t="s">
        <v>505</v>
      </c>
      <c r="U36" s="10" t="s">
        <v>504</v>
      </c>
      <c r="V36" s="10" t="s">
        <v>506</v>
      </c>
      <c r="W36" s="10" t="s">
        <v>507</v>
      </c>
      <c r="X36" s="10" t="s">
        <v>322</v>
      </c>
      <c r="Y36" s="10" t="s">
        <v>123</v>
      </c>
      <c r="Z36" s="10" t="s">
        <v>501</v>
      </c>
      <c r="AA36" s="49">
        <v>1</v>
      </c>
      <c r="AB36" s="10" t="s">
        <v>125</v>
      </c>
      <c r="AC36" s="10" t="s">
        <v>126</v>
      </c>
      <c r="AD36" s="49">
        <v>0</v>
      </c>
      <c r="AE36" s="49">
        <v>0</v>
      </c>
      <c r="AF36" s="49">
        <v>0</v>
      </c>
      <c r="AG36" s="49">
        <v>1</v>
      </c>
      <c r="AH36" s="10"/>
      <c r="AI36" s="10"/>
      <c r="AJ36" s="10"/>
      <c r="AK36" s="10"/>
      <c r="AL36" s="10"/>
      <c r="AM36" s="10" t="s">
        <v>4849</v>
      </c>
      <c r="AN36" s="10"/>
      <c r="AO36" s="49">
        <v>0</v>
      </c>
      <c r="AP36" s="49">
        <v>0</v>
      </c>
      <c r="AQ36" s="49">
        <v>0</v>
      </c>
      <c r="AR36" s="49">
        <v>0</v>
      </c>
      <c r="AS36" s="49">
        <v>0</v>
      </c>
      <c r="AT36" s="49">
        <v>0</v>
      </c>
      <c r="AU36" s="49">
        <v>0</v>
      </c>
      <c r="AV36" s="49">
        <v>0</v>
      </c>
      <c r="AW36" s="50">
        <v>0</v>
      </c>
      <c r="AX36" s="49">
        <v>0</v>
      </c>
      <c r="AY36" s="49">
        <v>0</v>
      </c>
      <c r="AZ36" s="49">
        <v>0</v>
      </c>
      <c r="BA36" s="49">
        <v>0</v>
      </c>
      <c r="BB36" s="49">
        <v>0</v>
      </c>
      <c r="BC36" s="49">
        <v>0</v>
      </c>
      <c r="BD36" s="49">
        <v>0</v>
      </c>
      <c r="BE36" s="49">
        <v>0</v>
      </c>
      <c r="BF36" s="49">
        <v>0</v>
      </c>
      <c r="BG36" s="49">
        <v>0</v>
      </c>
      <c r="BH36" s="49">
        <v>0</v>
      </c>
      <c r="BI36" s="49">
        <v>0</v>
      </c>
      <c r="BJ36" s="50">
        <v>0</v>
      </c>
      <c r="BK36" s="49">
        <v>0</v>
      </c>
      <c r="BL36" s="49">
        <v>3000</v>
      </c>
      <c r="BM36" s="49">
        <v>3000</v>
      </c>
      <c r="BN36" s="49">
        <v>3000</v>
      </c>
      <c r="BO36" s="49">
        <v>0</v>
      </c>
      <c r="BP36" s="49">
        <v>0</v>
      </c>
      <c r="BQ36" s="49">
        <v>0</v>
      </c>
      <c r="BR36" s="49">
        <v>0</v>
      </c>
      <c r="BS36" s="49">
        <v>0</v>
      </c>
      <c r="BT36" s="49">
        <v>0</v>
      </c>
      <c r="BU36" s="50">
        <v>0</v>
      </c>
      <c r="BV36" s="49">
        <v>0</v>
      </c>
      <c r="BW36" s="50">
        <v>0</v>
      </c>
      <c r="BX36" s="49">
        <v>0</v>
      </c>
      <c r="BY36" s="49">
        <v>0</v>
      </c>
      <c r="BZ36" s="49">
        <v>0</v>
      </c>
      <c r="CA36" s="49">
        <v>0</v>
      </c>
      <c r="CB36" s="49">
        <v>0</v>
      </c>
      <c r="CC36" s="49">
        <v>0</v>
      </c>
      <c r="CD36" s="49">
        <v>0</v>
      </c>
      <c r="CE36" s="49">
        <v>0</v>
      </c>
      <c r="CF36" s="49">
        <v>0</v>
      </c>
      <c r="CG36" s="49">
        <v>0</v>
      </c>
      <c r="CH36" s="50">
        <v>0</v>
      </c>
      <c r="CI36" s="49">
        <v>0</v>
      </c>
      <c r="CJ36" s="50">
        <v>0</v>
      </c>
      <c r="CK36" s="49">
        <v>0</v>
      </c>
      <c r="CL36" s="49">
        <v>0</v>
      </c>
      <c r="CM36" s="49">
        <v>0</v>
      </c>
      <c r="CN36" s="49">
        <v>0</v>
      </c>
      <c r="CO36" s="10"/>
      <c r="CP36" s="51" t="s">
        <v>508</v>
      </c>
    </row>
    <row r="37" spans="1:94" ht="70.349999999999994" customHeight="1" x14ac:dyDescent="0.3">
      <c r="A37" s="48" t="s">
        <v>509</v>
      </c>
      <c r="B37" s="48" t="s">
        <v>509</v>
      </c>
      <c r="C37" s="10" t="s">
        <v>136</v>
      </c>
      <c r="D37" s="10" t="s">
        <v>102</v>
      </c>
      <c r="E37" s="10" t="s">
        <v>492</v>
      </c>
      <c r="F37" s="10" t="s">
        <v>191</v>
      </c>
      <c r="G37" s="10" t="s">
        <v>124</v>
      </c>
      <c r="H37" s="10" t="s">
        <v>106</v>
      </c>
      <c r="I37" s="10" t="s">
        <v>493</v>
      </c>
      <c r="J37" s="10" t="s">
        <v>111</v>
      </c>
      <c r="K37" s="10" t="s">
        <v>109</v>
      </c>
      <c r="L37" s="10" t="s">
        <v>110</v>
      </c>
      <c r="M37" s="10" t="s">
        <v>436</v>
      </c>
      <c r="N37" s="10" t="s">
        <v>494</v>
      </c>
      <c r="O37" s="10" t="s">
        <v>113</v>
      </c>
      <c r="P37" s="10" t="s">
        <v>114</v>
      </c>
      <c r="Q37" s="10" t="s">
        <v>292</v>
      </c>
      <c r="R37" s="10" t="s">
        <v>293</v>
      </c>
      <c r="S37" s="10" t="s">
        <v>510</v>
      </c>
      <c r="T37" s="10" t="s">
        <v>511</v>
      </c>
      <c r="U37" s="10" t="s">
        <v>512</v>
      </c>
      <c r="V37" s="10" t="s">
        <v>513</v>
      </c>
      <c r="W37" s="10" t="s">
        <v>514</v>
      </c>
      <c r="X37" s="10" t="s">
        <v>146</v>
      </c>
      <c r="Y37" s="10" t="s">
        <v>123</v>
      </c>
      <c r="Z37" s="10" t="s">
        <v>501</v>
      </c>
      <c r="AA37" s="49">
        <v>20</v>
      </c>
      <c r="AB37" s="10" t="s">
        <v>125</v>
      </c>
      <c r="AC37" s="10" t="s">
        <v>126</v>
      </c>
      <c r="AD37" s="49">
        <v>0</v>
      </c>
      <c r="AE37" s="49">
        <v>0</v>
      </c>
      <c r="AF37" s="49">
        <v>0</v>
      </c>
      <c r="AG37" s="49">
        <v>20</v>
      </c>
      <c r="AH37" s="10"/>
      <c r="AI37" s="10"/>
      <c r="AJ37" s="10"/>
      <c r="AK37" s="10"/>
      <c r="AL37" s="10"/>
      <c r="AM37" s="10" t="s">
        <v>4849</v>
      </c>
      <c r="AN37" s="10"/>
      <c r="AO37" s="49">
        <v>120</v>
      </c>
      <c r="AP37" s="49">
        <v>0</v>
      </c>
      <c r="AQ37" s="49">
        <v>120</v>
      </c>
      <c r="AR37" s="49">
        <v>0</v>
      </c>
      <c r="AS37" s="49">
        <v>0</v>
      </c>
      <c r="AT37" s="49">
        <v>0</v>
      </c>
      <c r="AU37" s="49">
        <v>0</v>
      </c>
      <c r="AV37" s="49">
        <v>0</v>
      </c>
      <c r="AW37" s="50">
        <v>0</v>
      </c>
      <c r="AX37" s="49">
        <v>0</v>
      </c>
      <c r="AY37" s="49">
        <v>0</v>
      </c>
      <c r="AZ37" s="49">
        <v>0</v>
      </c>
      <c r="BA37" s="49">
        <v>120</v>
      </c>
      <c r="BB37" s="49">
        <v>126</v>
      </c>
      <c r="BC37" s="49">
        <v>0</v>
      </c>
      <c r="BD37" s="49">
        <v>126</v>
      </c>
      <c r="BE37" s="49">
        <v>0</v>
      </c>
      <c r="BF37" s="49">
        <v>0</v>
      </c>
      <c r="BG37" s="49">
        <v>0</v>
      </c>
      <c r="BH37" s="49">
        <v>0</v>
      </c>
      <c r="BI37" s="49">
        <v>0</v>
      </c>
      <c r="BJ37" s="50">
        <v>0</v>
      </c>
      <c r="BK37" s="49">
        <v>0</v>
      </c>
      <c r="BL37" s="49">
        <v>0</v>
      </c>
      <c r="BM37" s="49">
        <v>0</v>
      </c>
      <c r="BN37" s="49">
        <v>126</v>
      </c>
      <c r="BO37" s="49">
        <v>132.30000000000001</v>
      </c>
      <c r="BP37" s="49">
        <v>0</v>
      </c>
      <c r="BQ37" s="49">
        <v>132.30000000000001</v>
      </c>
      <c r="BR37" s="49">
        <v>0</v>
      </c>
      <c r="BS37" s="49">
        <v>0</v>
      </c>
      <c r="BT37" s="49">
        <v>0</v>
      </c>
      <c r="BU37" s="50">
        <v>0</v>
      </c>
      <c r="BV37" s="49">
        <v>0</v>
      </c>
      <c r="BW37" s="50">
        <v>0</v>
      </c>
      <c r="BX37" s="49">
        <v>0</v>
      </c>
      <c r="BY37" s="49">
        <v>0</v>
      </c>
      <c r="BZ37" s="49">
        <v>0</v>
      </c>
      <c r="CA37" s="49">
        <v>132.30000000000001</v>
      </c>
      <c r="CB37" s="49">
        <v>138.91499999999999</v>
      </c>
      <c r="CC37" s="49">
        <v>0</v>
      </c>
      <c r="CD37" s="49">
        <v>138.91499999999999</v>
      </c>
      <c r="CE37" s="49">
        <v>0</v>
      </c>
      <c r="CF37" s="49">
        <v>0</v>
      </c>
      <c r="CG37" s="49">
        <v>0</v>
      </c>
      <c r="CH37" s="50">
        <v>0</v>
      </c>
      <c r="CI37" s="49">
        <v>0</v>
      </c>
      <c r="CJ37" s="50">
        <v>0</v>
      </c>
      <c r="CK37" s="49">
        <v>0</v>
      </c>
      <c r="CL37" s="49">
        <v>0</v>
      </c>
      <c r="CM37" s="49">
        <v>0</v>
      </c>
      <c r="CN37" s="49">
        <v>138.91499999999999</v>
      </c>
      <c r="CO37" s="10" t="s">
        <v>516</v>
      </c>
      <c r="CP37" s="51" t="s">
        <v>517</v>
      </c>
    </row>
    <row r="38" spans="1:94" ht="70.349999999999994" customHeight="1" x14ac:dyDescent="0.3">
      <c r="A38" s="48" t="s">
        <v>518</v>
      </c>
      <c r="B38" s="48" t="s">
        <v>518</v>
      </c>
      <c r="C38" s="10" t="s">
        <v>111</v>
      </c>
      <c r="D38" s="10" t="s">
        <v>102</v>
      </c>
      <c r="E38" s="10" t="s">
        <v>519</v>
      </c>
      <c r="F38" s="10" t="s">
        <v>520</v>
      </c>
      <c r="G38" s="10" t="s">
        <v>521</v>
      </c>
      <c r="H38" s="10" t="s">
        <v>522</v>
      </c>
      <c r="I38" s="10" t="s">
        <v>523</v>
      </c>
      <c r="J38" s="10" t="s">
        <v>524</v>
      </c>
      <c r="K38" s="10" t="s">
        <v>525</v>
      </c>
      <c r="L38" s="10" t="s">
        <v>526</v>
      </c>
      <c r="M38" s="10" t="s">
        <v>450</v>
      </c>
      <c r="N38" s="10" t="s">
        <v>527</v>
      </c>
      <c r="O38" s="10" t="s">
        <v>526</v>
      </c>
      <c r="P38" s="10" t="s">
        <v>528</v>
      </c>
      <c r="Q38" s="10" t="s">
        <v>529</v>
      </c>
      <c r="R38" s="10" t="s">
        <v>530</v>
      </c>
      <c r="S38" s="10" t="s">
        <v>531</v>
      </c>
      <c r="T38" s="10" t="s">
        <v>532</v>
      </c>
      <c r="U38" s="10" t="s">
        <v>533</v>
      </c>
      <c r="V38" s="10" t="s">
        <v>534</v>
      </c>
      <c r="W38" s="10" t="s">
        <v>535</v>
      </c>
      <c r="X38" s="10" t="s">
        <v>500</v>
      </c>
      <c r="Y38" s="10" t="s">
        <v>239</v>
      </c>
      <c r="Z38" s="10" t="s">
        <v>124</v>
      </c>
      <c r="AA38" s="49">
        <v>1</v>
      </c>
      <c r="AB38" s="10" t="s">
        <v>125</v>
      </c>
      <c r="AC38" s="10" t="s">
        <v>536</v>
      </c>
      <c r="AD38" s="49">
        <v>1</v>
      </c>
      <c r="AE38" s="49">
        <v>0</v>
      </c>
      <c r="AF38" s="49">
        <v>0</v>
      </c>
      <c r="AG38" s="49">
        <v>0</v>
      </c>
      <c r="AH38" s="10" t="s">
        <v>4972</v>
      </c>
      <c r="AI38" s="10"/>
      <c r="AJ38" s="10"/>
      <c r="AK38" s="10"/>
      <c r="AL38" s="10"/>
      <c r="AM38" s="10" t="s">
        <v>4881</v>
      </c>
      <c r="AN38" s="10"/>
      <c r="AO38" s="49">
        <v>0</v>
      </c>
      <c r="AP38" s="49">
        <v>0</v>
      </c>
      <c r="AQ38" s="49">
        <v>0</v>
      </c>
      <c r="AR38" s="49">
        <v>0</v>
      </c>
      <c r="AS38" s="49">
        <v>0</v>
      </c>
      <c r="AT38" s="49">
        <v>0</v>
      </c>
      <c r="AU38" s="49">
        <v>0</v>
      </c>
      <c r="AV38" s="49">
        <v>0</v>
      </c>
      <c r="AW38" s="50">
        <v>0</v>
      </c>
      <c r="AX38" s="49">
        <v>0</v>
      </c>
      <c r="AY38" s="49">
        <v>0</v>
      </c>
      <c r="AZ38" s="49">
        <v>0</v>
      </c>
      <c r="BA38" s="49">
        <v>0</v>
      </c>
      <c r="BB38" s="49">
        <v>0</v>
      </c>
      <c r="BC38" s="49">
        <v>0</v>
      </c>
      <c r="BD38" s="49">
        <v>0</v>
      </c>
      <c r="BE38" s="49">
        <v>0</v>
      </c>
      <c r="BF38" s="49">
        <v>0</v>
      </c>
      <c r="BG38" s="49">
        <v>0</v>
      </c>
      <c r="BH38" s="49">
        <v>0</v>
      </c>
      <c r="BI38" s="49">
        <v>0</v>
      </c>
      <c r="BJ38" s="50">
        <v>0</v>
      </c>
      <c r="BK38" s="49">
        <v>0</v>
      </c>
      <c r="BL38" s="49">
        <v>0</v>
      </c>
      <c r="BM38" s="49">
        <v>0</v>
      </c>
      <c r="BN38" s="49">
        <v>0</v>
      </c>
      <c r="BO38" s="49">
        <v>0</v>
      </c>
      <c r="BP38" s="49">
        <v>0</v>
      </c>
      <c r="BQ38" s="49">
        <v>0</v>
      </c>
      <c r="BR38" s="49">
        <v>0</v>
      </c>
      <c r="BS38" s="49">
        <v>0</v>
      </c>
      <c r="BT38" s="49">
        <v>0</v>
      </c>
      <c r="BU38" s="50">
        <v>0</v>
      </c>
      <c r="BV38" s="49">
        <v>0</v>
      </c>
      <c r="BW38" s="50">
        <v>0</v>
      </c>
      <c r="BX38" s="49">
        <v>0</v>
      </c>
      <c r="BY38" s="49">
        <v>0</v>
      </c>
      <c r="BZ38" s="49">
        <v>0</v>
      </c>
      <c r="CA38" s="49">
        <v>0</v>
      </c>
      <c r="CB38" s="49">
        <v>0</v>
      </c>
      <c r="CC38" s="49">
        <v>0</v>
      </c>
      <c r="CD38" s="49">
        <v>0</v>
      </c>
      <c r="CE38" s="49">
        <v>0</v>
      </c>
      <c r="CF38" s="49">
        <v>0</v>
      </c>
      <c r="CG38" s="49">
        <v>0</v>
      </c>
      <c r="CH38" s="50">
        <v>0</v>
      </c>
      <c r="CI38" s="49">
        <v>0</v>
      </c>
      <c r="CJ38" s="50">
        <v>0</v>
      </c>
      <c r="CK38" s="49">
        <v>0</v>
      </c>
      <c r="CL38" s="49">
        <v>0</v>
      </c>
      <c r="CM38" s="49">
        <v>0</v>
      </c>
      <c r="CN38" s="49">
        <v>0</v>
      </c>
      <c r="CO38" s="10" t="s">
        <v>538</v>
      </c>
      <c r="CP38" s="51" t="s">
        <v>539</v>
      </c>
    </row>
    <row r="39" spans="1:94" ht="70.349999999999994" customHeight="1" x14ac:dyDescent="0.3">
      <c r="A39" s="48" t="s">
        <v>540</v>
      </c>
      <c r="B39" s="48" t="s">
        <v>540</v>
      </c>
      <c r="C39" s="10" t="s">
        <v>101</v>
      </c>
      <c r="D39" s="10" t="s">
        <v>102</v>
      </c>
      <c r="E39" s="10" t="s">
        <v>519</v>
      </c>
      <c r="F39" s="10" t="s">
        <v>520</v>
      </c>
      <c r="G39" s="10" t="s">
        <v>521</v>
      </c>
      <c r="H39" s="10" t="s">
        <v>522</v>
      </c>
      <c r="I39" s="10" t="s">
        <v>523</v>
      </c>
      <c r="J39" s="10" t="s">
        <v>524</v>
      </c>
      <c r="K39" s="10" t="s">
        <v>525</v>
      </c>
      <c r="L39" s="10" t="s">
        <v>526</v>
      </c>
      <c r="M39" s="10" t="s">
        <v>450</v>
      </c>
      <c r="N39" s="10" t="s">
        <v>527</v>
      </c>
      <c r="O39" s="10" t="s">
        <v>526</v>
      </c>
      <c r="P39" s="10" t="s">
        <v>528</v>
      </c>
      <c r="Q39" s="10" t="s">
        <v>529</v>
      </c>
      <c r="R39" s="10" t="s">
        <v>530</v>
      </c>
      <c r="S39" s="10" t="s">
        <v>541</v>
      </c>
      <c r="T39" s="10" t="s">
        <v>542</v>
      </c>
      <c r="U39" s="10" t="s">
        <v>543</v>
      </c>
      <c r="V39" s="10" t="s">
        <v>544</v>
      </c>
      <c r="W39" s="10" t="s">
        <v>545</v>
      </c>
      <c r="X39" s="10" t="s">
        <v>546</v>
      </c>
      <c r="Y39" s="10" t="s">
        <v>123</v>
      </c>
      <c r="Z39" s="10" t="s">
        <v>124</v>
      </c>
      <c r="AA39" s="49">
        <v>80</v>
      </c>
      <c r="AB39" s="10" t="s">
        <v>125</v>
      </c>
      <c r="AC39" s="10" t="s">
        <v>536</v>
      </c>
      <c r="AD39" s="49">
        <v>10</v>
      </c>
      <c r="AE39" s="49">
        <v>20</v>
      </c>
      <c r="AF39" s="49">
        <v>20</v>
      </c>
      <c r="AG39" s="49">
        <v>30</v>
      </c>
      <c r="AH39" s="10" t="s">
        <v>4973</v>
      </c>
      <c r="AI39" s="10" t="s">
        <v>4974</v>
      </c>
      <c r="AJ39" s="10" t="s">
        <v>4975</v>
      </c>
      <c r="AK39" s="10" t="s">
        <v>4976</v>
      </c>
      <c r="AL39" s="10" t="s">
        <v>4976</v>
      </c>
      <c r="AM39" s="10" t="s">
        <v>4881</v>
      </c>
      <c r="AN39" s="10" t="s">
        <v>4977</v>
      </c>
      <c r="AO39" s="49">
        <v>0</v>
      </c>
      <c r="AP39" s="49">
        <v>0</v>
      </c>
      <c r="AQ39" s="49">
        <v>0</v>
      </c>
      <c r="AR39" s="49">
        <v>0</v>
      </c>
      <c r="AS39" s="49">
        <v>0</v>
      </c>
      <c r="AT39" s="49">
        <v>0</v>
      </c>
      <c r="AU39" s="49">
        <v>0</v>
      </c>
      <c r="AV39" s="49">
        <v>0</v>
      </c>
      <c r="AW39" s="50">
        <v>0</v>
      </c>
      <c r="AX39" s="49">
        <v>0</v>
      </c>
      <c r="AY39" s="49">
        <v>0</v>
      </c>
      <c r="AZ39" s="49">
        <v>0</v>
      </c>
      <c r="BA39" s="49">
        <v>0</v>
      </c>
      <c r="BB39" s="49">
        <v>0</v>
      </c>
      <c r="BC39" s="49">
        <v>0</v>
      </c>
      <c r="BD39" s="49">
        <v>0</v>
      </c>
      <c r="BE39" s="49">
        <v>0</v>
      </c>
      <c r="BF39" s="49">
        <v>0</v>
      </c>
      <c r="BG39" s="49">
        <v>0</v>
      </c>
      <c r="BH39" s="49">
        <v>0</v>
      </c>
      <c r="BI39" s="49">
        <v>0</v>
      </c>
      <c r="BJ39" s="50">
        <v>0</v>
      </c>
      <c r="BK39" s="49">
        <v>0</v>
      </c>
      <c r="BL39" s="49">
        <v>0</v>
      </c>
      <c r="BM39" s="49">
        <v>0</v>
      </c>
      <c r="BN39" s="49">
        <v>0</v>
      </c>
      <c r="BO39" s="49">
        <v>0</v>
      </c>
      <c r="BP39" s="49">
        <v>0</v>
      </c>
      <c r="BQ39" s="49">
        <v>0</v>
      </c>
      <c r="BR39" s="49">
        <v>0</v>
      </c>
      <c r="BS39" s="49">
        <v>0</v>
      </c>
      <c r="BT39" s="49">
        <v>0</v>
      </c>
      <c r="BU39" s="50">
        <v>0</v>
      </c>
      <c r="BV39" s="49">
        <v>0</v>
      </c>
      <c r="BW39" s="50">
        <v>0</v>
      </c>
      <c r="BX39" s="49">
        <v>0</v>
      </c>
      <c r="BY39" s="49">
        <v>0</v>
      </c>
      <c r="BZ39" s="49">
        <v>0</v>
      </c>
      <c r="CA39" s="49">
        <v>0</v>
      </c>
      <c r="CB39" s="49">
        <v>0</v>
      </c>
      <c r="CC39" s="49">
        <v>0</v>
      </c>
      <c r="CD39" s="49">
        <v>0</v>
      </c>
      <c r="CE39" s="49">
        <v>0</v>
      </c>
      <c r="CF39" s="49">
        <v>0</v>
      </c>
      <c r="CG39" s="49">
        <v>0</v>
      </c>
      <c r="CH39" s="50">
        <v>0</v>
      </c>
      <c r="CI39" s="49">
        <v>0</v>
      </c>
      <c r="CJ39" s="50">
        <v>0</v>
      </c>
      <c r="CK39" s="49">
        <v>0</v>
      </c>
      <c r="CL39" s="49">
        <v>0</v>
      </c>
      <c r="CM39" s="49">
        <v>0</v>
      </c>
      <c r="CN39" s="49">
        <v>0</v>
      </c>
      <c r="CO39" s="10" t="s">
        <v>551</v>
      </c>
      <c r="CP39" s="51" t="s">
        <v>4978</v>
      </c>
    </row>
    <row r="40" spans="1:94" ht="70.349999999999994" customHeight="1" x14ac:dyDescent="0.3">
      <c r="A40" s="48" t="s">
        <v>553</v>
      </c>
      <c r="B40" s="48" t="s">
        <v>553</v>
      </c>
      <c r="C40" s="10" t="s">
        <v>136</v>
      </c>
      <c r="D40" s="10" t="s">
        <v>102</v>
      </c>
      <c r="E40" s="10" t="s">
        <v>519</v>
      </c>
      <c r="F40" s="10" t="s">
        <v>520</v>
      </c>
      <c r="G40" s="10" t="s">
        <v>521</v>
      </c>
      <c r="H40" s="10" t="s">
        <v>522</v>
      </c>
      <c r="I40" s="10" t="s">
        <v>523</v>
      </c>
      <c r="J40" s="10" t="s">
        <v>524</v>
      </c>
      <c r="K40" s="10" t="s">
        <v>525</v>
      </c>
      <c r="L40" s="10" t="s">
        <v>526</v>
      </c>
      <c r="M40" s="10" t="s">
        <v>450</v>
      </c>
      <c r="N40" s="10" t="s">
        <v>527</v>
      </c>
      <c r="O40" s="10" t="s">
        <v>526</v>
      </c>
      <c r="P40" s="10" t="s">
        <v>528</v>
      </c>
      <c r="Q40" s="10" t="s">
        <v>529</v>
      </c>
      <c r="R40" s="10" t="s">
        <v>530</v>
      </c>
      <c r="S40" s="10" t="s">
        <v>554</v>
      </c>
      <c r="T40" s="10" t="s">
        <v>555</v>
      </c>
      <c r="U40" s="10" t="s">
        <v>556</v>
      </c>
      <c r="V40" s="10" t="s">
        <v>557</v>
      </c>
      <c r="W40" s="10" t="s">
        <v>558</v>
      </c>
      <c r="X40" s="10" t="s">
        <v>500</v>
      </c>
      <c r="Y40" s="10" t="s">
        <v>123</v>
      </c>
      <c r="Z40" s="10" t="s">
        <v>124</v>
      </c>
      <c r="AA40" s="49">
        <v>1</v>
      </c>
      <c r="AB40" s="10" t="s">
        <v>182</v>
      </c>
      <c r="AC40" s="10" t="s">
        <v>536</v>
      </c>
      <c r="AD40" s="49">
        <v>1</v>
      </c>
      <c r="AE40" s="49">
        <v>1</v>
      </c>
      <c r="AF40" s="49">
        <v>1</v>
      </c>
      <c r="AG40" s="49">
        <v>1</v>
      </c>
      <c r="AH40" s="10" t="s">
        <v>4979</v>
      </c>
      <c r="AI40" s="10" t="s">
        <v>4980</v>
      </c>
      <c r="AJ40" s="10" t="s">
        <v>4981</v>
      </c>
      <c r="AK40" s="10"/>
      <c r="AL40" s="10"/>
      <c r="AM40" s="10" t="s">
        <v>4881</v>
      </c>
      <c r="AN40" s="10"/>
      <c r="AO40" s="49">
        <v>0</v>
      </c>
      <c r="AP40" s="49">
        <v>0</v>
      </c>
      <c r="AQ40" s="49">
        <v>0</v>
      </c>
      <c r="AR40" s="49">
        <v>0</v>
      </c>
      <c r="AS40" s="49">
        <v>0</v>
      </c>
      <c r="AT40" s="49">
        <v>0</v>
      </c>
      <c r="AU40" s="49">
        <v>0</v>
      </c>
      <c r="AV40" s="49">
        <v>0</v>
      </c>
      <c r="AW40" s="50">
        <v>0</v>
      </c>
      <c r="AX40" s="49">
        <v>0</v>
      </c>
      <c r="AY40" s="49">
        <v>0</v>
      </c>
      <c r="AZ40" s="49">
        <v>0</v>
      </c>
      <c r="BA40" s="49">
        <v>0</v>
      </c>
      <c r="BB40" s="49">
        <v>0</v>
      </c>
      <c r="BC40" s="49">
        <v>0</v>
      </c>
      <c r="BD40" s="49">
        <v>0</v>
      </c>
      <c r="BE40" s="49">
        <v>0</v>
      </c>
      <c r="BF40" s="49">
        <v>0</v>
      </c>
      <c r="BG40" s="49">
        <v>0</v>
      </c>
      <c r="BH40" s="49">
        <v>0</v>
      </c>
      <c r="BI40" s="49">
        <v>0</v>
      </c>
      <c r="BJ40" s="50">
        <v>0</v>
      </c>
      <c r="BK40" s="49">
        <v>0</v>
      </c>
      <c r="BL40" s="49">
        <v>0</v>
      </c>
      <c r="BM40" s="49">
        <v>0</v>
      </c>
      <c r="BN40" s="49">
        <v>0</v>
      </c>
      <c r="BO40" s="49">
        <v>0</v>
      </c>
      <c r="BP40" s="49">
        <v>0</v>
      </c>
      <c r="BQ40" s="49">
        <v>0</v>
      </c>
      <c r="BR40" s="49">
        <v>0</v>
      </c>
      <c r="BS40" s="49">
        <v>0</v>
      </c>
      <c r="BT40" s="49">
        <v>0</v>
      </c>
      <c r="BU40" s="50">
        <v>0</v>
      </c>
      <c r="BV40" s="49">
        <v>0</v>
      </c>
      <c r="BW40" s="50">
        <v>0</v>
      </c>
      <c r="BX40" s="49">
        <v>0</v>
      </c>
      <c r="BY40" s="49">
        <v>0</v>
      </c>
      <c r="BZ40" s="49">
        <v>0</v>
      </c>
      <c r="CA40" s="49">
        <v>0</v>
      </c>
      <c r="CB40" s="49">
        <v>0</v>
      </c>
      <c r="CC40" s="49">
        <v>0</v>
      </c>
      <c r="CD40" s="49">
        <v>0</v>
      </c>
      <c r="CE40" s="49">
        <v>0</v>
      </c>
      <c r="CF40" s="49">
        <v>0</v>
      </c>
      <c r="CG40" s="49">
        <v>0</v>
      </c>
      <c r="CH40" s="50">
        <v>0</v>
      </c>
      <c r="CI40" s="49">
        <v>0</v>
      </c>
      <c r="CJ40" s="50">
        <v>0</v>
      </c>
      <c r="CK40" s="49">
        <v>0</v>
      </c>
      <c r="CL40" s="49">
        <v>0</v>
      </c>
      <c r="CM40" s="49">
        <v>0</v>
      </c>
      <c r="CN40" s="49">
        <v>0</v>
      </c>
      <c r="CO40" s="10" t="s">
        <v>562</v>
      </c>
      <c r="CP40" s="51" t="s">
        <v>4982</v>
      </c>
    </row>
    <row r="41" spans="1:94" ht="70.349999999999994" customHeight="1" x14ac:dyDescent="0.3">
      <c r="A41" s="48" t="s">
        <v>564</v>
      </c>
      <c r="B41" s="48" t="s">
        <v>564</v>
      </c>
      <c r="C41" s="10" t="s">
        <v>175</v>
      </c>
      <c r="D41" s="10" t="s">
        <v>102</v>
      </c>
      <c r="E41" s="10" t="s">
        <v>519</v>
      </c>
      <c r="F41" s="10" t="s">
        <v>520</v>
      </c>
      <c r="G41" s="10" t="s">
        <v>521</v>
      </c>
      <c r="H41" s="10" t="s">
        <v>522</v>
      </c>
      <c r="I41" s="10" t="s">
        <v>523</v>
      </c>
      <c r="J41" s="10" t="s">
        <v>524</v>
      </c>
      <c r="K41" s="10" t="s">
        <v>525</v>
      </c>
      <c r="L41" s="10" t="s">
        <v>526</v>
      </c>
      <c r="M41" s="10" t="s">
        <v>450</v>
      </c>
      <c r="N41" s="10" t="s">
        <v>527</v>
      </c>
      <c r="O41" s="10" t="s">
        <v>526</v>
      </c>
      <c r="P41" s="10" t="s">
        <v>528</v>
      </c>
      <c r="Q41" s="10" t="s">
        <v>529</v>
      </c>
      <c r="R41" s="10" t="s">
        <v>530</v>
      </c>
      <c r="S41" s="10" t="s">
        <v>495</v>
      </c>
      <c r="T41" s="10" t="s">
        <v>565</v>
      </c>
      <c r="U41" s="10" t="s">
        <v>566</v>
      </c>
      <c r="V41" s="10" t="s">
        <v>567</v>
      </c>
      <c r="W41" s="10" t="s">
        <v>499</v>
      </c>
      <c r="X41" s="10" t="s">
        <v>500</v>
      </c>
      <c r="Y41" s="10" t="s">
        <v>239</v>
      </c>
      <c r="Z41" s="10" t="s">
        <v>124</v>
      </c>
      <c r="AA41" s="49">
        <v>1</v>
      </c>
      <c r="AB41" s="10" t="s">
        <v>125</v>
      </c>
      <c r="AC41" s="10" t="s">
        <v>536</v>
      </c>
      <c r="AD41" s="49">
        <v>0</v>
      </c>
      <c r="AE41" s="49">
        <v>0</v>
      </c>
      <c r="AF41" s="49">
        <v>1</v>
      </c>
      <c r="AG41" s="49">
        <v>0</v>
      </c>
      <c r="AH41" s="10"/>
      <c r="AI41" s="10" t="s">
        <v>4983</v>
      </c>
      <c r="AJ41" s="10" t="s">
        <v>4984</v>
      </c>
      <c r="AK41" s="10" t="s">
        <v>4985</v>
      </c>
      <c r="AL41" s="10"/>
      <c r="AM41" s="10" t="s">
        <v>4881</v>
      </c>
      <c r="AN41" s="10"/>
      <c r="AO41" s="49">
        <v>0</v>
      </c>
      <c r="AP41" s="49">
        <v>0</v>
      </c>
      <c r="AQ41" s="49">
        <v>0</v>
      </c>
      <c r="AR41" s="49">
        <v>0</v>
      </c>
      <c r="AS41" s="49">
        <v>0</v>
      </c>
      <c r="AT41" s="49">
        <v>0</v>
      </c>
      <c r="AU41" s="49">
        <v>0</v>
      </c>
      <c r="AV41" s="49">
        <v>0</v>
      </c>
      <c r="AW41" s="50">
        <v>0</v>
      </c>
      <c r="AX41" s="49">
        <v>0</v>
      </c>
      <c r="AY41" s="49">
        <v>0</v>
      </c>
      <c r="AZ41" s="49">
        <v>0</v>
      </c>
      <c r="BA41" s="49">
        <v>0</v>
      </c>
      <c r="BB41" s="49">
        <v>0</v>
      </c>
      <c r="BC41" s="49">
        <v>0</v>
      </c>
      <c r="BD41" s="49">
        <v>0</v>
      </c>
      <c r="BE41" s="49">
        <v>0</v>
      </c>
      <c r="BF41" s="49">
        <v>0</v>
      </c>
      <c r="BG41" s="49">
        <v>0</v>
      </c>
      <c r="BH41" s="49">
        <v>0</v>
      </c>
      <c r="BI41" s="49">
        <v>0</v>
      </c>
      <c r="BJ41" s="50">
        <v>0</v>
      </c>
      <c r="BK41" s="49">
        <v>0</v>
      </c>
      <c r="BL41" s="49">
        <v>0</v>
      </c>
      <c r="BM41" s="49">
        <v>0</v>
      </c>
      <c r="BN41" s="49">
        <v>0</v>
      </c>
      <c r="BO41" s="49">
        <v>0</v>
      </c>
      <c r="BP41" s="49">
        <v>0</v>
      </c>
      <c r="BQ41" s="49">
        <v>0</v>
      </c>
      <c r="BR41" s="49">
        <v>0</v>
      </c>
      <c r="BS41" s="49">
        <v>0</v>
      </c>
      <c r="BT41" s="49">
        <v>0</v>
      </c>
      <c r="BU41" s="50">
        <v>0</v>
      </c>
      <c r="BV41" s="49">
        <v>0</v>
      </c>
      <c r="BW41" s="50">
        <v>0</v>
      </c>
      <c r="BX41" s="49">
        <v>0</v>
      </c>
      <c r="BY41" s="49">
        <v>0</v>
      </c>
      <c r="BZ41" s="49">
        <v>0</v>
      </c>
      <c r="CA41" s="49">
        <v>0</v>
      </c>
      <c r="CB41" s="49">
        <v>0</v>
      </c>
      <c r="CC41" s="49">
        <v>0</v>
      </c>
      <c r="CD41" s="49">
        <v>0</v>
      </c>
      <c r="CE41" s="49">
        <v>0</v>
      </c>
      <c r="CF41" s="49">
        <v>0</v>
      </c>
      <c r="CG41" s="49">
        <v>0</v>
      </c>
      <c r="CH41" s="50">
        <v>0</v>
      </c>
      <c r="CI41" s="49">
        <v>0</v>
      </c>
      <c r="CJ41" s="50">
        <v>0</v>
      </c>
      <c r="CK41" s="49">
        <v>0</v>
      </c>
      <c r="CL41" s="49">
        <v>0</v>
      </c>
      <c r="CM41" s="49">
        <v>0</v>
      </c>
      <c r="CN41" s="49">
        <v>0</v>
      </c>
      <c r="CO41" s="10"/>
      <c r="CP41" s="51" t="s">
        <v>4986</v>
      </c>
    </row>
    <row r="42" spans="1:94" ht="70.349999999999994" customHeight="1" x14ac:dyDescent="0.3">
      <c r="A42" s="48" t="s">
        <v>571</v>
      </c>
      <c r="B42" s="48" t="s">
        <v>571</v>
      </c>
      <c r="C42" s="10" t="s">
        <v>246</v>
      </c>
      <c r="D42" s="10" t="s">
        <v>102</v>
      </c>
      <c r="E42" s="10" t="s">
        <v>519</v>
      </c>
      <c r="F42" s="10" t="s">
        <v>520</v>
      </c>
      <c r="G42" s="10" t="s">
        <v>521</v>
      </c>
      <c r="H42" s="10" t="s">
        <v>522</v>
      </c>
      <c r="I42" s="10" t="s">
        <v>523</v>
      </c>
      <c r="J42" s="10" t="s">
        <v>524</v>
      </c>
      <c r="K42" s="10" t="s">
        <v>525</v>
      </c>
      <c r="L42" s="10" t="s">
        <v>526</v>
      </c>
      <c r="M42" s="10" t="s">
        <v>450</v>
      </c>
      <c r="N42" s="10" t="s">
        <v>527</v>
      </c>
      <c r="O42" s="10" t="s">
        <v>526</v>
      </c>
      <c r="P42" s="10" t="s">
        <v>528</v>
      </c>
      <c r="Q42" s="10" t="s">
        <v>529</v>
      </c>
      <c r="R42" s="10" t="s">
        <v>530</v>
      </c>
      <c r="S42" s="10" t="s">
        <v>572</v>
      </c>
      <c r="T42" s="10" t="s">
        <v>573</v>
      </c>
      <c r="U42" s="10" t="s">
        <v>574</v>
      </c>
      <c r="V42" s="10" t="s">
        <v>575</v>
      </c>
      <c r="W42" s="10" t="s">
        <v>576</v>
      </c>
      <c r="X42" s="10" t="s">
        <v>577</v>
      </c>
      <c r="Y42" s="10" t="s">
        <v>123</v>
      </c>
      <c r="Z42" s="10" t="s">
        <v>124</v>
      </c>
      <c r="AA42" s="49">
        <v>306</v>
      </c>
      <c r="AB42" s="10" t="s">
        <v>182</v>
      </c>
      <c r="AC42" s="10" t="s">
        <v>536</v>
      </c>
      <c r="AD42" s="49">
        <v>306</v>
      </c>
      <c r="AE42" s="49">
        <v>306</v>
      </c>
      <c r="AF42" s="49">
        <v>306</v>
      </c>
      <c r="AG42" s="49">
        <v>306</v>
      </c>
      <c r="AH42" s="10" t="s">
        <v>4987</v>
      </c>
      <c r="AI42" s="10" t="s">
        <v>4988</v>
      </c>
      <c r="AJ42" s="10" t="s">
        <v>4989</v>
      </c>
      <c r="AK42" s="10" t="s">
        <v>4990</v>
      </c>
      <c r="AL42" s="10" t="s">
        <v>4991</v>
      </c>
      <c r="AM42" s="10" t="s">
        <v>4849</v>
      </c>
      <c r="AN42" s="10" t="s">
        <v>4992</v>
      </c>
      <c r="AO42" s="49">
        <v>0</v>
      </c>
      <c r="AP42" s="49">
        <v>0</v>
      </c>
      <c r="AQ42" s="49">
        <v>0</v>
      </c>
      <c r="AR42" s="49">
        <v>174</v>
      </c>
      <c r="AS42" s="49">
        <v>0</v>
      </c>
      <c r="AT42" s="49">
        <v>0</v>
      </c>
      <c r="AU42" s="49">
        <v>0</v>
      </c>
      <c r="AV42" s="49">
        <v>0</v>
      </c>
      <c r="AW42" s="50">
        <v>0</v>
      </c>
      <c r="AX42" s="49">
        <v>0</v>
      </c>
      <c r="AY42" s="49">
        <v>0</v>
      </c>
      <c r="AZ42" s="49">
        <v>0</v>
      </c>
      <c r="BA42" s="49">
        <v>174</v>
      </c>
      <c r="BB42" s="49">
        <v>0</v>
      </c>
      <c r="BC42" s="49">
        <v>0</v>
      </c>
      <c r="BD42" s="49">
        <v>0</v>
      </c>
      <c r="BE42" s="49">
        <v>182.7</v>
      </c>
      <c r="BF42" s="49">
        <v>0</v>
      </c>
      <c r="BG42" s="49">
        <v>0</v>
      </c>
      <c r="BH42" s="49">
        <v>0</v>
      </c>
      <c r="BI42" s="49">
        <v>0</v>
      </c>
      <c r="BJ42" s="50">
        <v>0</v>
      </c>
      <c r="BK42" s="49">
        <v>0</v>
      </c>
      <c r="BL42" s="49">
        <v>0</v>
      </c>
      <c r="BM42" s="49">
        <v>0</v>
      </c>
      <c r="BN42" s="49">
        <v>182.7</v>
      </c>
      <c r="BO42" s="49">
        <v>0</v>
      </c>
      <c r="BP42" s="49">
        <v>0</v>
      </c>
      <c r="BQ42" s="49">
        <v>0</v>
      </c>
      <c r="BR42" s="49">
        <v>191.83500000000001</v>
      </c>
      <c r="BS42" s="49">
        <v>0</v>
      </c>
      <c r="BT42" s="49">
        <v>0</v>
      </c>
      <c r="BU42" s="50">
        <v>0</v>
      </c>
      <c r="BV42" s="49">
        <v>0</v>
      </c>
      <c r="BW42" s="50">
        <v>0</v>
      </c>
      <c r="BX42" s="49">
        <v>0</v>
      </c>
      <c r="BY42" s="49">
        <v>0</v>
      </c>
      <c r="BZ42" s="49">
        <v>0</v>
      </c>
      <c r="CA42" s="49">
        <v>191.83500000000001</v>
      </c>
      <c r="CB42" s="49">
        <v>0</v>
      </c>
      <c r="CC42" s="49">
        <v>0</v>
      </c>
      <c r="CD42" s="49">
        <v>0</v>
      </c>
      <c r="CE42" s="49">
        <v>201.42675</v>
      </c>
      <c r="CF42" s="49">
        <v>0</v>
      </c>
      <c r="CG42" s="49">
        <v>0</v>
      </c>
      <c r="CH42" s="50">
        <v>0</v>
      </c>
      <c r="CI42" s="49">
        <v>0</v>
      </c>
      <c r="CJ42" s="50">
        <v>0</v>
      </c>
      <c r="CK42" s="49">
        <v>0</v>
      </c>
      <c r="CL42" s="49">
        <v>0</v>
      </c>
      <c r="CM42" s="49">
        <v>0</v>
      </c>
      <c r="CN42" s="49">
        <v>201.42675</v>
      </c>
      <c r="CO42" s="10" t="s">
        <v>582</v>
      </c>
      <c r="CP42" s="51" t="s">
        <v>4993</v>
      </c>
    </row>
    <row r="43" spans="1:94" ht="70.349999999999994" customHeight="1" x14ac:dyDescent="0.3">
      <c r="A43" s="48" t="s">
        <v>584</v>
      </c>
      <c r="B43" s="48" t="s">
        <v>584</v>
      </c>
      <c r="C43" s="10" t="s">
        <v>357</v>
      </c>
      <c r="D43" s="10" t="s">
        <v>102</v>
      </c>
      <c r="E43" s="10" t="s">
        <v>519</v>
      </c>
      <c r="F43" s="10" t="s">
        <v>520</v>
      </c>
      <c r="G43" s="10" t="s">
        <v>521</v>
      </c>
      <c r="H43" s="10" t="s">
        <v>522</v>
      </c>
      <c r="I43" s="10" t="s">
        <v>523</v>
      </c>
      <c r="J43" s="10" t="s">
        <v>524</v>
      </c>
      <c r="K43" s="10" t="s">
        <v>525</v>
      </c>
      <c r="L43" s="10" t="s">
        <v>526</v>
      </c>
      <c r="M43" s="10" t="s">
        <v>450</v>
      </c>
      <c r="N43" s="10" t="s">
        <v>527</v>
      </c>
      <c r="O43" s="10" t="s">
        <v>526</v>
      </c>
      <c r="P43" s="10" t="s">
        <v>528</v>
      </c>
      <c r="Q43" s="10" t="s">
        <v>529</v>
      </c>
      <c r="R43" s="10" t="s">
        <v>530</v>
      </c>
      <c r="S43" s="10" t="s">
        <v>585</v>
      </c>
      <c r="T43" s="10" t="s">
        <v>586</v>
      </c>
      <c r="U43" s="10" t="s">
        <v>587</v>
      </c>
      <c r="V43" s="10" t="s">
        <v>588</v>
      </c>
      <c r="W43" s="10" t="s">
        <v>589</v>
      </c>
      <c r="X43" s="10" t="s">
        <v>500</v>
      </c>
      <c r="Y43" s="10" t="s">
        <v>123</v>
      </c>
      <c r="Z43" s="10" t="s">
        <v>124</v>
      </c>
      <c r="AA43" s="49">
        <v>1</v>
      </c>
      <c r="AB43" s="10" t="s">
        <v>125</v>
      </c>
      <c r="AC43" s="10" t="s">
        <v>536</v>
      </c>
      <c r="AD43" s="49">
        <v>0</v>
      </c>
      <c r="AE43" s="49">
        <v>0</v>
      </c>
      <c r="AF43" s="49">
        <v>0</v>
      </c>
      <c r="AG43" s="49">
        <v>1</v>
      </c>
      <c r="AH43" s="10"/>
      <c r="AI43" s="10" t="s">
        <v>4994</v>
      </c>
      <c r="AJ43" s="10"/>
      <c r="AK43" s="10"/>
      <c r="AL43" s="10" t="s">
        <v>4995</v>
      </c>
      <c r="AM43" s="10" t="s">
        <v>4881</v>
      </c>
      <c r="AN43" s="10"/>
      <c r="AO43" s="49">
        <v>0</v>
      </c>
      <c r="AP43" s="49">
        <v>0</v>
      </c>
      <c r="AQ43" s="49">
        <v>0</v>
      </c>
      <c r="AR43" s="49">
        <v>0</v>
      </c>
      <c r="AS43" s="49">
        <v>0</v>
      </c>
      <c r="AT43" s="49">
        <v>0</v>
      </c>
      <c r="AU43" s="49">
        <v>0</v>
      </c>
      <c r="AV43" s="49">
        <v>0</v>
      </c>
      <c r="AW43" s="50">
        <v>0</v>
      </c>
      <c r="AX43" s="49">
        <v>0</v>
      </c>
      <c r="AY43" s="49">
        <v>0</v>
      </c>
      <c r="AZ43" s="49">
        <v>0</v>
      </c>
      <c r="BA43" s="49">
        <v>0</v>
      </c>
      <c r="BB43" s="49">
        <v>0</v>
      </c>
      <c r="BC43" s="49">
        <v>0</v>
      </c>
      <c r="BD43" s="49">
        <v>0</v>
      </c>
      <c r="BE43" s="49">
        <v>0</v>
      </c>
      <c r="BF43" s="49">
        <v>0</v>
      </c>
      <c r="BG43" s="49">
        <v>0</v>
      </c>
      <c r="BH43" s="49">
        <v>0</v>
      </c>
      <c r="BI43" s="49">
        <v>0</v>
      </c>
      <c r="BJ43" s="50">
        <v>0</v>
      </c>
      <c r="BK43" s="49">
        <v>0</v>
      </c>
      <c r="BL43" s="49">
        <v>0</v>
      </c>
      <c r="BM43" s="49">
        <v>0</v>
      </c>
      <c r="BN43" s="49">
        <v>0</v>
      </c>
      <c r="BO43" s="49">
        <v>0</v>
      </c>
      <c r="BP43" s="49">
        <v>0</v>
      </c>
      <c r="BQ43" s="49">
        <v>0</v>
      </c>
      <c r="BR43" s="49">
        <v>0</v>
      </c>
      <c r="BS43" s="49">
        <v>0</v>
      </c>
      <c r="BT43" s="49">
        <v>0</v>
      </c>
      <c r="BU43" s="50">
        <v>0</v>
      </c>
      <c r="BV43" s="49">
        <v>0</v>
      </c>
      <c r="BW43" s="50">
        <v>0</v>
      </c>
      <c r="BX43" s="49">
        <v>0</v>
      </c>
      <c r="BY43" s="49">
        <v>0</v>
      </c>
      <c r="BZ43" s="49">
        <v>0</v>
      </c>
      <c r="CA43" s="49">
        <v>0</v>
      </c>
      <c r="CB43" s="49">
        <v>0</v>
      </c>
      <c r="CC43" s="49">
        <v>0</v>
      </c>
      <c r="CD43" s="49">
        <v>0</v>
      </c>
      <c r="CE43" s="49">
        <v>0</v>
      </c>
      <c r="CF43" s="49">
        <v>0</v>
      </c>
      <c r="CG43" s="49">
        <v>0</v>
      </c>
      <c r="CH43" s="50">
        <v>0</v>
      </c>
      <c r="CI43" s="49">
        <v>0</v>
      </c>
      <c r="CJ43" s="50">
        <v>0</v>
      </c>
      <c r="CK43" s="49">
        <v>0</v>
      </c>
      <c r="CL43" s="49">
        <v>0</v>
      </c>
      <c r="CM43" s="49">
        <v>0</v>
      </c>
      <c r="CN43" s="49">
        <v>0</v>
      </c>
      <c r="CO43" s="10"/>
      <c r="CP43" s="51" t="s">
        <v>590</v>
      </c>
    </row>
    <row r="44" spans="1:94" ht="70.349999999999994" customHeight="1" x14ac:dyDescent="0.3">
      <c r="A44" s="48" t="s">
        <v>591</v>
      </c>
      <c r="B44" s="48" t="s">
        <v>591</v>
      </c>
      <c r="C44" s="10" t="s">
        <v>419</v>
      </c>
      <c r="D44" s="10" t="s">
        <v>102</v>
      </c>
      <c r="E44" s="10" t="s">
        <v>519</v>
      </c>
      <c r="F44" s="10" t="s">
        <v>520</v>
      </c>
      <c r="G44" s="10" t="s">
        <v>521</v>
      </c>
      <c r="H44" s="10" t="s">
        <v>522</v>
      </c>
      <c r="I44" s="10" t="s">
        <v>523</v>
      </c>
      <c r="J44" s="10" t="s">
        <v>524</v>
      </c>
      <c r="K44" s="10" t="s">
        <v>525</v>
      </c>
      <c r="L44" s="10" t="s">
        <v>526</v>
      </c>
      <c r="M44" s="10" t="s">
        <v>450</v>
      </c>
      <c r="N44" s="10" t="s">
        <v>527</v>
      </c>
      <c r="O44" s="10" t="s">
        <v>526</v>
      </c>
      <c r="P44" s="10" t="s">
        <v>528</v>
      </c>
      <c r="Q44" s="10" t="s">
        <v>529</v>
      </c>
      <c r="R44" s="10" t="s">
        <v>530</v>
      </c>
      <c r="S44" s="10" t="s">
        <v>592</v>
      </c>
      <c r="T44" s="10" t="s">
        <v>593</v>
      </c>
      <c r="U44" s="10" t="s">
        <v>594</v>
      </c>
      <c r="V44" s="10" t="s">
        <v>595</v>
      </c>
      <c r="W44" s="10" t="s">
        <v>596</v>
      </c>
      <c r="X44" s="10" t="s">
        <v>597</v>
      </c>
      <c r="Y44" s="10" t="s">
        <v>123</v>
      </c>
      <c r="Z44" s="10" t="s">
        <v>124</v>
      </c>
      <c r="AA44" s="49">
        <v>1</v>
      </c>
      <c r="AB44" s="10" t="s">
        <v>182</v>
      </c>
      <c r="AC44" s="10" t="s">
        <v>536</v>
      </c>
      <c r="AD44" s="49">
        <v>1</v>
      </c>
      <c r="AE44" s="49">
        <v>1</v>
      </c>
      <c r="AF44" s="49">
        <v>1</v>
      </c>
      <c r="AG44" s="49">
        <v>1</v>
      </c>
      <c r="AH44" s="10" t="s">
        <v>4996</v>
      </c>
      <c r="AI44" s="10" t="s">
        <v>4997</v>
      </c>
      <c r="AJ44" s="10" t="s">
        <v>4998</v>
      </c>
      <c r="AK44" s="10" t="s">
        <v>4999</v>
      </c>
      <c r="AL44" s="10" t="s">
        <v>4999</v>
      </c>
      <c r="AM44" s="10" t="s">
        <v>4881</v>
      </c>
      <c r="AN44" s="10" t="s">
        <v>5000</v>
      </c>
      <c r="AO44" s="49">
        <v>0</v>
      </c>
      <c r="AP44" s="49">
        <v>0</v>
      </c>
      <c r="AQ44" s="49">
        <v>0</v>
      </c>
      <c r="AR44" s="49">
        <v>0</v>
      </c>
      <c r="AS44" s="49">
        <v>0</v>
      </c>
      <c r="AT44" s="49">
        <v>0</v>
      </c>
      <c r="AU44" s="49">
        <v>0</v>
      </c>
      <c r="AV44" s="49">
        <v>0</v>
      </c>
      <c r="AW44" s="50">
        <v>0</v>
      </c>
      <c r="AX44" s="49">
        <v>0</v>
      </c>
      <c r="AY44" s="49">
        <v>0</v>
      </c>
      <c r="AZ44" s="49">
        <v>0</v>
      </c>
      <c r="BA44" s="49">
        <v>0</v>
      </c>
      <c r="BB44" s="49">
        <v>0</v>
      </c>
      <c r="BC44" s="49">
        <v>0</v>
      </c>
      <c r="BD44" s="49">
        <v>0</v>
      </c>
      <c r="BE44" s="49">
        <v>0</v>
      </c>
      <c r="BF44" s="49">
        <v>0</v>
      </c>
      <c r="BG44" s="49">
        <v>0</v>
      </c>
      <c r="BH44" s="49">
        <v>0</v>
      </c>
      <c r="BI44" s="49">
        <v>0</v>
      </c>
      <c r="BJ44" s="50">
        <v>0</v>
      </c>
      <c r="BK44" s="49">
        <v>0</v>
      </c>
      <c r="BL44" s="49">
        <v>0</v>
      </c>
      <c r="BM44" s="49">
        <v>0</v>
      </c>
      <c r="BN44" s="49">
        <v>0</v>
      </c>
      <c r="BO44" s="49">
        <v>0</v>
      </c>
      <c r="BP44" s="49">
        <v>0</v>
      </c>
      <c r="BQ44" s="49">
        <v>0</v>
      </c>
      <c r="BR44" s="49">
        <v>0</v>
      </c>
      <c r="BS44" s="49">
        <v>0</v>
      </c>
      <c r="BT44" s="49">
        <v>0</v>
      </c>
      <c r="BU44" s="50">
        <v>0</v>
      </c>
      <c r="BV44" s="49">
        <v>0</v>
      </c>
      <c r="BW44" s="50">
        <v>0</v>
      </c>
      <c r="BX44" s="49">
        <v>0</v>
      </c>
      <c r="BY44" s="49">
        <v>0</v>
      </c>
      <c r="BZ44" s="49">
        <v>0</v>
      </c>
      <c r="CA44" s="49">
        <v>0</v>
      </c>
      <c r="CB44" s="49">
        <v>0</v>
      </c>
      <c r="CC44" s="49">
        <v>0</v>
      </c>
      <c r="CD44" s="49">
        <v>0</v>
      </c>
      <c r="CE44" s="49">
        <v>0</v>
      </c>
      <c r="CF44" s="49">
        <v>0</v>
      </c>
      <c r="CG44" s="49">
        <v>0</v>
      </c>
      <c r="CH44" s="50">
        <v>0</v>
      </c>
      <c r="CI44" s="49">
        <v>0</v>
      </c>
      <c r="CJ44" s="50">
        <v>0</v>
      </c>
      <c r="CK44" s="49">
        <v>0</v>
      </c>
      <c r="CL44" s="49">
        <v>0</v>
      </c>
      <c r="CM44" s="49">
        <v>0</v>
      </c>
      <c r="CN44" s="49">
        <v>0</v>
      </c>
      <c r="CO44" s="10" t="s">
        <v>603</v>
      </c>
      <c r="CP44" s="51"/>
    </row>
    <row r="45" spans="1:94" ht="70.349999999999994" customHeight="1" x14ac:dyDescent="0.3">
      <c r="A45" s="48" t="s">
        <v>604</v>
      </c>
      <c r="B45" s="48" t="s">
        <v>604</v>
      </c>
      <c r="C45" s="10" t="s">
        <v>436</v>
      </c>
      <c r="D45" s="10" t="s">
        <v>102</v>
      </c>
      <c r="E45" s="10" t="s">
        <v>519</v>
      </c>
      <c r="F45" s="10" t="s">
        <v>520</v>
      </c>
      <c r="G45" s="10" t="s">
        <v>521</v>
      </c>
      <c r="H45" s="10" t="s">
        <v>522</v>
      </c>
      <c r="I45" s="10" t="s">
        <v>523</v>
      </c>
      <c r="J45" s="10" t="s">
        <v>524</v>
      </c>
      <c r="K45" s="10" t="s">
        <v>525</v>
      </c>
      <c r="L45" s="10" t="s">
        <v>526</v>
      </c>
      <c r="M45" s="10" t="s">
        <v>450</v>
      </c>
      <c r="N45" s="10" t="s">
        <v>527</v>
      </c>
      <c r="O45" s="10" t="s">
        <v>526</v>
      </c>
      <c r="P45" s="10" t="s">
        <v>528</v>
      </c>
      <c r="Q45" s="10" t="s">
        <v>529</v>
      </c>
      <c r="R45" s="10" t="s">
        <v>530</v>
      </c>
      <c r="S45" s="10" t="s">
        <v>605</v>
      </c>
      <c r="T45" s="10" t="s">
        <v>606</v>
      </c>
      <c r="U45" s="10" t="s">
        <v>607</v>
      </c>
      <c r="V45" s="10" t="s">
        <v>608</v>
      </c>
      <c r="W45" s="10" t="s">
        <v>609</v>
      </c>
      <c r="X45" s="10" t="s">
        <v>610</v>
      </c>
      <c r="Y45" s="10" t="s">
        <v>123</v>
      </c>
      <c r="Z45" s="10" t="s">
        <v>124</v>
      </c>
      <c r="AA45" s="49">
        <v>7850</v>
      </c>
      <c r="AB45" s="10" t="s">
        <v>125</v>
      </c>
      <c r="AC45" s="10" t="s">
        <v>536</v>
      </c>
      <c r="AD45" s="49">
        <v>700</v>
      </c>
      <c r="AE45" s="49">
        <v>1000</v>
      </c>
      <c r="AF45" s="49">
        <v>3000</v>
      </c>
      <c r="AG45" s="49">
        <v>3150</v>
      </c>
      <c r="AH45" s="10" t="s">
        <v>5001</v>
      </c>
      <c r="AI45" s="10" t="s">
        <v>5002</v>
      </c>
      <c r="AJ45" s="10" t="s">
        <v>5003</v>
      </c>
      <c r="AK45" s="10" t="s">
        <v>5004</v>
      </c>
      <c r="AL45" s="10" t="s">
        <v>5005</v>
      </c>
      <c r="AM45" s="10" t="s">
        <v>4849</v>
      </c>
      <c r="AN45" s="10"/>
      <c r="AO45" s="49">
        <v>125</v>
      </c>
      <c r="AP45" s="49">
        <v>0</v>
      </c>
      <c r="AQ45" s="49">
        <v>125</v>
      </c>
      <c r="AR45" s="49">
        <v>0</v>
      </c>
      <c r="AS45" s="49">
        <v>0</v>
      </c>
      <c r="AT45" s="49">
        <v>0</v>
      </c>
      <c r="AU45" s="49">
        <v>0</v>
      </c>
      <c r="AV45" s="49">
        <v>0</v>
      </c>
      <c r="AW45" s="50">
        <v>0</v>
      </c>
      <c r="AX45" s="49">
        <v>0</v>
      </c>
      <c r="AY45" s="49">
        <v>100</v>
      </c>
      <c r="AZ45" s="49">
        <v>100</v>
      </c>
      <c r="BA45" s="49">
        <v>225</v>
      </c>
      <c r="BB45" s="49">
        <v>125</v>
      </c>
      <c r="BC45" s="49">
        <v>0</v>
      </c>
      <c r="BD45" s="49">
        <v>125</v>
      </c>
      <c r="BE45" s="49">
        <v>0</v>
      </c>
      <c r="BF45" s="49">
        <v>0</v>
      </c>
      <c r="BG45" s="49">
        <v>0</v>
      </c>
      <c r="BH45" s="49">
        <v>0</v>
      </c>
      <c r="BI45" s="49">
        <v>0</v>
      </c>
      <c r="BJ45" s="50">
        <v>0</v>
      </c>
      <c r="BK45" s="49">
        <v>0</v>
      </c>
      <c r="BL45" s="49">
        <v>105</v>
      </c>
      <c r="BM45" s="49">
        <v>105</v>
      </c>
      <c r="BN45" s="49">
        <v>230</v>
      </c>
      <c r="BO45" s="49">
        <v>125</v>
      </c>
      <c r="BP45" s="49">
        <v>0</v>
      </c>
      <c r="BQ45" s="49">
        <v>125</v>
      </c>
      <c r="BR45" s="49">
        <v>0</v>
      </c>
      <c r="BS45" s="49">
        <v>0</v>
      </c>
      <c r="BT45" s="49">
        <v>0</v>
      </c>
      <c r="BU45" s="50">
        <v>0</v>
      </c>
      <c r="BV45" s="49">
        <v>0</v>
      </c>
      <c r="BW45" s="50">
        <v>0</v>
      </c>
      <c r="BX45" s="49">
        <v>0</v>
      </c>
      <c r="BY45" s="49">
        <v>110.25</v>
      </c>
      <c r="BZ45" s="49">
        <v>110.25</v>
      </c>
      <c r="CA45" s="49">
        <v>235.25</v>
      </c>
      <c r="CB45" s="49">
        <v>125</v>
      </c>
      <c r="CC45" s="49">
        <v>0</v>
      </c>
      <c r="CD45" s="49">
        <v>125</v>
      </c>
      <c r="CE45" s="49">
        <v>0</v>
      </c>
      <c r="CF45" s="49">
        <v>0</v>
      </c>
      <c r="CG45" s="49">
        <v>0</v>
      </c>
      <c r="CH45" s="50">
        <v>0</v>
      </c>
      <c r="CI45" s="49">
        <v>0</v>
      </c>
      <c r="CJ45" s="50">
        <v>0</v>
      </c>
      <c r="CK45" s="49">
        <v>0</v>
      </c>
      <c r="CL45" s="49">
        <v>115.7625</v>
      </c>
      <c r="CM45" s="49">
        <v>115.7625</v>
      </c>
      <c r="CN45" s="49">
        <v>240.76249999999999</v>
      </c>
      <c r="CO45" s="10" t="s">
        <v>615</v>
      </c>
      <c r="CP45" s="51" t="s">
        <v>5006</v>
      </c>
    </row>
    <row r="46" spans="1:94" ht="70.349999999999994" customHeight="1" x14ac:dyDescent="0.3">
      <c r="A46" s="48" t="s">
        <v>617</v>
      </c>
      <c r="B46" s="48" t="s">
        <v>617</v>
      </c>
      <c r="C46" s="10" t="s">
        <v>450</v>
      </c>
      <c r="D46" s="10" t="s">
        <v>102</v>
      </c>
      <c r="E46" s="10" t="s">
        <v>519</v>
      </c>
      <c r="F46" s="10" t="s">
        <v>520</v>
      </c>
      <c r="G46" s="10" t="s">
        <v>521</v>
      </c>
      <c r="H46" s="10" t="s">
        <v>522</v>
      </c>
      <c r="I46" s="10" t="s">
        <v>523</v>
      </c>
      <c r="J46" s="10" t="s">
        <v>524</v>
      </c>
      <c r="K46" s="10" t="s">
        <v>525</v>
      </c>
      <c r="L46" s="10" t="s">
        <v>526</v>
      </c>
      <c r="M46" s="10" t="s">
        <v>450</v>
      </c>
      <c r="N46" s="10" t="s">
        <v>527</v>
      </c>
      <c r="O46" s="10" t="s">
        <v>526</v>
      </c>
      <c r="P46" s="10" t="s">
        <v>528</v>
      </c>
      <c r="Q46" s="10" t="s">
        <v>529</v>
      </c>
      <c r="R46" s="10" t="s">
        <v>530</v>
      </c>
      <c r="S46" s="10" t="s">
        <v>618</v>
      </c>
      <c r="T46" s="10" t="s">
        <v>619</v>
      </c>
      <c r="U46" s="10" t="s">
        <v>620</v>
      </c>
      <c r="V46" s="10" t="s">
        <v>621</v>
      </c>
      <c r="W46" s="10" t="s">
        <v>622</v>
      </c>
      <c r="X46" s="10" t="s">
        <v>623</v>
      </c>
      <c r="Y46" s="10" t="s">
        <v>123</v>
      </c>
      <c r="Z46" s="10" t="s">
        <v>124</v>
      </c>
      <c r="AA46" s="49">
        <v>20</v>
      </c>
      <c r="AB46" s="10" t="s">
        <v>182</v>
      </c>
      <c r="AC46" s="10" t="s">
        <v>536</v>
      </c>
      <c r="AD46" s="49">
        <v>20</v>
      </c>
      <c r="AE46" s="49">
        <v>20</v>
      </c>
      <c r="AF46" s="49">
        <v>20</v>
      </c>
      <c r="AG46" s="49">
        <v>20</v>
      </c>
      <c r="AH46" s="10" t="s">
        <v>5007</v>
      </c>
      <c r="AI46" s="10" t="s">
        <v>5008</v>
      </c>
      <c r="AJ46" s="10" t="s">
        <v>5009</v>
      </c>
      <c r="AK46" s="10" t="s">
        <v>5010</v>
      </c>
      <c r="AL46" s="10" t="s">
        <v>5011</v>
      </c>
      <c r="AM46" s="10" t="s">
        <v>4849</v>
      </c>
      <c r="AN46" s="10" t="s">
        <v>5012</v>
      </c>
      <c r="AO46" s="49">
        <v>110</v>
      </c>
      <c r="AP46" s="49">
        <v>0</v>
      </c>
      <c r="AQ46" s="49">
        <v>110</v>
      </c>
      <c r="AR46" s="49">
        <v>0</v>
      </c>
      <c r="AS46" s="49">
        <v>0</v>
      </c>
      <c r="AT46" s="49">
        <v>0</v>
      </c>
      <c r="AU46" s="49">
        <v>0</v>
      </c>
      <c r="AV46" s="49">
        <v>0</v>
      </c>
      <c r="AW46" s="50">
        <v>0</v>
      </c>
      <c r="AX46" s="49">
        <v>0</v>
      </c>
      <c r="AY46" s="49">
        <v>0</v>
      </c>
      <c r="AZ46" s="49">
        <v>0</v>
      </c>
      <c r="BA46" s="49">
        <v>110</v>
      </c>
      <c r="BB46" s="49">
        <v>115.5</v>
      </c>
      <c r="BC46" s="49">
        <v>0</v>
      </c>
      <c r="BD46" s="49">
        <v>115.5</v>
      </c>
      <c r="BE46" s="49">
        <v>0</v>
      </c>
      <c r="BF46" s="49">
        <v>0</v>
      </c>
      <c r="BG46" s="49">
        <v>0</v>
      </c>
      <c r="BH46" s="49">
        <v>0</v>
      </c>
      <c r="BI46" s="49">
        <v>0</v>
      </c>
      <c r="BJ46" s="50">
        <v>0</v>
      </c>
      <c r="BK46" s="49">
        <v>0</v>
      </c>
      <c r="BL46" s="49">
        <v>0</v>
      </c>
      <c r="BM46" s="49">
        <v>0</v>
      </c>
      <c r="BN46" s="49">
        <v>115.5</v>
      </c>
      <c r="BO46" s="49">
        <v>121.27500000000001</v>
      </c>
      <c r="BP46" s="49">
        <v>0</v>
      </c>
      <c r="BQ46" s="49">
        <v>121.27500000000001</v>
      </c>
      <c r="BR46" s="49">
        <v>0</v>
      </c>
      <c r="BS46" s="49">
        <v>0</v>
      </c>
      <c r="BT46" s="49">
        <v>0</v>
      </c>
      <c r="BU46" s="50">
        <v>0</v>
      </c>
      <c r="BV46" s="49">
        <v>0</v>
      </c>
      <c r="BW46" s="50">
        <v>0</v>
      </c>
      <c r="BX46" s="49">
        <v>0</v>
      </c>
      <c r="BY46" s="49">
        <v>0</v>
      </c>
      <c r="BZ46" s="49">
        <v>0</v>
      </c>
      <c r="CA46" s="49">
        <v>121.27500000000001</v>
      </c>
      <c r="CB46" s="49">
        <v>115.22</v>
      </c>
      <c r="CC46" s="49">
        <v>0</v>
      </c>
      <c r="CD46" s="49">
        <v>115.22</v>
      </c>
      <c r="CE46" s="49">
        <v>0</v>
      </c>
      <c r="CF46" s="49">
        <v>0</v>
      </c>
      <c r="CG46" s="49">
        <v>0</v>
      </c>
      <c r="CH46" s="50">
        <v>0</v>
      </c>
      <c r="CI46" s="49">
        <v>0</v>
      </c>
      <c r="CJ46" s="50">
        <v>0</v>
      </c>
      <c r="CK46" s="49">
        <v>0</v>
      </c>
      <c r="CL46" s="49">
        <v>0</v>
      </c>
      <c r="CM46" s="49">
        <v>0</v>
      </c>
      <c r="CN46" s="49">
        <v>115.22</v>
      </c>
      <c r="CO46" s="10" t="s">
        <v>629</v>
      </c>
      <c r="CP46" s="51" t="s">
        <v>5013</v>
      </c>
    </row>
    <row r="47" spans="1:94" ht="70.349999999999994" customHeight="1" x14ac:dyDescent="0.3">
      <c r="A47" s="48" t="s">
        <v>631</v>
      </c>
      <c r="B47" s="48" t="s">
        <v>631</v>
      </c>
      <c r="C47" s="10" t="s">
        <v>632</v>
      </c>
      <c r="D47" s="10" t="s">
        <v>102</v>
      </c>
      <c r="E47" s="10" t="s">
        <v>519</v>
      </c>
      <c r="F47" s="10" t="s">
        <v>520</v>
      </c>
      <c r="G47" s="10" t="s">
        <v>521</v>
      </c>
      <c r="H47" s="10" t="s">
        <v>522</v>
      </c>
      <c r="I47" s="10" t="s">
        <v>523</v>
      </c>
      <c r="J47" s="10" t="s">
        <v>524</v>
      </c>
      <c r="K47" s="10" t="s">
        <v>525</v>
      </c>
      <c r="L47" s="10" t="s">
        <v>526</v>
      </c>
      <c r="M47" s="10" t="s">
        <v>450</v>
      </c>
      <c r="N47" s="10" t="s">
        <v>527</v>
      </c>
      <c r="O47" s="10" t="s">
        <v>526</v>
      </c>
      <c r="P47" s="10" t="s">
        <v>528</v>
      </c>
      <c r="Q47" s="10" t="s">
        <v>529</v>
      </c>
      <c r="R47" s="10" t="s">
        <v>530</v>
      </c>
      <c r="S47" s="10" t="s">
        <v>633</v>
      </c>
      <c r="T47" s="10" t="s">
        <v>634</v>
      </c>
      <c r="U47" s="10" t="s">
        <v>635</v>
      </c>
      <c r="V47" s="10" t="s">
        <v>636</v>
      </c>
      <c r="W47" s="10" t="s">
        <v>637</v>
      </c>
      <c r="X47" s="10" t="s">
        <v>638</v>
      </c>
      <c r="Y47" s="10" t="s">
        <v>123</v>
      </c>
      <c r="Z47" s="10" t="s">
        <v>124</v>
      </c>
      <c r="AA47" s="49">
        <v>5</v>
      </c>
      <c r="AB47" s="10" t="s">
        <v>125</v>
      </c>
      <c r="AC47" s="10" t="s">
        <v>536</v>
      </c>
      <c r="AD47" s="49">
        <v>5</v>
      </c>
      <c r="AE47" s="49">
        <v>0</v>
      </c>
      <c r="AF47" s="49">
        <v>0</v>
      </c>
      <c r="AG47" s="49">
        <v>0</v>
      </c>
      <c r="AH47" s="10" t="s">
        <v>5014</v>
      </c>
      <c r="AI47" s="10" t="s">
        <v>5015</v>
      </c>
      <c r="AJ47" s="10"/>
      <c r="AK47" s="10" t="s">
        <v>5016</v>
      </c>
      <c r="AL47" s="10" t="s">
        <v>5016</v>
      </c>
      <c r="AM47" s="10" t="s">
        <v>4849</v>
      </c>
      <c r="AN47" s="10"/>
      <c r="AO47" s="49">
        <v>0</v>
      </c>
      <c r="AP47" s="49">
        <v>0</v>
      </c>
      <c r="AQ47" s="49">
        <v>0</v>
      </c>
      <c r="AR47" s="49">
        <v>0</v>
      </c>
      <c r="AS47" s="49">
        <v>0</v>
      </c>
      <c r="AT47" s="49">
        <v>0</v>
      </c>
      <c r="AU47" s="49">
        <v>0</v>
      </c>
      <c r="AV47" s="49">
        <v>50</v>
      </c>
      <c r="AW47" s="50">
        <v>0</v>
      </c>
      <c r="AX47" s="49">
        <v>0</v>
      </c>
      <c r="AY47" s="49">
        <v>0</v>
      </c>
      <c r="AZ47" s="49">
        <v>0</v>
      </c>
      <c r="BA47" s="49">
        <v>50</v>
      </c>
      <c r="BB47" s="49">
        <v>0</v>
      </c>
      <c r="BC47" s="49">
        <v>0</v>
      </c>
      <c r="BD47" s="49">
        <v>0</v>
      </c>
      <c r="BE47" s="49">
        <v>0</v>
      </c>
      <c r="BF47" s="49">
        <v>0</v>
      </c>
      <c r="BG47" s="49">
        <v>0</v>
      </c>
      <c r="BH47" s="49">
        <v>0</v>
      </c>
      <c r="BI47" s="49">
        <v>52.5</v>
      </c>
      <c r="BJ47" s="50">
        <v>0</v>
      </c>
      <c r="BK47" s="49">
        <v>0</v>
      </c>
      <c r="BL47" s="49">
        <v>0</v>
      </c>
      <c r="BM47" s="49">
        <v>0</v>
      </c>
      <c r="BN47" s="49">
        <v>52.5</v>
      </c>
      <c r="BO47" s="49">
        <v>0</v>
      </c>
      <c r="BP47" s="49">
        <v>0</v>
      </c>
      <c r="BQ47" s="49">
        <v>0</v>
      </c>
      <c r="BR47" s="49">
        <v>0</v>
      </c>
      <c r="BS47" s="49">
        <v>0</v>
      </c>
      <c r="BT47" s="49">
        <v>0</v>
      </c>
      <c r="BU47" s="50">
        <v>0</v>
      </c>
      <c r="BV47" s="49">
        <v>55.125</v>
      </c>
      <c r="BW47" s="50">
        <v>0</v>
      </c>
      <c r="BX47" s="49">
        <v>0</v>
      </c>
      <c r="BY47" s="49">
        <v>0</v>
      </c>
      <c r="BZ47" s="49">
        <v>0</v>
      </c>
      <c r="CA47" s="49">
        <v>55.125</v>
      </c>
      <c r="CB47" s="49">
        <v>0</v>
      </c>
      <c r="CC47" s="49">
        <v>0</v>
      </c>
      <c r="CD47" s="49">
        <v>0</v>
      </c>
      <c r="CE47" s="49">
        <v>0</v>
      </c>
      <c r="CF47" s="49">
        <v>0</v>
      </c>
      <c r="CG47" s="49">
        <v>0</v>
      </c>
      <c r="CH47" s="50">
        <v>0</v>
      </c>
      <c r="CI47" s="49">
        <v>57.881250000000001</v>
      </c>
      <c r="CJ47" s="50">
        <v>0</v>
      </c>
      <c r="CK47" s="49">
        <v>0</v>
      </c>
      <c r="CL47" s="49">
        <v>0</v>
      </c>
      <c r="CM47" s="49">
        <v>0</v>
      </c>
      <c r="CN47" s="49">
        <v>57.881250000000001</v>
      </c>
      <c r="CO47" s="10" t="s">
        <v>642</v>
      </c>
      <c r="CP47" s="51" t="s">
        <v>5017</v>
      </c>
    </row>
    <row r="48" spans="1:94" ht="70.349999999999994" customHeight="1" x14ac:dyDescent="0.3">
      <c r="A48" s="48" t="s">
        <v>644</v>
      </c>
      <c r="B48" s="48" t="s">
        <v>644</v>
      </c>
      <c r="C48" s="10" t="s">
        <v>645</v>
      </c>
      <c r="D48" s="10" t="s">
        <v>102</v>
      </c>
      <c r="E48" s="10" t="s">
        <v>519</v>
      </c>
      <c r="F48" s="10" t="s">
        <v>520</v>
      </c>
      <c r="G48" s="10" t="s">
        <v>521</v>
      </c>
      <c r="H48" s="10" t="s">
        <v>522</v>
      </c>
      <c r="I48" s="10" t="s">
        <v>523</v>
      </c>
      <c r="J48" s="10" t="s">
        <v>524</v>
      </c>
      <c r="K48" s="10" t="s">
        <v>525</v>
      </c>
      <c r="L48" s="10" t="s">
        <v>526</v>
      </c>
      <c r="M48" s="10" t="s">
        <v>450</v>
      </c>
      <c r="N48" s="10" t="s">
        <v>527</v>
      </c>
      <c r="O48" s="10" t="s">
        <v>526</v>
      </c>
      <c r="P48" s="10" t="s">
        <v>528</v>
      </c>
      <c r="Q48" s="10" t="s">
        <v>529</v>
      </c>
      <c r="R48" s="10" t="s">
        <v>530</v>
      </c>
      <c r="S48" s="10" t="s">
        <v>646</v>
      </c>
      <c r="T48" s="10" t="s">
        <v>647</v>
      </c>
      <c r="U48" s="10" t="s">
        <v>648</v>
      </c>
      <c r="V48" s="10" t="s">
        <v>649</v>
      </c>
      <c r="W48" s="10" t="s">
        <v>650</v>
      </c>
      <c r="X48" s="10" t="s">
        <v>651</v>
      </c>
      <c r="Y48" s="10" t="s">
        <v>123</v>
      </c>
      <c r="Z48" s="10" t="s">
        <v>124</v>
      </c>
      <c r="AA48" s="49">
        <v>5</v>
      </c>
      <c r="AB48" s="10" t="s">
        <v>125</v>
      </c>
      <c r="AC48" s="10" t="s">
        <v>536</v>
      </c>
      <c r="AD48" s="49">
        <v>0</v>
      </c>
      <c r="AE48" s="49">
        <v>1</v>
      </c>
      <c r="AF48" s="49">
        <v>1</v>
      </c>
      <c r="AG48" s="49">
        <v>3</v>
      </c>
      <c r="AH48" s="10" t="s">
        <v>5018</v>
      </c>
      <c r="AI48" s="10" t="s">
        <v>5019</v>
      </c>
      <c r="AJ48" s="10" t="s">
        <v>5020</v>
      </c>
      <c r="AK48" s="10" t="s">
        <v>5021</v>
      </c>
      <c r="AL48" s="10"/>
      <c r="AM48" s="10" t="s">
        <v>4891</v>
      </c>
      <c r="AN48" s="10" t="s">
        <v>5022</v>
      </c>
      <c r="AO48" s="49">
        <v>0</v>
      </c>
      <c r="AP48" s="49">
        <v>0</v>
      </c>
      <c r="AQ48" s="49">
        <v>0</v>
      </c>
      <c r="AR48" s="49">
        <v>0</v>
      </c>
      <c r="AS48" s="49">
        <v>0</v>
      </c>
      <c r="AT48" s="49">
        <v>0</v>
      </c>
      <c r="AU48" s="49">
        <v>0</v>
      </c>
      <c r="AV48" s="49">
        <v>50</v>
      </c>
      <c r="AW48" s="50">
        <v>0</v>
      </c>
      <c r="AX48" s="49">
        <v>300</v>
      </c>
      <c r="AY48" s="49">
        <v>50</v>
      </c>
      <c r="AZ48" s="49">
        <v>50</v>
      </c>
      <c r="BA48" s="49">
        <v>400</v>
      </c>
      <c r="BB48" s="49">
        <v>0</v>
      </c>
      <c r="BC48" s="49">
        <v>0</v>
      </c>
      <c r="BD48" s="49">
        <v>0</v>
      </c>
      <c r="BE48" s="49">
        <v>0</v>
      </c>
      <c r="BF48" s="49">
        <v>0</v>
      </c>
      <c r="BG48" s="49">
        <v>0</v>
      </c>
      <c r="BH48" s="49">
        <v>0</v>
      </c>
      <c r="BI48" s="49">
        <v>52.5</v>
      </c>
      <c r="BJ48" s="50">
        <v>0</v>
      </c>
      <c r="BK48" s="49">
        <v>700</v>
      </c>
      <c r="BL48" s="49">
        <v>52.5</v>
      </c>
      <c r="BM48" s="49">
        <v>52.5</v>
      </c>
      <c r="BN48" s="49">
        <v>805</v>
      </c>
      <c r="BO48" s="49">
        <v>0</v>
      </c>
      <c r="BP48" s="49">
        <v>0</v>
      </c>
      <c r="BQ48" s="49">
        <v>0</v>
      </c>
      <c r="BR48" s="49">
        <v>0</v>
      </c>
      <c r="BS48" s="49">
        <v>0</v>
      </c>
      <c r="BT48" s="49">
        <v>0</v>
      </c>
      <c r="BU48" s="50">
        <v>0</v>
      </c>
      <c r="BV48" s="49">
        <v>55.125</v>
      </c>
      <c r="BW48" s="50">
        <v>0</v>
      </c>
      <c r="BX48" s="49">
        <v>700</v>
      </c>
      <c r="BY48" s="49">
        <v>55.125</v>
      </c>
      <c r="BZ48" s="49">
        <v>55.125</v>
      </c>
      <c r="CA48" s="49">
        <v>810.25</v>
      </c>
      <c r="CB48" s="49">
        <v>0</v>
      </c>
      <c r="CC48" s="49">
        <v>0</v>
      </c>
      <c r="CD48" s="49">
        <v>0</v>
      </c>
      <c r="CE48" s="49">
        <v>0</v>
      </c>
      <c r="CF48" s="49">
        <v>0</v>
      </c>
      <c r="CG48" s="49">
        <v>0</v>
      </c>
      <c r="CH48" s="50">
        <v>0</v>
      </c>
      <c r="CI48" s="49">
        <v>0</v>
      </c>
      <c r="CJ48" s="50">
        <v>0</v>
      </c>
      <c r="CK48" s="49">
        <v>300</v>
      </c>
      <c r="CL48" s="49">
        <v>57.881250000000001</v>
      </c>
      <c r="CM48" s="49">
        <v>57.881250000000001</v>
      </c>
      <c r="CN48" s="49">
        <v>357.88125000000002</v>
      </c>
      <c r="CO48" s="10" t="s">
        <v>656</v>
      </c>
      <c r="CP48" s="51" t="s">
        <v>657</v>
      </c>
    </row>
    <row r="49" spans="1:94" ht="70.349999999999994" customHeight="1" x14ac:dyDescent="0.3">
      <c r="A49" s="48" t="s">
        <v>658</v>
      </c>
      <c r="B49" s="48" t="s">
        <v>658</v>
      </c>
      <c r="C49" s="10" t="s">
        <v>659</v>
      </c>
      <c r="D49" s="10" t="s">
        <v>102</v>
      </c>
      <c r="E49" s="10" t="s">
        <v>519</v>
      </c>
      <c r="F49" s="10" t="s">
        <v>520</v>
      </c>
      <c r="G49" s="10" t="s">
        <v>521</v>
      </c>
      <c r="H49" s="10" t="s">
        <v>522</v>
      </c>
      <c r="I49" s="10" t="s">
        <v>523</v>
      </c>
      <c r="J49" s="10" t="s">
        <v>524</v>
      </c>
      <c r="K49" s="10" t="s">
        <v>525</v>
      </c>
      <c r="L49" s="10" t="s">
        <v>526</v>
      </c>
      <c r="M49" s="10" t="s">
        <v>450</v>
      </c>
      <c r="N49" s="10" t="s">
        <v>527</v>
      </c>
      <c r="O49" s="10" t="s">
        <v>526</v>
      </c>
      <c r="P49" s="10" t="s">
        <v>528</v>
      </c>
      <c r="Q49" s="10" t="s">
        <v>529</v>
      </c>
      <c r="R49" s="10" t="s">
        <v>530</v>
      </c>
      <c r="S49" s="10" t="s">
        <v>141</v>
      </c>
      <c r="T49" s="10" t="s">
        <v>660</v>
      </c>
      <c r="U49" s="10" t="s">
        <v>661</v>
      </c>
      <c r="V49" s="10" t="s">
        <v>662</v>
      </c>
      <c r="W49" s="10" t="s">
        <v>663</v>
      </c>
      <c r="X49" s="10" t="s">
        <v>146</v>
      </c>
      <c r="Y49" s="10" t="s">
        <v>123</v>
      </c>
      <c r="Z49" s="10" t="s">
        <v>124</v>
      </c>
      <c r="AA49" s="49">
        <v>3300</v>
      </c>
      <c r="AB49" s="10" t="s">
        <v>4816</v>
      </c>
      <c r="AC49" s="10" t="s">
        <v>536</v>
      </c>
      <c r="AD49" s="49">
        <v>3300</v>
      </c>
      <c r="AE49" s="49">
        <v>3300</v>
      </c>
      <c r="AF49" s="49">
        <v>3300</v>
      </c>
      <c r="AG49" s="49">
        <v>3300</v>
      </c>
      <c r="AH49" s="10" t="s">
        <v>5023</v>
      </c>
      <c r="AI49" s="10" t="s">
        <v>5024</v>
      </c>
      <c r="AJ49" s="10"/>
      <c r="AK49" s="10" t="s">
        <v>5025</v>
      </c>
      <c r="AL49" s="10" t="s">
        <v>5026</v>
      </c>
      <c r="AM49" s="10" t="s">
        <v>4849</v>
      </c>
      <c r="AN49" s="10" t="s">
        <v>5027</v>
      </c>
      <c r="AO49" s="49">
        <v>20</v>
      </c>
      <c r="AP49" s="49">
        <v>0</v>
      </c>
      <c r="AQ49" s="49">
        <v>20</v>
      </c>
      <c r="AR49" s="49">
        <v>690</v>
      </c>
      <c r="AS49" s="49">
        <v>0</v>
      </c>
      <c r="AT49" s="49">
        <v>0</v>
      </c>
      <c r="AU49" s="49">
        <v>0</v>
      </c>
      <c r="AV49" s="49">
        <v>0</v>
      </c>
      <c r="AW49" s="50">
        <v>0</v>
      </c>
      <c r="AX49" s="49">
        <v>0</v>
      </c>
      <c r="AY49" s="49">
        <v>0</v>
      </c>
      <c r="AZ49" s="49">
        <v>0</v>
      </c>
      <c r="BA49" s="49">
        <v>710</v>
      </c>
      <c r="BB49" s="49">
        <v>20</v>
      </c>
      <c r="BC49" s="49">
        <v>0</v>
      </c>
      <c r="BD49" s="49">
        <v>20</v>
      </c>
      <c r="BE49" s="49">
        <v>724.5</v>
      </c>
      <c r="BF49" s="49">
        <v>0</v>
      </c>
      <c r="BG49" s="49">
        <v>0</v>
      </c>
      <c r="BH49" s="49">
        <v>0</v>
      </c>
      <c r="BI49" s="49">
        <v>0</v>
      </c>
      <c r="BJ49" s="50">
        <v>0</v>
      </c>
      <c r="BK49" s="49">
        <v>0</v>
      </c>
      <c r="BL49" s="49">
        <v>0</v>
      </c>
      <c r="BM49" s="49">
        <v>0</v>
      </c>
      <c r="BN49" s="49">
        <v>744.5</v>
      </c>
      <c r="BO49" s="49">
        <v>20</v>
      </c>
      <c r="BP49" s="49">
        <v>0</v>
      </c>
      <c r="BQ49" s="49">
        <v>20</v>
      </c>
      <c r="BR49" s="49">
        <v>760.72500000000002</v>
      </c>
      <c r="BS49" s="49">
        <v>0</v>
      </c>
      <c r="BT49" s="49">
        <v>0</v>
      </c>
      <c r="BU49" s="50">
        <v>0</v>
      </c>
      <c r="BV49" s="49">
        <v>0</v>
      </c>
      <c r="BW49" s="50">
        <v>0</v>
      </c>
      <c r="BX49" s="49">
        <v>0</v>
      </c>
      <c r="BY49" s="49">
        <v>0</v>
      </c>
      <c r="BZ49" s="49">
        <v>0</v>
      </c>
      <c r="CA49" s="49">
        <v>780.72500000000002</v>
      </c>
      <c r="CB49" s="49">
        <v>20</v>
      </c>
      <c r="CC49" s="49">
        <v>0</v>
      </c>
      <c r="CD49" s="49">
        <v>20</v>
      </c>
      <c r="CE49" s="49">
        <v>798.76125000000002</v>
      </c>
      <c r="CF49" s="49">
        <v>0</v>
      </c>
      <c r="CG49" s="49">
        <v>0</v>
      </c>
      <c r="CH49" s="50">
        <v>0</v>
      </c>
      <c r="CI49" s="49">
        <v>0</v>
      </c>
      <c r="CJ49" s="50">
        <v>0</v>
      </c>
      <c r="CK49" s="49">
        <v>0</v>
      </c>
      <c r="CL49" s="49">
        <v>0</v>
      </c>
      <c r="CM49" s="49">
        <v>0</v>
      </c>
      <c r="CN49" s="49">
        <v>818.76125000000002</v>
      </c>
      <c r="CO49" s="10" t="s">
        <v>667</v>
      </c>
      <c r="CP49" s="51" t="s">
        <v>5028</v>
      </c>
    </row>
    <row r="50" spans="1:94" ht="70.349999999999994" customHeight="1" x14ac:dyDescent="0.3">
      <c r="A50" s="48" t="s">
        <v>669</v>
      </c>
      <c r="B50" s="48" t="s">
        <v>669</v>
      </c>
      <c r="C50" s="10" t="s">
        <v>670</v>
      </c>
      <c r="D50" s="10" t="s">
        <v>102</v>
      </c>
      <c r="E50" s="10" t="s">
        <v>519</v>
      </c>
      <c r="F50" s="10" t="s">
        <v>520</v>
      </c>
      <c r="G50" s="10" t="s">
        <v>521</v>
      </c>
      <c r="H50" s="10" t="s">
        <v>522</v>
      </c>
      <c r="I50" s="10" t="s">
        <v>523</v>
      </c>
      <c r="J50" s="10" t="s">
        <v>524</v>
      </c>
      <c r="K50" s="10" t="s">
        <v>525</v>
      </c>
      <c r="L50" s="10" t="s">
        <v>526</v>
      </c>
      <c r="M50" s="10" t="s">
        <v>450</v>
      </c>
      <c r="N50" s="10" t="s">
        <v>527</v>
      </c>
      <c r="O50" s="10" t="s">
        <v>526</v>
      </c>
      <c r="P50" s="10" t="s">
        <v>528</v>
      </c>
      <c r="Q50" s="10" t="s">
        <v>529</v>
      </c>
      <c r="R50" s="10" t="s">
        <v>530</v>
      </c>
      <c r="S50" s="10" t="s">
        <v>671</v>
      </c>
      <c r="T50" s="10" t="s">
        <v>672</v>
      </c>
      <c r="U50" s="10" t="s">
        <v>673</v>
      </c>
      <c r="V50" s="10" t="s">
        <v>674</v>
      </c>
      <c r="W50" s="10" t="s">
        <v>675</v>
      </c>
      <c r="X50" s="10" t="s">
        <v>676</v>
      </c>
      <c r="Y50" s="10" t="s">
        <v>123</v>
      </c>
      <c r="Z50" s="10" t="s">
        <v>124</v>
      </c>
      <c r="AA50" s="49">
        <v>1500</v>
      </c>
      <c r="AB50" s="10" t="s">
        <v>125</v>
      </c>
      <c r="AC50" s="10" t="s">
        <v>536</v>
      </c>
      <c r="AD50" s="49">
        <v>400</v>
      </c>
      <c r="AE50" s="49">
        <v>0</v>
      </c>
      <c r="AF50" s="49">
        <v>550</v>
      </c>
      <c r="AG50" s="49">
        <v>550</v>
      </c>
      <c r="AH50" s="10" t="s">
        <v>5029</v>
      </c>
      <c r="AI50" s="10"/>
      <c r="AJ50" s="10"/>
      <c r="AK50" s="10" t="s">
        <v>5030</v>
      </c>
      <c r="AL50" s="10" t="s">
        <v>5031</v>
      </c>
      <c r="AM50" s="10" t="s">
        <v>4849</v>
      </c>
      <c r="AN50" s="10" t="s">
        <v>5032</v>
      </c>
      <c r="AO50" s="49">
        <v>0</v>
      </c>
      <c r="AP50" s="49">
        <v>0</v>
      </c>
      <c r="AQ50" s="49">
        <v>0</v>
      </c>
      <c r="AR50" s="49">
        <v>390</v>
      </c>
      <c r="AS50" s="49">
        <v>0</v>
      </c>
      <c r="AT50" s="49">
        <v>0</v>
      </c>
      <c r="AU50" s="49">
        <v>0</v>
      </c>
      <c r="AV50" s="49">
        <v>0</v>
      </c>
      <c r="AW50" s="50">
        <v>0</v>
      </c>
      <c r="AX50" s="49">
        <v>0</v>
      </c>
      <c r="AY50" s="49">
        <v>0</v>
      </c>
      <c r="AZ50" s="49">
        <v>0</v>
      </c>
      <c r="BA50" s="49">
        <v>390</v>
      </c>
      <c r="BB50" s="49">
        <v>0</v>
      </c>
      <c r="BC50" s="49">
        <v>0</v>
      </c>
      <c r="BD50" s="49">
        <v>0</v>
      </c>
      <c r="BE50" s="49">
        <v>409.5</v>
      </c>
      <c r="BF50" s="49">
        <v>0</v>
      </c>
      <c r="BG50" s="49">
        <v>0</v>
      </c>
      <c r="BH50" s="49">
        <v>0</v>
      </c>
      <c r="BI50" s="49">
        <v>0</v>
      </c>
      <c r="BJ50" s="50">
        <v>0</v>
      </c>
      <c r="BK50" s="49">
        <v>0</v>
      </c>
      <c r="BL50" s="49">
        <v>0</v>
      </c>
      <c r="BM50" s="49">
        <v>0</v>
      </c>
      <c r="BN50" s="49">
        <v>409.5</v>
      </c>
      <c r="BO50" s="49">
        <v>0</v>
      </c>
      <c r="BP50" s="49">
        <v>0</v>
      </c>
      <c r="BQ50" s="49">
        <v>0</v>
      </c>
      <c r="BR50" s="49">
        <v>429.97500000000002</v>
      </c>
      <c r="BS50" s="49">
        <v>0</v>
      </c>
      <c r="BT50" s="49">
        <v>0</v>
      </c>
      <c r="BU50" s="50">
        <v>0</v>
      </c>
      <c r="BV50" s="49">
        <v>0</v>
      </c>
      <c r="BW50" s="50">
        <v>0</v>
      </c>
      <c r="BX50" s="49">
        <v>0</v>
      </c>
      <c r="BY50" s="49">
        <v>0</v>
      </c>
      <c r="BZ50" s="49">
        <v>0</v>
      </c>
      <c r="CA50" s="49">
        <v>429.97500000000002</v>
      </c>
      <c r="CB50" s="49">
        <v>0</v>
      </c>
      <c r="CC50" s="49">
        <v>0</v>
      </c>
      <c r="CD50" s="49">
        <v>0</v>
      </c>
      <c r="CE50" s="49">
        <v>451.47375</v>
      </c>
      <c r="CF50" s="49">
        <v>0</v>
      </c>
      <c r="CG50" s="49">
        <v>0</v>
      </c>
      <c r="CH50" s="50">
        <v>0</v>
      </c>
      <c r="CI50" s="49">
        <v>0</v>
      </c>
      <c r="CJ50" s="50">
        <v>0</v>
      </c>
      <c r="CK50" s="49">
        <v>0</v>
      </c>
      <c r="CL50" s="49">
        <v>0</v>
      </c>
      <c r="CM50" s="49">
        <v>0</v>
      </c>
      <c r="CN50" s="49">
        <v>451.47375</v>
      </c>
      <c r="CO50" s="10" t="s">
        <v>680</v>
      </c>
      <c r="CP50" s="51" t="s">
        <v>681</v>
      </c>
    </row>
    <row r="51" spans="1:94" ht="70.349999999999994" customHeight="1" x14ac:dyDescent="0.3">
      <c r="A51" s="48" t="s">
        <v>682</v>
      </c>
      <c r="B51" s="48" t="s">
        <v>682</v>
      </c>
      <c r="C51" s="10" t="s">
        <v>683</v>
      </c>
      <c r="D51" s="10" t="s">
        <v>102</v>
      </c>
      <c r="E51" s="10" t="s">
        <v>519</v>
      </c>
      <c r="F51" s="10" t="s">
        <v>520</v>
      </c>
      <c r="G51" s="10" t="s">
        <v>521</v>
      </c>
      <c r="H51" s="10" t="s">
        <v>522</v>
      </c>
      <c r="I51" s="10" t="s">
        <v>523</v>
      </c>
      <c r="J51" s="10" t="s">
        <v>524</v>
      </c>
      <c r="K51" s="10" t="s">
        <v>525</v>
      </c>
      <c r="L51" s="10" t="s">
        <v>526</v>
      </c>
      <c r="M51" s="10" t="s">
        <v>450</v>
      </c>
      <c r="N51" s="10" t="s">
        <v>527</v>
      </c>
      <c r="O51" s="10" t="s">
        <v>526</v>
      </c>
      <c r="P51" s="10" t="s">
        <v>528</v>
      </c>
      <c r="Q51" s="10" t="s">
        <v>529</v>
      </c>
      <c r="R51" s="10" t="s">
        <v>530</v>
      </c>
      <c r="S51" s="10" t="s">
        <v>684</v>
      </c>
      <c r="T51" s="10" t="s">
        <v>685</v>
      </c>
      <c r="U51" s="10" t="s">
        <v>686</v>
      </c>
      <c r="V51" s="10" t="s">
        <v>687</v>
      </c>
      <c r="W51" s="10" t="s">
        <v>688</v>
      </c>
      <c r="X51" s="10" t="s">
        <v>610</v>
      </c>
      <c r="Y51" s="10" t="s">
        <v>123</v>
      </c>
      <c r="Z51" s="10" t="s">
        <v>124</v>
      </c>
      <c r="AA51" s="49">
        <v>500</v>
      </c>
      <c r="AB51" s="10" t="s">
        <v>125</v>
      </c>
      <c r="AC51" s="10" t="s">
        <v>536</v>
      </c>
      <c r="AD51" s="49">
        <v>0</v>
      </c>
      <c r="AE51" s="49">
        <v>0</v>
      </c>
      <c r="AF51" s="49">
        <v>250</v>
      </c>
      <c r="AG51" s="49">
        <v>250</v>
      </c>
      <c r="AH51" s="10"/>
      <c r="AI51" s="10"/>
      <c r="AJ51" s="10"/>
      <c r="AK51" s="10" t="s">
        <v>5033</v>
      </c>
      <c r="AL51" s="10" t="s">
        <v>5033</v>
      </c>
      <c r="AM51" s="10" t="s">
        <v>4849</v>
      </c>
      <c r="AN51" s="10"/>
      <c r="AO51" s="49">
        <v>100</v>
      </c>
      <c r="AP51" s="49">
        <v>0</v>
      </c>
      <c r="AQ51" s="49">
        <v>100</v>
      </c>
      <c r="AR51" s="49">
        <v>0</v>
      </c>
      <c r="AS51" s="49">
        <v>0</v>
      </c>
      <c r="AT51" s="49">
        <v>0</v>
      </c>
      <c r="AU51" s="49">
        <v>0</v>
      </c>
      <c r="AV51" s="49">
        <v>0</v>
      </c>
      <c r="AW51" s="50">
        <v>0</v>
      </c>
      <c r="AX51" s="49">
        <v>0</v>
      </c>
      <c r="AY51" s="49">
        <v>0</v>
      </c>
      <c r="AZ51" s="49">
        <v>0</v>
      </c>
      <c r="BA51" s="49">
        <v>100</v>
      </c>
      <c r="BB51" s="49">
        <v>105</v>
      </c>
      <c r="BC51" s="49">
        <v>0</v>
      </c>
      <c r="BD51" s="49">
        <v>105</v>
      </c>
      <c r="BE51" s="49">
        <v>0</v>
      </c>
      <c r="BF51" s="49">
        <v>0</v>
      </c>
      <c r="BG51" s="49">
        <v>0</v>
      </c>
      <c r="BH51" s="49">
        <v>0</v>
      </c>
      <c r="BI51" s="49">
        <v>0</v>
      </c>
      <c r="BJ51" s="50">
        <v>0</v>
      </c>
      <c r="BK51" s="49">
        <v>0</v>
      </c>
      <c r="BL51" s="49">
        <v>0</v>
      </c>
      <c r="BM51" s="49">
        <v>0</v>
      </c>
      <c r="BN51" s="49">
        <v>105</v>
      </c>
      <c r="BO51" s="49">
        <v>110.25</v>
      </c>
      <c r="BP51" s="49">
        <v>0</v>
      </c>
      <c r="BQ51" s="49">
        <v>110.25</v>
      </c>
      <c r="BR51" s="49">
        <v>0</v>
      </c>
      <c r="BS51" s="49">
        <v>0</v>
      </c>
      <c r="BT51" s="49">
        <v>0</v>
      </c>
      <c r="BU51" s="50">
        <v>0</v>
      </c>
      <c r="BV51" s="49">
        <v>0</v>
      </c>
      <c r="BW51" s="50">
        <v>0</v>
      </c>
      <c r="BX51" s="49">
        <v>0</v>
      </c>
      <c r="BY51" s="49">
        <v>0</v>
      </c>
      <c r="BZ51" s="49">
        <v>0</v>
      </c>
      <c r="CA51" s="49">
        <v>110.25</v>
      </c>
      <c r="CB51" s="49">
        <v>115.7625</v>
      </c>
      <c r="CC51" s="49">
        <v>0</v>
      </c>
      <c r="CD51" s="49">
        <v>115.7625</v>
      </c>
      <c r="CE51" s="49">
        <v>0</v>
      </c>
      <c r="CF51" s="49">
        <v>0</v>
      </c>
      <c r="CG51" s="49">
        <v>0</v>
      </c>
      <c r="CH51" s="50">
        <v>0</v>
      </c>
      <c r="CI51" s="49">
        <v>0</v>
      </c>
      <c r="CJ51" s="50">
        <v>0</v>
      </c>
      <c r="CK51" s="49">
        <v>0</v>
      </c>
      <c r="CL51" s="49">
        <v>0</v>
      </c>
      <c r="CM51" s="49">
        <v>0</v>
      </c>
      <c r="CN51" s="49">
        <v>115.7625</v>
      </c>
      <c r="CO51" s="10"/>
      <c r="CP51" s="51" t="s">
        <v>5034</v>
      </c>
    </row>
    <row r="52" spans="1:94" ht="70.349999999999994" customHeight="1" x14ac:dyDescent="0.3">
      <c r="A52" s="48" t="s">
        <v>691</v>
      </c>
      <c r="B52" s="48" t="s">
        <v>691</v>
      </c>
      <c r="C52" s="10" t="s">
        <v>692</v>
      </c>
      <c r="D52" s="10" t="s">
        <v>102</v>
      </c>
      <c r="E52" s="10" t="s">
        <v>519</v>
      </c>
      <c r="F52" s="10" t="s">
        <v>520</v>
      </c>
      <c r="G52" s="10" t="s">
        <v>521</v>
      </c>
      <c r="H52" s="10" t="s">
        <v>522</v>
      </c>
      <c r="I52" s="10" t="s">
        <v>523</v>
      </c>
      <c r="J52" s="10" t="s">
        <v>524</v>
      </c>
      <c r="K52" s="10" t="s">
        <v>525</v>
      </c>
      <c r="L52" s="10" t="s">
        <v>526</v>
      </c>
      <c r="M52" s="10" t="s">
        <v>450</v>
      </c>
      <c r="N52" s="10" t="s">
        <v>527</v>
      </c>
      <c r="O52" s="10" t="s">
        <v>526</v>
      </c>
      <c r="P52" s="10" t="s">
        <v>528</v>
      </c>
      <c r="Q52" s="10" t="s">
        <v>529</v>
      </c>
      <c r="R52" s="10" t="s">
        <v>530</v>
      </c>
      <c r="S52" s="10" t="s">
        <v>693</v>
      </c>
      <c r="T52" s="10" t="s">
        <v>694</v>
      </c>
      <c r="U52" s="10" t="s">
        <v>695</v>
      </c>
      <c r="V52" s="10" t="s">
        <v>696</v>
      </c>
      <c r="W52" s="10" t="s">
        <v>697</v>
      </c>
      <c r="X52" s="10" t="s">
        <v>610</v>
      </c>
      <c r="Y52" s="10" t="s">
        <v>123</v>
      </c>
      <c r="Z52" s="10" t="s">
        <v>124</v>
      </c>
      <c r="AA52" s="49">
        <v>117000</v>
      </c>
      <c r="AB52" s="10" t="s">
        <v>125</v>
      </c>
      <c r="AC52" s="10" t="s">
        <v>536</v>
      </c>
      <c r="AD52" s="49">
        <v>55558</v>
      </c>
      <c r="AE52" s="49">
        <v>20481</v>
      </c>
      <c r="AF52" s="49">
        <v>20481</v>
      </c>
      <c r="AG52" s="49">
        <v>20480</v>
      </c>
      <c r="AH52" s="10" t="s">
        <v>5035</v>
      </c>
      <c r="AI52" s="10" t="s">
        <v>5036</v>
      </c>
      <c r="AJ52" s="10"/>
      <c r="AK52" s="10" t="s">
        <v>5037</v>
      </c>
      <c r="AL52" s="10" t="s">
        <v>5038</v>
      </c>
      <c r="AM52" s="10" t="s">
        <v>4849</v>
      </c>
      <c r="AN52" s="10" t="s">
        <v>5039</v>
      </c>
      <c r="AO52" s="49">
        <v>0</v>
      </c>
      <c r="AP52" s="49">
        <v>0</v>
      </c>
      <c r="AQ52" s="49">
        <v>0</v>
      </c>
      <c r="AR52" s="49">
        <v>1797.277135</v>
      </c>
      <c r="AS52" s="49">
        <v>0</v>
      </c>
      <c r="AT52" s="49">
        <v>0</v>
      </c>
      <c r="AU52" s="49">
        <v>0</v>
      </c>
      <c r="AV52" s="49">
        <v>0</v>
      </c>
      <c r="AW52" s="50">
        <v>0</v>
      </c>
      <c r="AX52" s="49">
        <v>0</v>
      </c>
      <c r="AY52" s="49">
        <v>0</v>
      </c>
      <c r="AZ52" s="49">
        <v>0</v>
      </c>
      <c r="BA52" s="49">
        <v>1797.277135</v>
      </c>
      <c r="BB52" s="49">
        <v>0</v>
      </c>
      <c r="BC52" s="49">
        <v>0</v>
      </c>
      <c r="BD52" s="49">
        <v>0</v>
      </c>
      <c r="BE52" s="49">
        <v>1887.14099175</v>
      </c>
      <c r="BF52" s="49">
        <v>0</v>
      </c>
      <c r="BG52" s="49">
        <v>0</v>
      </c>
      <c r="BH52" s="49">
        <v>0</v>
      </c>
      <c r="BI52" s="49">
        <v>0</v>
      </c>
      <c r="BJ52" s="50">
        <v>0</v>
      </c>
      <c r="BK52" s="49">
        <v>0</v>
      </c>
      <c r="BL52" s="49">
        <v>0</v>
      </c>
      <c r="BM52" s="49">
        <v>0</v>
      </c>
      <c r="BN52" s="49">
        <v>1887.14099175</v>
      </c>
      <c r="BO52" s="49">
        <v>0</v>
      </c>
      <c r="BP52" s="49">
        <v>0</v>
      </c>
      <c r="BQ52" s="49">
        <v>0</v>
      </c>
      <c r="BR52" s="49">
        <v>1981.4980413374999</v>
      </c>
      <c r="BS52" s="49">
        <v>0</v>
      </c>
      <c r="BT52" s="49">
        <v>0</v>
      </c>
      <c r="BU52" s="50">
        <v>0</v>
      </c>
      <c r="BV52" s="49">
        <v>0</v>
      </c>
      <c r="BW52" s="50">
        <v>0</v>
      </c>
      <c r="BX52" s="49">
        <v>0</v>
      </c>
      <c r="BY52" s="49">
        <v>0</v>
      </c>
      <c r="BZ52" s="49">
        <v>0</v>
      </c>
      <c r="CA52" s="49">
        <v>1981.4980413374999</v>
      </c>
      <c r="CB52" s="49">
        <v>0</v>
      </c>
      <c r="CC52" s="49">
        <v>0</v>
      </c>
      <c r="CD52" s="49">
        <v>0</v>
      </c>
      <c r="CE52" s="49">
        <v>2080.5729434043751</v>
      </c>
      <c r="CF52" s="49">
        <v>0</v>
      </c>
      <c r="CG52" s="49">
        <v>0</v>
      </c>
      <c r="CH52" s="50">
        <v>0</v>
      </c>
      <c r="CI52" s="49">
        <v>0</v>
      </c>
      <c r="CJ52" s="50">
        <v>0</v>
      </c>
      <c r="CK52" s="49">
        <v>0</v>
      </c>
      <c r="CL52" s="49">
        <v>0</v>
      </c>
      <c r="CM52" s="49">
        <v>0</v>
      </c>
      <c r="CN52" s="49">
        <v>2080.5729434043751</v>
      </c>
      <c r="CO52" s="10" t="s">
        <v>701</v>
      </c>
      <c r="CP52" s="51" t="s">
        <v>5040</v>
      </c>
    </row>
    <row r="53" spans="1:94" ht="70.349999999999994" customHeight="1" x14ac:dyDescent="0.3">
      <c r="A53" s="48" t="s">
        <v>703</v>
      </c>
      <c r="B53" s="48" t="s">
        <v>703</v>
      </c>
      <c r="C53" s="10" t="s">
        <v>704</v>
      </c>
      <c r="D53" s="10" t="s">
        <v>102</v>
      </c>
      <c r="E53" s="10" t="s">
        <v>519</v>
      </c>
      <c r="F53" s="10" t="s">
        <v>520</v>
      </c>
      <c r="G53" s="10" t="s">
        <v>521</v>
      </c>
      <c r="H53" s="10" t="s">
        <v>522</v>
      </c>
      <c r="I53" s="10" t="s">
        <v>523</v>
      </c>
      <c r="J53" s="10" t="s">
        <v>524</v>
      </c>
      <c r="K53" s="10" t="s">
        <v>525</v>
      </c>
      <c r="L53" s="10" t="s">
        <v>526</v>
      </c>
      <c r="M53" s="10" t="s">
        <v>450</v>
      </c>
      <c r="N53" s="10" t="s">
        <v>527</v>
      </c>
      <c r="O53" s="10" t="s">
        <v>526</v>
      </c>
      <c r="P53" s="10" t="s">
        <v>528</v>
      </c>
      <c r="Q53" s="10" t="s">
        <v>529</v>
      </c>
      <c r="R53" s="10" t="s">
        <v>530</v>
      </c>
      <c r="S53" s="10" t="s">
        <v>705</v>
      </c>
      <c r="T53" s="10" t="s">
        <v>706</v>
      </c>
      <c r="U53" s="10" t="s">
        <v>707</v>
      </c>
      <c r="V53" s="10" t="s">
        <v>708</v>
      </c>
      <c r="W53" s="10" t="s">
        <v>709</v>
      </c>
      <c r="X53" s="10" t="s">
        <v>710</v>
      </c>
      <c r="Y53" s="10" t="s">
        <v>123</v>
      </c>
      <c r="Z53" s="10" t="s">
        <v>124</v>
      </c>
      <c r="AA53" s="49">
        <v>1</v>
      </c>
      <c r="AB53" s="10" t="s">
        <v>125</v>
      </c>
      <c r="AC53" s="10" t="s">
        <v>536</v>
      </c>
      <c r="AD53" s="49">
        <v>0</v>
      </c>
      <c r="AE53" s="49">
        <v>0</v>
      </c>
      <c r="AF53" s="49">
        <v>0</v>
      </c>
      <c r="AG53" s="49">
        <v>1</v>
      </c>
      <c r="AH53" s="10"/>
      <c r="AI53" s="10" t="s">
        <v>5041</v>
      </c>
      <c r="AJ53" s="10" t="s">
        <v>5042</v>
      </c>
      <c r="AK53" s="10" t="s">
        <v>5043</v>
      </c>
      <c r="AL53" s="10" t="s">
        <v>5043</v>
      </c>
      <c r="AM53" s="10" t="s">
        <v>4849</v>
      </c>
      <c r="AN53" s="10"/>
      <c r="AO53" s="49">
        <v>50</v>
      </c>
      <c r="AP53" s="49">
        <v>0</v>
      </c>
      <c r="AQ53" s="49">
        <v>50</v>
      </c>
      <c r="AR53" s="49">
        <v>0</v>
      </c>
      <c r="AS53" s="49">
        <v>0</v>
      </c>
      <c r="AT53" s="49">
        <v>0</v>
      </c>
      <c r="AU53" s="49">
        <v>0</v>
      </c>
      <c r="AV53" s="49">
        <v>0</v>
      </c>
      <c r="AW53" s="50">
        <v>0</v>
      </c>
      <c r="AX53" s="49">
        <v>0</v>
      </c>
      <c r="AY53" s="49">
        <v>0</v>
      </c>
      <c r="AZ53" s="49">
        <v>0</v>
      </c>
      <c r="BA53" s="49">
        <v>50</v>
      </c>
      <c r="BB53" s="49">
        <v>52.5</v>
      </c>
      <c r="BC53" s="49">
        <v>0</v>
      </c>
      <c r="BD53" s="49">
        <v>52.5</v>
      </c>
      <c r="BE53" s="49">
        <v>0</v>
      </c>
      <c r="BF53" s="49">
        <v>0</v>
      </c>
      <c r="BG53" s="49">
        <v>0</v>
      </c>
      <c r="BH53" s="49">
        <v>0</v>
      </c>
      <c r="BI53" s="49">
        <v>0</v>
      </c>
      <c r="BJ53" s="50">
        <v>0</v>
      </c>
      <c r="BK53" s="49">
        <v>0</v>
      </c>
      <c r="BL53" s="49">
        <v>0</v>
      </c>
      <c r="BM53" s="49">
        <v>0</v>
      </c>
      <c r="BN53" s="49">
        <v>52.5</v>
      </c>
      <c r="BO53" s="49">
        <v>55.125</v>
      </c>
      <c r="BP53" s="49">
        <v>0</v>
      </c>
      <c r="BQ53" s="49">
        <v>55.125</v>
      </c>
      <c r="BR53" s="49">
        <v>0</v>
      </c>
      <c r="BS53" s="49">
        <v>0</v>
      </c>
      <c r="BT53" s="49">
        <v>0</v>
      </c>
      <c r="BU53" s="50">
        <v>0</v>
      </c>
      <c r="BV53" s="49">
        <v>0</v>
      </c>
      <c r="BW53" s="50">
        <v>0</v>
      </c>
      <c r="BX53" s="49">
        <v>0</v>
      </c>
      <c r="BY53" s="49">
        <v>0</v>
      </c>
      <c r="BZ53" s="49">
        <v>0</v>
      </c>
      <c r="CA53" s="49">
        <v>55.125</v>
      </c>
      <c r="CB53" s="49">
        <v>57.881250000000001</v>
      </c>
      <c r="CC53" s="49">
        <v>0</v>
      </c>
      <c r="CD53" s="49">
        <v>57.881250000000001</v>
      </c>
      <c r="CE53" s="49">
        <v>0</v>
      </c>
      <c r="CF53" s="49">
        <v>0</v>
      </c>
      <c r="CG53" s="49">
        <v>0</v>
      </c>
      <c r="CH53" s="50">
        <v>0</v>
      </c>
      <c r="CI53" s="49">
        <v>0</v>
      </c>
      <c r="CJ53" s="50">
        <v>0</v>
      </c>
      <c r="CK53" s="49">
        <v>0</v>
      </c>
      <c r="CL53" s="49">
        <v>0</v>
      </c>
      <c r="CM53" s="49">
        <v>0</v>
      </c>
      <c r="CN53" s="49">
        <v>57.881250000000001</v>
      </c>
      <c r="CO53" s="10"/>
      <c r="CP53" s="51" t="s">
        <v>714</v>
      </c>
    </row>
    <row r="54" spans="1:94" ht="70.349999999999994" customHeight="1" x14ac:dyDescent="0.3">
      <c r="A54" s="48" t="s">
        <v>715</v>
      </c>
      <c r="B54" s="48" t="s">
        <v>715</v>
      </c>
      <c r="C54" s="10" t="s">
        <v>716</v>
      </c>
      <c r="D54" s="10" t="s">
        <v>102</v>
      </c>
      <c r="E54" s="10" t="s">
        <v>519</v>
      </c>
      <c r="F54" s="10" t="s">
        <v>520</v>
      </c>
      <c r="G54" s="10" t="s">
        <v>521</v>
      </c>
      <c r="H54" s="10" t="s">
        <v>522</v>
      </c>
      <c r="I54" s="10" t="s">
        <v>523</v>
      </c>
      <c r="J54" s="10" t="s">
        <v>524</v>
      </c>
      <c r="K54" s="10" t="s">
        <v>525</v>
      </c>
      <c r="L54" s="10" t="s">
        <v>526</v>
      </c>
      <c r="M54" s="10" t="s">
        <v>450</v>
      </c>
      <c r="N54" s="10" t="s">
        <v>527</v>
      </c>
      <c r="O54" s="10" t="s">
        <v>526</v>
      </c>
      <c r="P54" s="10" t="s">
        <v>528</v>
      </c>
      <c r="Q54" s="10" t="s">
        <v>529</v>
      </c>
      <c r="R54" s="10" t="s">
        <v>530</v>
      </c>
      <c r="S54" s="10" t="s">
        <v>717</v>
      </c>
      <c r="T54" s="10" t="s">
        <v>718</v>
      </c>
      <c r="U54" s="10" t="s">
        <v>719</v>
      </c>
      <c r="V54" s="10" t="s">
        <v>720</v>
      </c>
      <c r="W54" s="10" t="s">
        <v>721</v>
      </c>
      <c r="X54" s="10" t="s">
        <v>722</v>
      </c>
      <c r="Y54" s="10" t="s">
        <v>123</v>
      </c>
      <c r="Z54" s="10" t="s">
        <v>124</v>
      </c>
      <c r="AA54" s="49">
        <v>100</v>
      </c>
      <c r="AB54" s="10" t="s">
        <v>125</v>
      </c>
      <c r="AC54" s="10" t="s">
        <v>536</v>
      </c>
      <c r="AD54" s="49">
        <v>0</v>
      </c>
      <c r="AE54" s="49">
        <v>30</v>
      </c>
      <c r="AF54" s="49">
        <v>30</v>
      </c>
      <c r="AG54" s="49">
        <v>40</v>
      </c>
      <c r="AH54" s="10" t="s">
        <v>5044</v>
      </c>
      <c r="AI54" s="10" t="s">
        <v>5045</v>
      </c>
      <c r="AJ54" s="10" t="s">
        <v>5046</v>
      </c>
      <c r="AK54" s="10" t="s">
        <v>5047</v>
      </c>
      <c r="AL54" s="10" t="s">
        <v>5047</v>
      </c>
      <c r="AM54" s="10" t="s">
        <v>4849</v>
      </c>
      <c r="AN54" s="10"/>
      <c r="AO54" s="49">
        <v>30</v>
      </c>
      <c r="AP54" s="49">
        <v>0</v>
      </c>
      <c r="AQ54" s="49">
        <v>30</v>
      </c>
      <c r="AR54" s="49">
        <v>0</v>
      </c>
      <c r="AS54" s="49">
        <v>0</v>
      </c>
      <c r="AT54" s="49">
        <v>0</v>
      </c>
      <c r="AU54" s="49">
        <v>0</v>
      </c>
      <c r="AV54" s="49">
        <v>0</v>
      </c>
      <c r="AW54" s="50">
        <v>0</v>
      </c>
      <c r="AX54" s="49">
        <v>0</v>
      </c>
      <c r="AY54" s="49">
        <v>0</v>
      </c>
      <c r="AZ54" s="49">
        <v>0</v>
      </c>
      <c r="BA54" s="49">
        <v>30</v>
      </c>
      <c r="BB54" s="49">
        <v>0</v>
      </c>
      <c r="BC54" s="49">
        <v>0</v>
      </c>
      <c r="BD54" s="49">
        <v>0</v>
      </c>
      <c r="BE54" s="49">
        <v>0</v>
      </c>
      <c r="BF54" s="49">
        <v>0</v>
      </c>
      <c r="BG54" s="49">
        <v>0</v>
      </c>
      <c r="BH54" s="49">
        <v>0</v>
      </c>
      <c r="BI54" s="49">
        <v>0</v>
      </c>
      <c r="BJ54" s="50">
        <v>0</v>
      </c>
      <c r="BK54" s="49">
        <v>0</v>
      </c>
      <c r="BL54" s="49">
        <v>0</v>
      </c>
      <c r="BM54" s="49">
        <v>0</v>
      </c>
      <c r="BN54" s="49">
        <v>0</v>
      </c>
      <c r="BO54" s="49">
        <v>0</v>
      </c>
      <c r="BP54" s="49">
        <v>0</v>
      </c>
      <c r="BQ54" s="49">
        <v>0</v>
      </c>
      <c r="BR54" s="49">
        <v>0</v>
      </c>
      <c r="BS54" s="49">
        <v>0</v>
      </c>
      <c r="BT54" s="49">
        <v>0</v>
      </c>
      <c r="BU54" s="50">
        <v>0</v>
      </c>
      <c r="BV54" s="49">
        <v>0</v>
      </c>
      <c r="BW54" s="50">
        <v>0</v>
      </c>
      <c r="BX54" s="49">
        <v>0</v>
      </c>
      <c r="BY54" s="49">
        <v>0</v>
      </c>
      <c r="BZ54" s="49">
        <v>0</v>
      </c>
      <c r="CA54" s="49">
        <v>0</v>
      </c>
      <c r="CB54" s="49">
        <v>0</v>
      </c>
      <c r="CC54" s="49">
        <v>0</v>
      </c>
      <c r="CD54" s="49">
        <v>0</v>
      </c>
      <c r="CE54" s="49">
        <v>0</v>
      </c>
      <c r="CF54" s="49">
        <v>0</v>
      </c>
      <c r="CG54" s="49">
        <v>0</v>
      </c>
      <c r="CH54" s="50">
        <v>0</v>
      </c>
      <c r="CI54" s="49">
        <v>0</v>
      </c>
      <c r="CJ54" s="50">
        <v>0</v>
      </c>
      <c r="CK54" s="49">
        <v>0</v>
      </c>
      <c r="CL54" s="49">
        <v>0</v>
      </c>
      <c r="CM54" s="49">
        <v>0</v>
      </c>
      <c r="CN54" s="49">
        <v>0</v>
      </c>
      <c r="CO54" s="10"/>
      <c r="CP54" s="51" t="s">
        <v>727</v>
      </c>
    </row>
    <row r="55" spans="1:94" ht="70.349999999999994" customHeight="1" x14ac:dyDescent="0.3">
      <c r="A55" s="48" t="s">
        <v>728</v>
      </c>
      <c r="B55" s="48" t="s">
        <v>728</v>
      </c>
      <c r="C55" s="10" t="s">
        <v>729</v>
      </c>
      <c r="D55" s="10" t="s">
        <v>102</v>
      </c>
      <c r="E55" s="10" t="s">
        <v>519</v>
      </c>
      <c r="F55" s="10" t="s">
        <v>520</v>
      </c>
      <c r="G55" s="10" t="s">
        <v>521</v>
      </c>
      <c r="H55" s="10" t="s">
        <v>522</v>
      </c>
      <c r="I55" s="10" t="s">
        <v>523</v>
      </c>
      <c r="J55" s="10" t="s">
        <v>524</v>
      </c>
      <c r="K55" s="10" t="s">
        <v>525</v>
      </c>
      <c r="L55" s="10" t="s">
        <v>526</v>
      </c>
      <c r="M55" s="10" t="s">
        <v>450</v>
      </c>
      <c r="N55" s="10" t="s">
        <v>527</v>
      </c>
      <c r="O55" s="10" t="s">
        <v>526</v>
      </c>
      <c r="P55" s="10" t="s">
        <v>528</v>
      </c>
      <c r="Q55" s="10" t="s">
        <v>529</v>
      </c>
      <c r="R55" s="10" t="s">
        <v>530</v>
      </c>
      <c r="S55" s="10" t="s">
        <v>730</v>
      </c>
      <c r="T55" s="10" t="s">
        <v>731</v>
      </c>
      <c r="U55" s="10" t="s">
        <v>732</v>
      </c>
      <c r="V55" s="10" t="s">
        <v>733</v>
      </c>
      <c r="W55" s="10" t="s">
        <v>734</v>
      </c>
      <c r="X55" s="10" t="s">
        <v>651</v>
      </c>
      <c r="Y55" s="10" t="s">
        <v>123</v>
      </c>
      <c r="Z55" s="10" t="s">
        <v>124</v>
      </c>
      <c r="AA55" s="49">
        <v>20</v>
      </c>
      <c r="AB55" s="10" t="s">
        <v>125</v>
      </c>
      <c r="AC55" s="10" t="s">
        <v>536</v>
      </c>
      <c r="AD55" s="49">
        <v>0</v>
      </c>
      <c r="AE55" s="49">
        <v>8</v>
      </c>
      <c r="AF55" s="49">
        <v>7</v>
      </c>
      <c r="AG55" s="49">
        <v>5</v>
      </c>
      <c r="AH55" s="10"/>
      <c r="AI55" s="10" t="s">
        <v>5048</v>
      </c>
      <c r="AJ55" s="10"/>
      <c r="AK55" s="10" t="s">
        <v>5049</v>
      </c>
      <c r="AL55" s="10" t="s">
        <v>5049</v>
      </c>
      <c r="AM55" s="10" t="s">
        <v>4881</v>
      </c>
      <c r="AN55" s="10"/>
      <c r="AO55" s="49">
        <v>0</v>
      </c>
      <c r="AP55" s="49">
        <v>0</v>
      </c>
      <c r="AQ55" s="49">
        <v>0</v>
      </c>
      <c r="AR55" s="49">
        <v>0</v>
      </c>
      <c r="AS55" s="49">
        <v>0</v>
      </c>
      <c r="AT55" s="49">
        <v>0</v>
      </c>
      <c r="AU55" s="49">
        <v>0</v>
      </c>
      <c r="AV55" s="49">
        <v>0</v>
      </c>
      <c r="AW55" s="50">
        <v>0</v>
      </c>
      <c r="AX55" s="49">
        <v>0</v>
      </c>
      <c r="AY55" s="49">
        <v>0</v>
      </c>
      <c r="AZ55" s="49">
        <v>0</v>
      </c>
      <c r="BA55" s="49">
        <v>0</v>
      </c>
      <c r="BB55" s="49">
        <v>0</v>
      </c>
      <c r="BC55" s="49">
        <v>0</v>
      </c>
      <c r="BD55" s="49">
        <v>0</v>
      </c>
      <c r="BE55" s="49">
        <v>0</v>
      </c>
      <c r="BF55" s="49">
        <v>0</v>
      </c>
      <c r="BG55" s="49">
        <v>0</v>
      </c>
      <c r="BH55" s="49">
        <v>0</v>
      </c>
      <c r="BI55" s="49">
        <v>0</v>
      </c>
      <c r="BJ55" s="50">
        <v>0</v>
      </c>
      <c r="BK55" s="49">
        <v>0</v>
      </c>
      <c r="BL55" s="49">
        <v>0</v>
      </c>
      <c r="BM55" s="49">
        <v>0</v>
      </c>
      <c r="BN55" s="49">
        <v>0</v>
      </c>
      <c r="BO55" s="49">
        <v>0</v>
      </c>
      <c r="BP55" s="49">
        <v>0</v>
      </c>
      <c r="BQ55" s="49">
        <v>0</v>
      </c>
      <c r="BR55" s="49">
        <v>0</v>
      </c>
      <c r="BS55" s="49">
        <v>0</v>
      </c>
      <c r="BT55" s="49">
        <v>0</v>
      </c>
      <c r="BU55" s="50">
        <v>0</v>
      </c>
      <c r="BV55" s="49">
        <v>0</v>
      </c>
      <c r="BW55" s="50">
        <v>0</v>
      </c>
      <c r="BX55" s="49">
        <v>0</v>
      </c>
      <c r="BY55" s="49">
        <v>0</v>
      </c>
      <c r="BZ55" s="49">
        <v>0</v>
      </c>
      <c r="CA55" s="49">
        <v>0</v>
      </c>
      <c r="CB55" s="49">
        <v>0</v>
      </c>
      <c r="CC55" s="49">
        <v>0</v>
      </c>
      <c r="CD55" s="49">
        <v>0</v>
      </c>
      <c r="CE55" s="49">
        <v>0</v>
      </c>
      <c r="CF55" s="49">
        <v>0</v>
      </c>
      <c r="CG55" s="49">
        <v>0</v>
      </c>
      <c r="CH55" s="50">
        <v>0</v>
      </c>
      <c r="CI55" s="49">
        <v>0</v>
      </c>
      <c r="CJ55" s="50">
        <v>0</v>
      </c>
      <c r="CK55" s="49">
        <v>0</v>
      </c>
      <c r="CL55" s="49">
        <v>0</v>
      </c>
      <c r="CM55" s="49">
        <v>0</v>
      </c>
      <c r="CN55" s="49">
        <v>0</v>
      </c>
      <c r="CO55" s="10"/>
      <c r="CP55" s="51" t="s">
        <v>5050</v>
      </c>
    </row>
    <row r="56" spans="1:94" ht="70.349999999999994" customHeight="1" x14ac:dyDescent="0.3">
      <c r="A56" s="48" t="s">
        <v>737</v>
      </c>
      <c r="B56" s="48" t="s">
        <v>737</v>
      </c>
      <c r="C56" s="10" t="s">
        <v>421</v>
      </c>
      <c r="D56" s="10" t="s">
        <v>102</v>
      </c>
      <c r="E56" s="10" t="s">
        <v>519</v>
      </c>
      <c r="F56" s="10" t="s">
        <v>520</v>
      </c>
      <c r="G56" s="10" t="s">
        <v>521</v>
      </c>
      <c r="H56" s="10" t="s">
        <v>522</v>
      </c>
      <c r="I56" s="10" t="s">
        <v>523</v>
      </c>
      <c r="J56" s="10" t="s">
        <v>524</v>
      </c>
      <c r="K56" s="10" t="s">
        <v>525</v>
      </c>
      <c r="L56" s="10" t="s">
        <v>526</v>
      </c>
      <c r="M56" s="10" t="s">
        <v>450</v>
      </c>
      <c r="N56" s="10" t="s">
        <v>527</v>
      </c>
      <c r="O56" s="10" t="s">
        <v>526</v>
      </c>
      <c r="P56" s="10" t="s">
        <v>528</v>
      </c>
      <c r="Q56" s="10" t="s">
        <v>529</v>
      </c>
      <c r="R56" s="10" t="s">
        <v>530</v>
      </c>
      <c r="S56" s="10" t="s">
        <v>738</v>
      </c>
      <c r="T56" s="10" t="s">
        <v>739</v>
      </c>
      <c r="U56" s="10" t="s">
        <v>740</v>
      </c>
      <c r="V56" s="10" t="s">
        <v>741</v>
      </c>
      <c r="W56" s="10" t="s">
        <v>742</v>
      </c>
      <c r="X56" s="10" t="s">
        <v>743</v>
      </c>
      <c r="Y56" s="10" t="s">
        <v>123</v>
      </c>
      <c r="Z56" s="10" t="s">
        <v>124</v>
      </c>
      <c r="AA56" s="49">
        <v>2</v>
      </c>
      <c r="AB56" s="10" t="s">
        <v>125</v>
      </c>
      <c r="AC56" s="10" t="s">
        <v>536</v>
      </c>
      <c r="AD56" s="49">
        <v>0</v>
      </c>
      <c r="AE56" s="49">
        <v>0</v>
      </c>
      <c r="AF56" s="49">
        <v>1</v>
      </c>
      <c r="AG56" s="49">
        <v>1</v>
      </c>
      <c r="AH56" s="10"/>
      <c r="AI56" s="10"/>
      <c r="AJ56" s="10"/>
      <c r="AK56" s="10" t="s">
        <v>5051</v>
      </c>
      <c r="AL56" s="10" t="s">
        <v>5051</v>
      </c>
      <c r="AM56" s="10" t="s">
        <v>4849</v>
      </c>
      <c r="AN56" s="10"/>
      <c r="AO56" s="49">
        <v>125</v>
      </c>
      <c r="AP56" s="49">
        <v>0</v>
      </c>
      <c r="AQ56" s="49">
        <v>125</v>
      </c>
      <c r="AR56" s="49">
        <v>0</v>
      </c>
      <c r="AS56" s="49">
        <v>0</v>
      </c>
      <c r="AT56" s="49">
        <v>0</v>
      </c>
      <c r="AU56" s="49">
        <v>0</v>
      </c>
      <c r="AV56" s="49">
        <v>0</v>
      </c>
      <c r="AW56" s="50">
        <v>0</v>
      </c>
      <c r="AX56" s="49">
        <v>0</v>
      </c>
      <c r="AY56" s="49">
        <v>0</v>
      </c>
      <c r="AZ56" s="49">
        <v>0</v>
      </c>
      <c r="BA56" s="49">
        <v>125</v>
      </c>
      <c r="BB56" s="49">
        <v>125</v>
      </c>
      <c r="BC56" s="49">
        <v>0</v>
      </c>
      <c r="BD56" s="49">
        <v>125</v>
      </c>
      <c r="BE56" s="49">
        <v>0</v>
      </c>
      <c r="BF56" s="49">
        <v>0</v>
      </c>
      <c r="BG56" s="49">
        <v>0</v>
      </c>
      <c r="BH56" s="49">
        <v>0</v>
      </c>
      <c r="BI56" s="49">
        <v>0</v>
      </c>
      <c r="BJ56" s="50">
        <v>0</v>
      </c>
      <c r="BK56" s="49">
        <v>0</v>
      </c>
      <c r="BL56" s="49">
        <v>0</v>
      </c>
      <c r="BM56" s="49">
        <v>0</v>
      </c>
      <c r="BN56" s="49">
        <v>125</v>
      </c>
      <c r="BO56" s="49">
        <v>125</v>
      </c>
      <c r="BP56" s="49">
        <v>0</v>
      </c>
      <c r="BQ56" s="49">
        <v>125</v>
      </c>
      <c r="BR56" s="49">
        <v>0</v>
      </c>
      <c r="BS56" s="49">
        <v>0</v>
      </c>
      <c r="BT56" s="49">
        <v>0</v>
      </c>
      <c r="BU56" s="50">
        <v>0</v>
      </c>
      <c r="BV56" s="49">
        <v>0</v>
      </c>
      <c r="BW56" s="50">
        <v>0</v>
      </c>
      <c r="BX56" s="49">
        <v>0</v>
      </c>
      <c r="BY56" s="49">
        <v>0</v>
      </c>
      <c r="BZ56" s="49">
        <v>0</v>
      </c>
      <c r="CA56" s="49">
        <v>125</v>
      </c>
      <c r="CB56" s="49">
        <v>125</v>
      </c>
      <c r="CC56" s="49">
        <v>0</v>
      </c>
      <c r="CD56" s="49">
        <v>125</v>
      </c>
      <c r="CE56" s="49">
        <v>0</v>
      </c>
      <c r="CF56" s="49">
        <v>0</v>
      </c>
      <c r="CG56" s="49">
        <v>0</v>
      </c>
      <c r="CH56" s="50">
        <v>0</v>
      </c>
      <c r="CI56" s="49">
        <v>0</v>
      </c>
      <c r="CJ56" s="50">
        <v>0</v>
      </c>
      <c r="CK56" s="49">
        <v>0</v>
      </c>
      <c r="CL56" s="49">
        <v>0</v>
      </c>
      <c r="CM56" s="49">
        <v>0</v>
      </c>
      <c r="CN56" s="49">
        <v>125</v>
      </c>
      <c r="CO56" s="10"/>
      <c r="CP56" s="51" t="s">
        <v>745</v>
      </c>
    </row>
    <row r="57" spans="1:94" ht="70.349999999999994" customHeight="1" x14ac:dyDescent="0.3">
      <c r="A57" s="48" t="s">
        <v>746</v>
      </c>
      <c r="B57" s="48" t="s">
        <v>746</v>
      </c>
      <c r="C57" s="10" t="s">
        <v>747</v>
      </c>
      <c r="D57" s="10" t="s">
        <v>102</v>
      </c>
      <c r="E57" s="10" t="s">
        <v>519</v>
      </c>
      <c r="F57" s="10" t="s">
        <v>520</v>
      </c>
      <c r="G57" s="10" t="s">
        <v>521</v>
      </c>
      <c r="H57" s="10" t="s">
        <v>522</v>
      </c>
      <c r="I57" s="10" t="s">
        <v>523</v>
      </c>
      <c r="J57" s="10" t="s">
        <v>524</v>
      </c>
      <c r="K57" s="10" t="s">
        <v>525</v>
      </c>
      <c r="L57" s="10" t="s">
        <v>526</v>
      </c>
      <c r="M57" s="10" t="s">
        <v>450</v>
      </c>
      <c r="N57" s="10" t="s">
        <v>527</v>
      </c>
      <c r="O57" s="10" t="s">
        <v>526</v>
      </c>
      <c r="P57" s="10" t="s">
        <v>528</v>
      </c>
      <c r="Q57" s="10" t="s">
        <v>529</v>
      </c>
      <c r="R57" s="10" t="s">
        <v>530</v>
      </c>
      <c r="S57" s="10" t="s">
        <v>748</v>
      </c>
      <c r="T57" s="10" t="s">
        <v>749</v>
      </c>
      <c r="U57" s="10" t="s">
        <v>750</v>
      </c>
      <c r="V57" s="10" t="s">
        <v>751</v>
      </c>
      <c r="W57" s="10" t="s">
        <v>752</v>
      </c>
      <c r="X57" s="10" t="s">
        <v>722</v>
      </c>
      <c r="Y57" s="10" t="s">
        <v>123</v>
      </c>
      <c r="Z57" s="10" t="s">
        <v>124</v>
      </c>
      <c r="AA57" s="49">
        <v>1900</v>
      </c>
      <c r="AB57" s="10" t="s">
        <v>182</v>
      </c>
      <c r="AC57" s="10" t="s">
        <v>536</v>
      </c>
      <c r="AD57" s="49">
        <v>1900</v>
      </c>
      <c r="AE57" s="49">
        <v>1900</v>
      </c>
      <c r="AF57" s="49">
        <v>1900</v>
      </c>
      <c r="AG57" s="49">
        <v>1900</v>
      </c>
      <c r="AH57" s="10" t="s">
        <v>5052</v>
      </c>
      <c r="AI57" s="10" t="s">
        <v>5053</v>
      </c>
      <c r="AJ57" s="10"/>
      <c r="AK57" s="10" t="s">
        <v>5054</v>
      </c>
      <c r="AL57" s="10" t="s">
        <v>5054</v>
      </c>
      <c r="AM57" s="10" t="s">
        <v>4881</v>
      </c>
      <c r="AN57" s="10"/>
      <c r="AO57" s="49">
        <v>0</v>
      </c>
      <c r="AP57" s="49">
        <v>0</v>
      </c>
      <c r="AQ57" s="49">
        <v>0</v>
      </c>
      <c r="AR57" s="49">
        <v>0</v>
      </c>
      <c r="AS57" s="49">
        <v>0</v>
      </c>
      <c r="AT57" s="49">
        <v>0</v>
      </c>
      <c r="AU57" s="49">
        <v>0</v>
      </c>
      <c r="AV57" s="49">
        <v>0</v>
      </c>
      <c r="AW57" s="50">
        <v>0</v>
      </c>
      <c r="AX57" s="49">
        <v>0</v>
      </c>
      <c r="AY57" s="49">
        <v>0</v>
      </c>
      <c r="AZ57" s="49">
        <v>0</v>
      </c>
      <c r="BA57" s="49">
        <v>0</v>
      </c>
      <c r="BB57" s="49">
        <v>0</v>
      </c>
      <c r="BC57" s="49">
        <v>0</v>
      </c>
      <c r="BD57" s="49">
        <v>0</v>
      </c>
      <c r="BE57" s="49">
        <v>0</v>
      </c>
      <c r="BF57" s="49">
        <v>0</v>
      </c>
      <c r="BG57" s="49">
        <v>0</v>
      </c>
      <c r="BH57" s="49">
        <v>0</v>
      </c>
      <c r="BI57" s="49">
        <v>0</v>
      </c>
      <c r="BJ57" s="50">
        <v>0</v>
      </c>
      <c r="BK57" s="49">
        <v>0</v>
      </c>
      <c r="BL57" s="49">
        <v>0</v>
      </c>
      <c r="BM57" s="49">
        <v>0</v>
      </c>
      <c r="BN57" s="49">
        <v>0</v>
      </c>
      <c r="BO57" s="49">
        <v>0</v>
      </c>
      <c r="BP57" s="49">
        <v>0</v>
      </c>
      <c r="BQ57" s="49">
        <v>0</v>
      </c>
      <c r="BR57" s="49">
        <v>0</v>
      </c>
      <c r="BS57" s="49">
        <v>0</v>
      </c>
      <c r="BT57" s="49">
        <v>0</v>
      </c>
      <c r="BU57" s="50">
        <v>0</v>
      </c>
      <c r="BV57" s="49">
        <v>0</v>
      </c>
      <c r="BW57" s="50">
        <v>0</v>
      </c>
      <c r="BX57" s="49">
        <v>0</v>
      </c>
      <c r="BY57" s="49">
        <v>0</v>
      </c>
      <c r="BZ57" s="49">
        <v>0</v>
      </c>
      <c r="CA57" s="49">
        <v>0</v>
      </c>
      <c r="CB57" s="49">
        <v>0</v>
      </c>
      <c r="CC57" s="49">
        <v>0</v>
      </c>
      <c r="CD57" s="49">
        <v>0</v>
      </c>
      <c r="CE57" s="49">
        <v>0</v>
      </c>
      <c r="CF57" s="49">
        <v>0</v>
      </c>
      <c r="CG57" s="49">
        <v>0</v>
      </c>
      <c r="CH57" s="50">
        <v>0</v>
      </c>
      <c r="CI57" s="49">
        <v>0</v>
      </c>
      <c r="CJ57" s="50">
        <v>0</v>
      </c>
      <c r="CK57" s="49">
        <v>0</v>
      </c>
      <c r="CL57" s="49">
        <v>0</v>
      </c>
      <c r="CM57" s="49">
        <v>0</v>
      </c>
      <c r="CN57" s="49">
        <v>0</v>
      </c>
      <c r="CO57" s="10" t="s">
        <v>757</v>
      </c>
      <c r="CP57" s="51" t="s">
        <v>758</v>
      </c>
    </row>
    <row r="58" spans="1:94" ht="70.349999999999994" customHeight="1" x14ac:dyDescent="0.3">
      <c r="A58" s="48" t="s">
        <v>759</v>
      </c>
      <c r="B58" s="48" t="s">
        <v>759</v>
      </c>
      <c r="C58" s="10" t="s">
        <v>760</v>
      </c>
      <c r="D58" s="10" t="s">
        <v>102</v>
      </c>
      <c r="E58" s="10" t="s">
        <v>519</v>
      </c>
      <c r="F58" s="10" t="s">
        <v>520</v>
      </c>
      <c r="G58" s="10" t="s">
        <v>521</v>
      </c>
      <c r="H58" s="10" t="s">
        <v>522</v>
      </c>
      <c r="I58" s="10" t="s">
        <v>523</v>
      </c>
      <c r="J58" s="10" t="s">
        <v>524</v>
      </c>
      <c r="K58" s="10" t="s">
        <v>525</v>
      </c>
      <c r="L58" s="10" t="s">
        <v>526</v>
      </c>
      <c r="M58" s="10" t="s">
        <v>450</v>
      </c>
      <c r="N58" s="10" t="s">
        <v>527</v>
      </c>
      <c r="O58" s="10" t="s">
        <v>526</v>
      </c>
      <c r="P58" s="10" t="s">
        <v>528</v>
      </c>
      <c r="Q58" s="10" t="s">
        <v>529</v>
      </c>
      <c r="R58" s="10" t="s">
        <v>530</v>
      </c>
      <c r="S58" s="10" t="s">
        <v>761</v>
      </c>
      <c r="T58" s="10" t="s">
        <v>762</v>
      </c>
      <c r="U58" s="10" t="s">
        <v>763</v>
      </c>
      <c r="V58" s="10" t="s">
        <v>764</v>
      </c>
      <c r="W58" s="10" t="s">
        <v>765</v>
      </c>
      <c r="X58" s="10" t="s">
        <v>766</v>
      </c>
      <c r="Y58" s="10" t="s">
        <v>123</v>
      </c>
      <c r="Z58" s="10" t="s">
        <v>124</v>
      </c>
      <c r="AA58" s="49">
        <v>160</v>
      </c>
      <c r="AB58" s="10" t="s">
        <v>182</v>
      </c>
      <c r="AC58" s="10" t="s">
        <v>536</v>
      </c>
      <c r="AD58" s="49">
        <v>160</v>
      </c>
      <c r="AE58" s="49">
        <v>160</v>
      </c>
      <c r="AF58" s="49">
        <v>160</v>
      </c>
      <c r="AG58" s="49">
        <v>160</v>
      </c>
      <c r="AH58" s="10" t="s">
        <v>5055</v>
      </c>
      <c r="AI58" s="10" t="s">
        <v>5056</v>
      </c>
      <c r="AJ58" s="10" t="s">
        <v>5057</v>
      </c>
      <c r="AK58" s="10" t="s">
        <v>5058</v>
      </c>
      <c r="AL58" s="10" t="s">
        <v>5058</v>
      </c>
      <c r="AM58" s="10" t="s">
        <v>4881</v>
      </c>
      <c r="AN58" s="10"/>
      <c r="AO58" s="49">
        <v>0</v>
      </c>
      <c r="AP58" s="49">
        <v>0</v>
      </c>
      <c r="AQ58" s="49">
        <v>0</v>
      </c>
      <c r="AR58" s="49">
        <v>0</v>
      </c>
      <c r="AS58" s="49">
        <v>0</v>
      </c>
      <c r="AT58" s="49">
        <v>0</v>
      </c>
      <c r="AU58" s="49">
        <v>0</v>
      </c>
      <c r="AV58" s="49">
        <v>0</v>
      </c>
      <c r="AW58" s="50">
        <v>0</v>
      </c>
      <c r="AX58" s="49">
        <v>0</v>
      </c>
      <c r="AY58" s="49">
        <v>0</v>
      </c>
      <c r="AZ58" s="49">
        <v>0</v>
      </c>
      <c r="BA58" s="49">
        <v>0</v>
      </c>
      <c r="BB58" s="49">
        <v>0</v>
      </c>
      <c r="BC58" s="49">
        <v>0</v>
      </c>
      <c r="BD58" s="49">
        <v>0</v>
      </c>
      <c r="BE58" s="49">
        <v>0</v>
      </c>
      <c r="BF58" s="49">
        <v>0</v>
      </c>
      <c r="BG58" s="49">
        <v>0</v>
      </c>
      <c r="BH58" s="49">
        <v>0</v>
      </c>
      <c r="BI58" s="49">
        <v>0</v>
      </c>
      <c r="BJ58" s="50">
        <v>0</v>
      </c>
      <c r="BK58" s="49">
        <v>0</v>
      </c>
      <c r="BL58" s="49">
        <v>0</v>
      </c>
      <c r="BM58" s="49">
        <v>0</v>
      </c>
      <c r="BN58" s="49">
        <v>0</v>
      </c>
      <c r="BO58" s="49">
        <v>0</v>
      </c>
      <c r="BP58" s="49">
        <v>0</v>
      </c>
      <c r="BQ58" s="49">
        <v>0</v>
      </c>
      <c r="BR58" s="49">
        <v>0</v>
      </c>
      <c r="BS58" s="49">
        <v>0</v>
      </c>
      <c r="BT58" s="49">
        <v>0</v>
      </c>
      <c r="BU58" s="50">
        <v>0</v>
      </c>
      <c r="BV58" s="49">
        <v>0</v>
      </c>
      <c r="BW58" s="50">
        <v>0</v>
      </c>
      <c r="BX58" s="49">
        <v>0</v>
      </c>
      <c r="BY58" s="49">
        <v>0</v>
      </c>
      <c r="BZ58" s="49">
        <v>0</v>
      </c>
      <c r="CA58" s="49">
        <v>0</v>
      </c>
      <c r="CB58" s="49">
        <v>0</v>
      </c>
      <c r="CC58" s="49">
        <v>0</v>
      </c>
      <c r="CD58" s="49">
        <v>0</v>
      </c>
      <c r="CE58" s="49">
        <v>0</v>
      </c>
      <c r="CF58" s="49">
        <v>0</v>
      </c>
      <c r="CG58" s="49">
        <v>0</v>
      </c>
      <c r="CH58" s="50">
        <v>0</v>
      </c>
      <c r="CI58" s="49">
        <v>0</v>
      </c>
      <c r="CJ58" s="50">
        <v>0</v>
      </c>
      <c r="CK58" s="49">
        <v>0</v>
      </c>
      <c r="CL58" s="49">
        <v>0</v>
      </c>
      <c r="CM58" s="49">
        <v>0</v>
      </c>
      <c r="CN58" s="49">
        <v>0</v>
      </c>
      <c r="CO58" s="10" t="s">
        <v>771</v>
      </c>
      <c r="CP58" s="51" t="s">
        <v>5059</v>
      </c>
    </row>
    <row r="59" spans="1:94" ht="70.349999999999994" customHeight="1" x14ac:dyDescent="0.3">
      <c r="A59" s="48" t="s">
        <v>773</v>
      </c>
      <c r="B59" s="48" t="s">
        <v>773</v>
      </c>
      <c r="C59" s="10" t="s">
        <v>528</v>
      </c>
      <c r="D59" s="10" t="s">
        <v>102</v>
      </c>
      <c r="E59" s="10" t="s">
        <v>519</v>
      </c>
      <c r="F59" s="10" t="s">
        <v>520</v>
      </c>
      <c r="G59" s="10" t="s">
        <v>521</v>
      </c>
      <c r="H59" s="10" t="s">
        <v>522</v>
      </c>
      <c r="I59" s="10" t="s">
        <v>523</v>
      </c>
      <c r="J59" s="10" t="s">
        <v>524</v>
      </c>
      <c r="K59" s="10" t="s">
        <v>525</v>
      </c>
      <c r="L59" s="10" t="s">
        <v>526</v>
      </c>
      <c r="M59" s="10" t="s">
        <v>450</v>
      </c>
      <c r="N59" s="10" t="s">
        <v>527</v>
      </c>
      <c r="O59" s="10" t="s">
        <v>526</v>
      </c>
      <c r="P59" s="10" t="s">
        <v>528</v>
      </c>
      <c r="Q59" s="10" t="s">
        <v>529</v>
      </c>
      <c r="R59" s="10" t="s">
        <v>530</v>
      </c>
      <c r="S59" s="10" t="s">
        <v>774</v>
      </c>
      <c r="T59" s="10" t="s">
        <v>775</v>
      </c>
      <c r="U59" s="10" t="s">
        <v>776</v>
      </c>
      <c r="V59" s="10" t="s">
        <v>777</v>
      </c>
      <c r="W59" s="10" t="s">
        <v>778</v>
      </c>
      <c r="X59" s="10" t="s">
        <v>350</v>
      </c>
      <c r="Y59" s="10" t="s">
        <v>123</v>
      </c>
      <c r="Z59" s="10" t="s">
        <v>124</v>
      </c>
      <c r="AA59" s="49">
        <v>1</v>
      </c>
      <c r="AB59" s="10" t="s">
        <v>125</v>
      </c>
      <c r="AC59" s="10" t="s">
        <v>536</v>
      </c>
      <c r="AD59" s="49">
        <v>0</v>
      </c>
      <c r="AE59" s="49">
        <v>1</v>
      </c>
      <c r="AF59" s="49">
        <v>0</v>
      </c>
      <c r="AG59" s="49">
        <v>0</v>
      </c>
      <c r="AH59" s="10"/>
      <c r="AI59" s="10" t="s">
        <v>5060</v>
      </c>
      <c r="AJ59" s="10"/>
      <c r="AK59" s="10"/>
      <c r="AL59" s="10"/>
      <c r="AM59" s="10" t="s">
        <v>4881</v>
      </c>
      <c r="AN59" s="10"/>
      <c r="AO59" s="49">
        <v>0</v>
      </c>
      <c r="AP59" s="49">
        <v>0</v>
      </c>
      <c r="AQ59" s="49">
        <v>0</v>
      </c>
      <c r="AR59" s="49">
        <v>0</v>
      </c>
      <c r="AS59" s="49">
        <v>0</v>
      </c>
      <c r="AT59" s="49">
        <v>0</v>
      </c>
      <c r="AU59" s="49">
        <v>0</v>
      </c>
      <c r="AV59" s="49">
        <v>0</v>
      </c>
      <c r="AW59" s="50">
        <v>0</v>
      </c>
      <c r="AX59" s="49">
        <v>0</v>
      </c>
      <c r="AY59" s="49">
        <v>0</v>
      </c>
      <c r="AZ59" s="49">
        <v>0</v>
      </c>
      <c r="BA59" s="49">
        <v>0</v>
      </c>
      <c r="BB59" s="49">
        <v>0</v>
      </c>
      <c r="BC59" s="49">
        <v>0</v>
      </c>
      <c r="BD59" s="49">
        <v>0</v>
      </c>
      <c r="BE59" s="49">
        <v>0</v>
      </c>
      <c r="BF59" s="49">
        <v>0</v>
      </c>
      <c r="BG59" s="49">
        <v>0</v>
      </c>
      <c r="BH59" s="49">
        <v>0</v>
      </c>
      <c r="BI59" s="49">
        <v>0</v>
      </c>
      <c r="BJ59" s="50">
        <v>0</v>
      </c>
      <c r="BK59" s="49">
        <v>0</v>
      </c>
      <c r="BL59" s="49">
        <v>0</v>
      </c>
      <c r="BM59" s="49">
        <v>0</v>
      </c>
      <c r="BN59" s="49">
        <v>0</v>
      </c>
      <c r="BO59" s="49">
        <v>0</v>
      </c>
      <c r="BP59" s="49">
        <v>0</v>
      </c>
      <c r="BQ59" s="49">
        <v>0</v>
      </c>
      <c r="BR59" s="49">
        <v>0</v>
      </c>
      <c r="BS59" s="49">
        <v>0</v>
      </c>
      <c r="BT59" s="49">
        <v>0</v>
      </c>
      <c r="BU59" s="50">
        <v>0</v>
      </c>
      <c r="BV59" s="49">
        <v>0</v>
      </c>
      <c r="BW59" s="50">
        <v>0</v>
      </c>
      <c r="BX59" s="49">
        <v>0</v>
      </c>
      <c r="BY59" s="49">
        <v>0</v>
      </c>
      <c r="BZ59" s="49">
        <v>0</v>
      </c>
      <c r="CA59" s="49">
        <v>0</v>
      </c>
      <c r="CB59" s="49">
        <v>0</v>
      </c>
      <c r="CC59" s="49">
        <v>0</v>
      </c>
      <c r="CD59" s="49">
        <v>0</v>
      </c>
      <c r="CE59" s="49">
        <v>0</v>
      </c>
      <c r="CF59" s="49">
        <v>0</v>
      </c>
      <c r="CG59" s="49">
        <v>0</v>
      </c>
      <c r="CH59" s="50">
        <v>0</v>
      </c>
      <c r="CI59" s="49">
        <v>0</v>
      </c>
      <c r="CJ59" s="50">
        <v>0</v>
      </c>
      <c r="CK59" s="49">
        <v>0</v>
      </c>
      <c r="CL59" s="49">
        <v>0</v>
      </c>
      <c r="CM59" s="49">
        <v>0</v>
      </c>
      <c r="CN59" s="49">
        <v>0</v>
      </c>
      <c r="CO59" s="10"/>
      <c r="CP59" s="51" t="s">
        <v>779</v>
      </c>
    </row>
    <row r="60" spans="1:94" ht="70.349999999999994" customHeight="1" x14ac:dyDescent="0.3">
      <c r="A60" s="48" t="s">
        <v>780</v>
      </c>
      <c r="B60" s="48" t="s">
        <v>780</v>
      </c>
      <c r="C60" s="10" t="s">
        <v>781</v>
      </c>
      <c r="D60" s="10" t="s">
        <v>102</v>
      </c>
      <c r="E60" s="10" t="s">
        <v>519</v>
      </c>
      <c r="F60" s="10" t="s">
        <v>520</v>
      </c>
      <c r="G60" s="10" t="s">
        <v>521</v>
      </c>
      <c r="H60" s="10" t="s">
        <v>522</v>
      </c>
      <c r="I60" s="10" t="s">
        <v>523</v>
      </c>
      <c r="J60" s="10" t="s">
        <v>524</v>
      </c>
      <c r="K60" s="10" t="s">
        <v>525</v>
      </c>
      <c r="L60" s="10" t="s">
        <v>526</v>
      </c>
      <c r="M60" s="10" t="s">
        <v>450</v>
      </c>
      <c r="N60" s="10" t="s">
        <v>527</v>
      </c>
      <c r="O60" s="10" t="s">
        <v>526</v>
      </c>
      <c r="P60" s="10" t="s">
        <v>528</v>
      </c>
      <c r="Q60" s="10" t="s">
        <v>529</v>
      </c>
      <c r="R60" s="10" t="s">
        <v>530</v>
      </c>
      <c r="S60" s="10" t="s">
        <v>782</v>
      </c>
      <c r="T60" s="10" t="s">
        <v>783</v>
      </c>
      <c r="U60" s="10" t="s">
        <v>784</v>
      </c>
      <c r="V60" s="10" t="s">
        <v>785</v>
      </c>
      <c r="W60" s="10" t="s">
        <v>786</v>
      </c>
      <c r="X60" s="10" t="s">
        <v>787</v>
      </c>
      <c r="Y60" s="10" t="s">
        <v>123</v>
      </c>
      <c r="Z60" s="10" t="s">
        <v>124</v>
      </c>
      <c r="AA60" s="49">
        <v>160</v>
      </c>
      <c r="AB60" s="10" t="s">
        <v>125</v>
      </c>
      <c r="AC60" s="10" t="s">
        <v>536</v>
      </c>
      <c r="AD60" s="49">
        <v>35</v>
      </c>
      <c r="AE60" s="49">
        <v>40</v>
      </c>
      <c r="AF60" s="49">
        <v>40</v>
      </c>
      <c r="AG60" s="49">
        <v>45</v>
      </c>
      <c r="AH60" s="10" t="s">
        <v>5061</v>
      </c>
      <c r="AI60" s="10" t="s">
        <v>5062</v>
      </c>
      <c r="AJ60" s="10" t="s">
        <v>5063</v>
      </c>
      <c r="AK60" s="10" t="s">
        <v>5064</v>
      </c>
      <c r="AL60" s="10" t="s">
        <v>5064</v>
      </c>
      <c r="AM60" s="10" t="s">
        <v>4849</v>
      </c>
      <c r="AN60" s="10"/>
      <c r="AO60" s="49">
        <v>50</v>
      </c>
      <c r="AP60" s="49">
        <v>0</v>
      </c>
      <c r="AQ60" s="49">
        <v>50</v>
      </c>
      <c r="AR60" s="49">
        <v>100</v>
      </c>
      <c r="AS60" s="49">
        <v>0</v>
      </c>
      <c r="AT60" s="49">
        <v>0</v>
      </c>
      <c r="AU60" s="49">
        <v>0</v>
      </c>
      <c r="AV60" s="49">
        <v>0</v>
      </c>
      <c r="AW60" s="50">
        <v>0</v>
      </c>
      <c r="AX60" s="49">
        <v>0</v>
      </c>
      <c r="AY60" s="49">
        <v>0</v>
      </c>
      <c r="AZ60" s="49">
        <v>0</v>
      </c>
      <c r="BA60" s="49">
        <v>150</v>
      </c>
      <c r="BB60" s="49">
        <v>52.5</v>
      </c>
      <c r="BC60" s="49">
        <v>0</v>
      </c>
      <c r="BD60" s="49">
        <v>52.5</v>
      </c>
      <c r="BE60" s="49">
        <v>105</v>
      </c>
      <c r="BF60" s="49">
        <v>0</v>
      </c>
      <c r="BG60" s="49">
        <v>0</v>
      </c>
      <c r="BH60" s="49">
        <v>0</v>
      </c>
      <c r="BI60" s="49">
        <v>0</v>
      </c>
      <c r="BJ60" s="50">
        <v>0</v>
      </c>
      <c r="BK60" s="49">
        <v>0</v>
      </c>
      <c r="BL60" s="49">
        <v>0</v>
      </c>
      <c r="BM60" s="49">
        <v>0</v>
      </c>
      <c r="BN60" s="49">
        <v>157.5</v>
      </c>
      <c r="BO60" s="49">
        <v>55.125</v>
      </c>
      <c r="BP60" s="49">
        <v>0</v>
      </c>
      <c r="BQ60" s="49">
        <v>55.125</v>
      </c>
      <c r="BR60" s="49">
        <v>110.25</v>
      </c>
      <c r="BS60" s="49">
        <v>0</v>
      </c>
      <c r="BT60" s="49">
        <v>0</v>
      </c>
      <c r="BU60" s="50">
        <v>0</v>
      </c>
      <c r="BV60" s="49">
        <v>0</v>
      </c>
      <c r="BW60" s="50">
        <v>0</v>
      </c>
      <c r="BX60" s="49">
        <v>0</v>
      </c>
      <c r="BY60" s="49">
        <v>0</v>
      </c>
      <c r="BZ60" s="49">
        <v>0</v>
      </c>
      <c r="CA60" s="49">
        <v>165.375</v>
      </c>
      <c r="CB60" s="49">
        <v>57.881250000000001</v>
      </c>
      <c r="CC60" s="49">
        <v>0</v>
      </c>
      <c r="CD60" s="49">
        <v>57.881250000000001</v>
      </c>
      <c r="CE60" s="49">
        <v>115.7625</v>
      </c>
      <c r="CF60" s="49">
        <v>0</v>
      </c>
      <c r="CG60" s="49">
        <v>0</v>
      </c>
      <c r="CH60" s="50">
        <v>0</v>
      </c>
      <c r="CI60" s="49">
        <v>0</v>
      </c>
      <c r="CJ60" s="50">
        <v>0</v>
      </c>
      <c r="CK60" s="49">
        <v>0</v>
      </c>
      <c r="CL60" s="49">
        <v>0</v>
      </c>
      <c r="CM60" s="49">
        <v>0</v>
      </c>
      <c r="CN60" s="49">
        <v>173.64375000000001</v>
      </c>
      <c r="CO60" s="10" t="s">
        <v>792</v>
      </c>
      <c r="CP60" s="51" t="s">
        <v>5065</v>
      </c>
    </row>
    <row r="61" spans="1:94" ht="70.349999999999994" customHeight="1" x14ac:dyDescent="0.3">
      <c r="A61" s="48" t="s">
        <v>794</v>
      </c>
      <c r="B61" s="48" t="s">
        <v>794</v>
      </c>
      <c r="C61" s="10" t="s">
        <v>795</v>
      </c>
      <c r="D61" s="10" t="s">
        <v>102</v>
      </c>
      <c r="E61" s="10" t="s">
        <v>519</v>
      </c>
      <c r="F61" s="10" t="s">
        <v>520</v>
      </c>
      <c r="G61" s="10" t="s">
        <v>521</v>
      </c>
      <c r="H61" s="10" t="s">
        <v>522</v>
      </c>
      <c r="I61" s="10" t="s">
        <v>523</v>
      </c>
      <c r="J61" s="10" t="s">
        <v>524</v>
      </c>
      <c r="K61" s="10" t="s">
        <v>525</v>
      </c>
      <c r="L61" s="10" t="s">
        <v>526</v>
      </c>
      <c r="M61" s="10" t="s">
        <v>450</v>
      </c>
      <c r="N61" s="10" t="s">
        <v>527</v>
      </c>
      <c r="O61" s="10" t="s">
        <v>526</v>
      </c>
      <c r="P61" s="10" t="s">
        <v>528</v>
      </c>
      <c r="Q61" s="10" t="s">
        <v>529</v>
      </c>
      <c r="R61" s="10" t="s">
        <v>530</v>
      </c>
      <c r="S61" s="10" t="s">
        <v>796</v>
      </c>
      <c r="T61" s="10" t="s">
        <v>797</v>
      </c>
      <c r="U61" s="10" t="s">
        <v>798</v>
      </c>
      <c r="V61" s="10" t="s">
        <v>799</v>
      </c>
      <c r="W61" s="10" t="s">
        <v>800</v>
      </c>
      <c r="X61" s="10" t="s">
        <v>801</v>
      </c>
      <c r="Y61" s="10" t="s">
        <v>123</v>
      </c>
      <c r="Z61" s="10" t="s">
        <v>124</v>
      </c>
      <c r="AA61" s="49">
        <v>12000</v>
      </c>
      <c r="AB61" s="10" t="s">
        <v>125</v>
      </c>
      <c r="AC61" s="10" t="s">
        <v>536</v>
      </c>
      <c r="AD61" s="49">
        <v>3000</v>
      </c>
      <c r="AE61" s="49">
        <v>3000</v>
      </c>
      <c r="AF61" s="49">
        <v>3000</v>
      </c>
      <c r="AG61" s="49">
        <v>3000</v>
      </c>
      <c r="AH61" s="10" t="s">
        <v>5066</v>
      </c>
      <c r="AI61" s="10" t="s">
        <v>5067</v>
      </c>
      <c r="AJ61" s="10"/>
      <c r="AK61" s="10" t="s">
        <v>5068</v>
      </c>
      <c r="AL61" s="10" t="s">
        <v>5068</v>
      </c>
      <c r="AM61" s="10" t="s">
        <v>4881</v>
      </c>
      <c r="AN61" s="10"/>
      <c r="AO61" s="49">
        <v>0</v>
      </c>
      <c r="AP61" s="49">
        <v>0</v>
      </c>
      <c r="AQ61" s="49">
        <v>0</v>
      </c>
      <c r="AR61" s="49">
        <v>0</v>
      </c>
      <c r="AS61" s="49">
        <v>0</v>
      </c>
      <c r="AT61" s="49">
        <v>0</v>
      </c>
      <c r="AU61" s="49">
        <v>0</v>
      </c>
      <c r="AV61" s="49">
        <v>0</v>
      </c>
      <c r="AW61" s="50">
        <v>0</v>
      </c>
      <c r="AX61" s="49">
        <v>0</v>
      </c>
      <c r="AY61" s="49">
        <v>0</v>
      </c>
      <c r="AZ61" s="49">
        <v>0</v>
      </c>
      <c r="BA61" s="49">
        <v>0</v>
      </c>
      <c r="BB61" s="49">
        <v>0</v>
      </c>
      <c r="BC61" s="49">
        <v>0</v>
      </c>
      <c r="BD61" s="49">
        <v>0</v>
      </c>
      <c r="BE61" s="49">
        <v>0</v>
      </c>
      <c r="BF61" s="49">
        <v>0</v>
      </c>
      <c r="BG61" s="49">
        <v>0</v>
      </c>
      <c r="BH61" s="49">
        <v>0</v>
      </c>
      <c r="BI61" s="49">
        <v>0</v>
      </c>
      <c r="BJ61" s="50">
        <v>0</v>
      </c>
      <c r="BK61" s="49">
        <v>0</v>
      </c>
      <c r="BL61" s="49">
        <v>0</v>
      </c>
      <c r="BM61" s="49">
        <v>0</v>
      </c>
      <c r="BN61" s="49">
        <v>0</v>
      </c>
      <c r="BO61" s="49">
        <v>0</v>
      </c>
      <c r="BP61" s="49">
        <v>0</v>
      </c>
      <c r="BQ61" s="49">
        <v>0</v>
      </c>
      <c r="BR61" s="49">
        <v>0</v>
      </c>
      <c r="BS61" s="49">
        <v>0</v>
      </c>
      <c r="BT61" s="49">
        <v>0</v>
      </c>
      <c r="BU61" s="50">
        <v>0</v>
      </c>
      <c r="BV61" s="49">
        <v>0</v>
      </c>
      <c r="BW61" s="50">
        <v>0</v>
      </c>
      <c r="BX61" s="49">
        <v>0</v>
      </c>
      <c r="BY61" s="49">
        <v>0</v>
      </c>
      <c r="BZ61" s="49">
        <v>0</v>
      </c>
      <c r="CA61" s="49">
        <v>0</v>
      </c>
      <c r="CB61" s="49">
        <v>0</v>
      </c>
      <c r="CC61" s="49">
        <v>0</v>
      </c>
      <c r="CD61" s="49">
        <v>0</v>
      </c>
      <c r="CE61" s="49">
        <v>0</v>
      </c>
      <c r="CF61" s="49">
        <v>0</v>
      </c>
      <c r="CG61" s="49">
        <v>0</v>
      </c>
      <c r="CH61" s="50">
        <v>0</v>
      </c>
      <c r="CI61" s="49">
        <v>0</v>
      </c>
      <c r="CJ61" s="50">
        <v>0</v>
      </c>
      <c r="CK61" s="49">
        <v>0</v>
      </c>
      <c r="CL61" s="49">
        <v>0</v>
      </c>
      <c r="CM61" s="49">
        <v>0</v>
      </c>
      <c r="CN61" s="49">
        <v>0</v>
      </c>
      <c r="CO61" s="10" t="s">
        <v>806</v>
      </c>
      <c r="CP61" s="51" t="s">
        <v>758</v>
      </c>
    </row>
    <row r="62" spans="1:94" ht="70.349999999999994" customHeight="1" x14ac:dyDescent="0.3">
      <c r="A62" s="48" t="s">
        <v>807</v>
      </c>
      <c r="B62" s="48" t="s">
        <v>807</v>
      </c>
      <c r="C62" s="10" t="s">
        <v>808</v>
      </c>
      <c r="D62" s="10" t="s">
        <v>102</v>
      </c>
      <c r="E62" s="10" t="s">
        <v>519</v>
      </c>
      <c r="F62" s="10" t="s">
        <v>520</v>
      </c>
      <c r="G62" s="10" t="s">
        <v>521</v>
      </c>
      <c r="H62" s="10" t="s">
        <v>522</v>
      </c>
      <c r="I62" s="10" t="s">
        <v>523</v>
      </c>
      <c r="J62" s="10" t="s">
        <v>524</v>
      </c>
      <c r="K62" s="10" t="s">
        <v>525</v>
      </c>
      <c r="L62" s="10" t="s">
        <v>526</v>
      </c>
      <c r="M62" s="10" t="s">
        <v>450</v>
      </c>
      <c r="N62" s="10" t="s">
        <v>527</v>
      </c>
      <c r="O62" s="10" t="s">
        <v>526</v>
      </c>
      <c r="P62" s="10" t="s">
        <v>528</v>
      </c>
      <c r="Q62" s="10" t="s">
        <v>529</v>
      </c>
      <c r="R62" s="10" t="s">
        <v>530</v>
      </c>
      <c r="S62" s="10" t="s">
        <v>809</v>
      </c>
      <c r="T62" s="10" t="s">
        <v>810</v>
      </c>
      <c r="U62" s="10" t="s">
        <v>811</v>
      </c>
      <c r="V62" s="10" t="s">
        <v>812</v>
      </c>
      <c r="W62" s="10" t="s">
        <v>813</v>
      </c>
      <c r="X62" s="10" t="s">
        <v>814</v>
      </c>
      <c r="Y62" s="10" t="s">
        <v>123</v>
      </c>
      <c r="Z62" s="10" t="s">
        <v>124</v>
      </c>
      <c r="AA62" s="49">
        <v>10</v>
      </c>
      <c r="AB62" s="10" t="s">
        <v>125</v>
      </c>
      <c r="AC62" s="10" t="s">
        <v>536</v>
      </c>
      <c r="AD62" s="49">
        <v>5</v>
      </c>
      <c r="AE62" s="49">
        <v>0</v>
      </c>
      <c r="AF62" s="49">
        <v>5</v>
      </c>
      <c r="AG62" s="49">
        <v>0</v>
      </c>
      <c r="AH62" s="10" t="s">
        <v>5069</v>
      </c>
      <c r="AI62" s="10"/>
      <c r="AJ62" s="10"/>
      <c r="AK62" s="10"/>
      <c r="AL62" s="10"/>
      <c r="AM62" s="10" t="s">
        <v>5070</v>
      </c>
      <c r="AN62" s="10" t="s">
        <v>5071</v>
      </c>
      <c r="AO62" s="49">
        <v>0</v>
      </c>
      <c r="AP62" s="49">
        <v>0</v>
      </c>
      <c r="AQ62" s="49">
        <v>0</v>
      </c>
      <c r="AR62" s="49">
        <v>0</v>
      </c>
      <c r="AS62" s="49">
        <v>0</v>
      </c>
      <c r="AT62" s="49">
        <v>0</v>
      </c>
      <c r="AU62" s="49">
        <v>0</v>
      </c>
      <c r="AV62" s="49">
        <v>0</v>
      </c>
      <c r="AW62" s="50">
        <v>0</v>
      </c>
      <c r="AX62" s="49">
        <v>500</v>
      </c>
      <c r="AY62" s="49">
        <v>0</v>
      </c>
      <c r="AZ62" s="49">
        <v>0</v>
      </c>
      <c r="BA62" s="49">
        <v>500</v>
      </c>
      <c r="BB62" s="49">
        <v>0</v>
      </c>
      <c r="BC62" s="49">
        <v>0</v>
      </c>
      <c r="BD62" s="49">
        <v>0</v>
      </c>
      <c r="BE62" s="49">
        <v>0</v>
      </c>
      <c r="BF62" s="49">
        <v>0</v>
      </c>
      <c r="BG62" s="49">
        <v>0</v>
      </c>
      <c r="BH62" s="49">
        <v>0</v>
      </c>
      <c r="BI62" s="49">
        <v>0</v>
      </c>
      <c r="BJ62" s="50">
        <v>0</v>
      </c>
      <c r="BK62" s="49">
        <v>500</v>
      </c>
      <c r="BL62" s="49">
        <v>0</v>
      </c>
      <c r="BM62" s="49">
        <v>0</v>
      </c>
      <c r="BN62" s="49">
        <v>500</v>
      </c>
      <c r="BO62" s="49">
        <v>0</v>
      </c>
      <c r="BP62" s="49">
        <v>0</v>
      </c>
      <c r="BQ62" s="49">
        <v>0</v>
      </c>
      <c r="BR62" s="49">
        <v>0</v>
      </c>
      <c r="BS62" s="49">
        <v>0</v>
      </c>
      <c r="BT62" s="49">
        <v>0</v>
      </c>
      <c r="BU62" s="50">
        <v>0</v>
      </c>
      <c r="BV62" s="49">
        <v>0</v>
      </c>
      <c r="BW62" s="50">
        <v>0</v>
      </c>
      <c r="BX62" s="49">
        <v>500</v>
      </c>
      <c r="BY62" s="49">
        <v>0</v>
      </c>
      <c r="BZ62" s="49">
        <v>0</v>
      </c>
      <c r="CA62" s="49">
        <v>500</v>
      </c>
      <c r="CB62" s="49">
        <v>0</v>
      </c>
      <c r="CC62" s="49">
        <v>0</v>
      </c>
      <c r="CD62" s="49">
        <v>0</v>
      </c>
      <c r="CE62" s="49">
        <v>0</v>
      </c>
      <c r="CF62" s="49">
        <v>0</v>
      </c>
      <c r="CG62" s="49">
        <v>0</v>
      </c>
      <c r="CH62" s="50">
        <v>0</v>
      </c>
      <c r="CI62" s="49">
        <v>0</v>
      </c>
      <c r="CJ62" s="50">
        <v>0</v>
      </c>
      <c r="CK62" s="49">
        <v>500</v>
      </c>
      <c r="CL62" s="49">
        <v>0</v>
      </c>
      <c r="CM62" s="49">
        <v>0</v>
      </c>
      <c r="CN62" s="49">
        <v>500</v>
      </c>
      <c r="CO62" s="10" t="s">
        <v>818</v>
      </c>
      <c r="CP62" s="51" t="s">
        <v>5072</v>
      </c>
    </row>
    <row r="63" spans="1:94" ht="70.349999999999994" customHeight="1" x14ac:dyDescent="0.3">
      <c r="A63" s="48" t="s">
        <v>820</v>
      </c>
      <c r="B63" s="48" t="s">
        <v>820</v>
      </c>
      <c r="C63" s="10" t="s">
        <v>821</v>
      </c>
      <c r="D63" s="10" t="s">
        <v>102</v>
      </c>
      <c r="E63" s="10" t="s">
        <v>519</v>
      </c>
      <c r="F63" s="10" t="s">
        <v>520</v>
      </c>
      <c r="G63" s="10" t="s">
        <v>521</v>
      </c>
      <c r="H63" s="10" t="s">
        <v>522</v>
      </c>
      <c r="I63" s="10" t="s">
        <v>523</v>
      </c>
      <c r="J63" s="10" t="s">
        <v>524</v>
      </c>
      <c r="K63" s="10" t="s">
        <v>525</v>
      </c>
      <c r="L63" s="10" t="s">
        <v>526</v>
      </c>
      <c r="M63" s="10" t="s">
        <v>450</v>
      </c>
      <c r="N63" s="10" t="s">
        <v>527</v>
      </c>
      <c r="O63" s="10" t="s">
        <v>526</v>
      </c>
      <c r="P63" s="10" t="s">
        <v>528</v>
      </c>
      <c r="Q63" s="10" t="s">
        <v>529</v>
      </c>
      <c r="R63" s="10" t="s">
        <v>530</v>
      </c>
      <c r="S63" s="10" t="s">
        <v>822</v>
      </c>
      <c r="T63" s="10" t="s">
        <v>823</v>
      </c>
      <c r="U63" s="10" t="s">
        <v>824</v>
      </c>
      <c r="V63" s="10" t="s">
        <v>825</v>
      </c>
      <c r="W63" s="10" t="s">
        <v>826</v>
      </c>
      <c r="X63" s="10" t="s">
        <v>827</v>
      </c>
      <c r="Y63" s="10" t="s">
        <v>123</v>
      </c>
      <c r="Z63" s="10" t="s">
        <v>124</v>
      </c>
      <c r="AA63" s="49">
        <v>11</v>
      </c>
      <c r="AB63" s="10" t="s">
        <v>182</v>
      </c>
      <c r="AC63" s="10" t="s">
        <v>536</v>
      </c>
      <c r="AD63" s="49">
        <v>11</v>
      </c>
      <c r="AE63" s="49">
        <v>11</v>
      </c>
      <c r="AF63" s="49">
        <v>11</v>
      </c>
      <c r="AG63" s="49">
        <v>11</v>
      </c>
      <c r="AH63" s="10" t="s">
        <v>5073</v>
      </c>
      <c r="AI63" s="10" t="s">
        <v>5074</v>
      </c>
      <c r="AJ63" s="10" t="s">
        <v>5075</v>
      </c>
      <c r="AK63" s="10" t="s">
        <v>5076</v>
      </c>
      <c r="AL63" s="10" t="s">
        <v>5076</v>
      </c>
      <c r="AM63" s="10" t="s">
        <v>4849</v>
      </c>
      <c r="AN63" s="10"/>
      <c r="AO63" s="49">
        <v>30</v>
      </c>
      <c r="AP63" s="49">
        <v>0</v>
      </c>
      <c r="AQ63" s="49">
        <v>30</v>
      </c>
      <c r="AR63" s="49">
        <v>0</v>
      </c>
      <c r="AS63" s="49">
        <v>0</v>
      </c>
      <c r="AT63" s="49">
        <v>0</v>
      </c>
      <c r="AU63" s="49">
        <v>0</v>
      </c>
      <c r="AV63" s="49">
        <v>0</v>
      </c>
      <c r="AW63" s="50">
        <v>0</v>
      </c>
      <c r="AX63" s="49">
        <v>0</v>
      </c>
      <c r="AY63" s="49">
        <v>0</v>
      </c>
      <c r="AZ63" s="49">
        <v>0</v>
      </c>
      <c r="BA63" s="49">
        <v>30</v>
      </c>
      <c r="BB63" s="49">
        <v>0</v>
      </c>
      <c r="BC63" s="49">
        <v>0</v>
      </c>
      <c r="BD63" s="49">
        <v>0</v>
      </c>
      <c r="BE63" s="49">
        <v>0</v>
      </c>
      <c r="BF63" s="49">
        <v>0</v>
      </c>
      <c r="BG63" s="49">
        <v>0</v>
      </c>
      <c r="BH63" s="49">
        <v>0</v>
      </c>
      <c r="BI63" s="49">
        <v>0</v>
      </c>
      <c r="BJ63" s="50">
        <v>0</v>
      </c>
      <c r="BK63" s="49">
        <v>0</v>
      </c>
      <c r="BL63" s="49">
        <v>0</v>
      </c>
      <c r="BM63" s="49">
        <v>0</v>
      </c>
      <c r="BN63" s="49">
        <v>0</v>
      </c>
      <c r="BO63" s="49">
        <v>0</v>
      </c>
      <c r="BP63" s="49">
        <v>0</v>
      </c>
      <c r="BQ63" s="49">
        <v>0</v>
      </c>
      <c r="BR63" s="49">
        <v>0</v>
      </c>
      <c r="BS63" s="49">
        <v>0</v>
      </c>
      <c r="BT63" s="49">
        <v>0</v>
      </c>
      <c r="BU63" s="50">
        <v>0</v>
      </c>
      <c r="BV63" s="49">
        <v>0</v>
      </c>
      <c r="BW63" s="50">
        <v>0</v>
      </c>
      <c r="BX63" s="49">
        <v>0</v>
      </c>
      <c r="BY63" s="49">
        <v>0</v>
      </c>
      <c r="BZ63" s="49">
        <v>0</v>
      </c>
      <c r="CA63" s="49">
        <v>0</v>
      </c>
      <c r="CB63" s="49">
        <v>0</v>
      </c>
      <c r="CC63" s="49">
        <v>0</v>
      </c>
      <c r="CD63" s="49">
        <v>0</v>
      </c>
      <c r="CE63" s="49">
        <v>0</v>
      </c>
      <c r="CF63" s="49">
        <v>0</v>
      </c>
      <c r="CG63" s="49">
        <v>0</v>
      </c>
      <c r="CH63" s="50">
        <v>0</v>
      </c>
      <c r="CI63" s="49">
        <v>0</v>
      </c>
      <c r="CJ63" s="50">
        <v>0</v>
      </c>
      <c r="CK63" s="49">
        <v>0</v>
      </c>
      <c r="CL63" s="49">
        <v>0</v>
      </c>
      <c r="CM63" s="49">
        <v>0</v>
      </c>
      <c r="CN63" s="49">
        <v>0</v>
      </c>
      <c r="CO63" s="10" t="s">
        <v>832</v>
      </c>
      <c r="CP63" s="51" t="s">
        <v>727</v>
      </c>
    </row>
    <row r="64" spans="1:94" ht="70.349999999999994" customHeight="1" x14ac:dyDescent="0.3">
      <c r="A64" s="48" t="s">
        <v>833</v>
      </c>
      <c r="B64" s="48" t="s">
        <v>833</v>
      </c>
      <c r="C64" s="10" t="s">
        <v>834</v>
      </c>
      <c r="D64" s="10" t="s">
        <v>102</v>
      </c>
      <c r="E64" s="10" t="s">
        <v>519</v>
      </c>
      <c r="F64" s="10" t="s">
        <v>520</v>
      </c>
      <c r="G64" s="10" t="s">
        <v>521</v>
      </c>
      <c r="H64" s="10" t="s">
        <v>522</v>
      </c>
      <c r="I64" s="10" t="s">
        <v>523</v>
      </c>
      <c r="J64" s="10" t="s">
        <v>524</v>
      </c>
      <c r="K64" s="10" t="s">
        <v>525</v>
      </c>
      <c r="L64" s="10" t="s">
        <v>526</v>
      </c>
      <c r="M64" s="10" t="s">
        <v>450</v>
      </c>
      <c r="N64" s="10" t="s">
        <v>527</v>
      </c>
      <c r="O64" s="10" t="s">
        <v>526</v>
      </c>
      <c r="P64" s="10" t="s">
        <v>528</v>
      </c>
      <c r="Q64" s="10" t="s">
        <v>529</v>
      </c>
      <c r="R64" s="10" t="s">
        <v>530</v>
      </c>
      <c r="S64" s="10" t="s">
        <v>835</v>
      </c>
      <c r="T64" s="10" t="s">
        <v>836</v>
      </c>
      <c r="U64" s="10" t="s">
        <v>837</v>
      </c>
      <c r="V64" s="10" t="s">
        <v>838</v>
      </c>
      <c r="W64" s="10" t="s">
        <v>839</v>
      </c>
      <c r="X64" s="10" t="s">
        <v>787</v>
      </c>
      <c r="Y64" s="10" t="s">
        <v>123</v>
      </c>
      <c r="Z64" s="10" t="s">
        <v>124</v>
      </c>
      <c r="AA64" s="49">
        <v>210</v>
      </c>
      <c r="AB64" s="10" t="s">
        <v>182</v>
      </c>
      <c r="AC64" s="10" t="s">
        <v>536</v>
      </c>
      <c r="AD64" s="49">
        <v>210</v>
      </c>
      <c r="AE64" s="49">
        <v>210</v>
      </c>
      <c r="AF64" s="49">
        <v>210</v>
      </c>
      <c r="AG64" s="49">
        <v>210</v>
      </c>
      <c r="AH64" s="10"/>
      <c r="AI64" s="10" t="s">
        <v>5077</v>
      </c>
      <c r="AJ64" s="10"/>
      <c r="AK64" s="10" t="s">
        <v>5078</v>
      </c>
      <c r="AL64" s="10" t="s">
        <v>5079</v>
      </c>
      <c r="AM64" s="10" t="s">
        <v>4849</v>
      </c>
      <c r="AN64" s="10"/>
      <c r="AO64" s="49">
        <v>0</v>
      </c>
      <c r="AP64" s="49">
        <v>0</v>
      </c>
      <c r="AQ64" s="49">
        <v>0</v>
      </c>
      <c r="AR64" s="49">
        <v>1440.39616</v>
      </c>
      <c r="AS64" s="49">
        <v>0</v>
      </c>
      <c r="AT64" s="49">
        <v>0</v>
      </c>
      <c r="AU64" s="49">
        <v>0</v>
      </c>
      <c r="AV64" s="49">
        <v>0</v>
      </c>
      <c r="AW64" s="50">
        <v>0</v>
      </c>
      <c r="AX64" s="49">
        <v>0</v>
      </c>
      <c r="AY64" s="49">
        <v>0</v>
      </c>
      <c r="AZ64" s="49">
        <v>0</v>
      </c>
      <c r="BA64" s="49">
        <v>1440.39616</v>
      </c>
      <c r="BB64" s="49">
        <v>0</v>
      </c>
      <c r="BC64" s="49">
        <v>0</v>
      </c>
      <c r="BD64" s="49">
        <v>0</v>
      </c>
      <c r="BE64" s="49">
        <v>1512.415968</v>
      </c>
      <c r="BF64" s="49">
        <v>0</v>
      </c>
      <c r="BG64" s="49">
        <v>0</v>
      </c>
      <c r="BH64" s="49">
        <v>0</v>
      </c>
      <c r="BI64" s="49">
        <v>0</v>
      </c>
      <c r="BJ64" s="50">
        <v>0</v>
      </c>
      <c r="BK64" s="49">
        <v>0</v>
      </c>
      <c r="BL64" s="49">
        <v>0</v>
      </c>
      <c r="BM64" s="49">
        <v>0</v>
      </c>
      <c r="BN64" s="49">
        <v>1512.415968</v>
      </c>
      <c r="BO64" s="49">
        <v>0</v>
      </c>
      <c r="BP64" s="49">
        <v>0</v>
      </c>
      <c r="BQ64" s="49">
        <v>0</v>
      </c>
      <c r="BR64" s="49">
        <v>1588.0367664</v>
      </c>
      <c r="BS64" s="49">
        <v>0</v>
      </c>
      <c r="BT64" s="49">
        <v>0</v>
      </c>
      <c r="BU64" s="50">
        <v>0</v>
      </c>
      <c r="BV64" s="49">
        <v>0</v>
      </c>
      <c r="BW64" s="50">
        <v>0</v>
      </c>
      <c r="BX64" s="49">
        <v>0</v>
      </c>
      <c r="BY64" s="49">
        <v>0</v>
      </c>
      <c r="BZ64" s="49">
        <v>0</v>
      </c>
      <c r="CA64" s="49">
        <v>1588.0367664</v>
      </c>
      <c r="CB64" s="49">
        <v>0</v>
      </c>
      <c r="CC64" s="49">
        <v>0</v>
      </c>
      <c r="CD64" s="49">
        <v>0</v>
      </c>
      <c r="CE64" s="49">
        <v>1667.4386047200001</v>
      </c>
      <c r="CF64" s="49">
        <v>0</v>
      </c>
      <c r="CG64" s="49">
        <v>0</v>
      </c>
      <c r="CH64" s="50">
        <v>0</v>
      </c>
      <c r="CI64" s="49">
        <v>0</v>
      </c>
      <c r="CJ64" s="50">
        <v>0</v>
      </c>
      <c r="CK64" s="49">
        <v>0</v>
      </c>
      <c r="CL64" s="49">
        <v>0</v>
      </c>
      <c r="CM64" s="49">
        <v>0</v>
      </c>
      <c r="CN64" s="49">
        <v>1667.4386047200001</v>
      </c>
      <c r="CO64" s="10" t="s">
        <v>841</v>
      </c>
      <c r="CP64" s="51" t="s">
        <v>5080</v>
      </c>
    </row>
    <row r="65" spans="1:94" ht="70.349999999999994" customHeight="1" x14ac:dyDescent="0.3">
      <c r="A65" s="48" t="s">
        <v>843</v>
      </c>
      <c r="B65" s="48" t="s">
        <v>843</v>
      </c>
      <c r="C65" s="10" t="s">
        <v>844</v>
      </c>
      <c r="D65" s="10" t="s">
        <v>102</v>
      </c>
      <c r="E65" s="10" t="s">
        <v>519</v>
      </c>
      <c r="F65" s="10" t="s">
        <v>520</v>
      </c>
      <c r="G65" s="10" t="s">
        <v>521</v>
      </c>
      <c r="H65" s="10" t="s">
        <v>522</v>
      </c>
      <c r="I65" s="10" t="s">
        <v>523</v>
      </c>
      <c r="J65" s="10" t="s">
        <v>524</v>
      </c>
      <c r="K65" s="10" t="s">
        <v>525</v>
      </c>
      <c r="L65" s="10" t="s">
        <v>526</v>
      </c>
      <c r="M65" s="10" t="s">
        <v>450</v>
      </c>
      <c r="N65" s="10" t="s">
        <v>527</v>
      </c>
      <c r="O65" s="10" t="s">
        <v>526</v>
      </c>
      <c r="P65" s="10" t="s">
        <v>528</v>
      </c>
      <c r="Q65" s="10" t="s">
        <v>529</v>
      </c>
      <c r="R65" s="10" t="s">
        <v>530</v>
      </c>
      <c r="S65" s="10" t="s">
        <v>845</v>
      </c>
      <c r="T65" s="10" t="s">
        <v>846</v>
      </c>
      <c r="U65" s="10" t="s">
        <v>847</v>
      </c>
      <c r="V65" s="10" t="s">
        <v>848</v>
      </c>
      <c r="W65" s="10" t="s">
        <v>849</v>
      </c>
      <c r="X65" s="10" t="s">
        <v>850</v>
      </c>
      <c r="Y65" s="10" t="s">
        <v>123</v>
      </c>
      <c r="Z65" s="10" t="s">
        <v>124</v>
      </c>
      <c r="AA65" s="49">
        <v>20</v>
      </c>
      <c r="AB65" s="10" t="s">
        <v>125</v>
      </c>
      <c r="AC65" s="10" t="s">
        <v>536</v>
      </c>
      <c r="AD65" s="49">
        <v>20</v>
      </c>
      <c r="AE65" s="49">
        <v>0</v>
      </c>
      <c r="AF65" s="49">
        <v>0</v>
      </c>
      <c r="AG65" s="49">
        <v>0</v>
      </c>
      <c r="AH65" s="10" t="s">
        <v>5081</v>
      </c>
      <c r="AI65" s="10" t="s">
        <v>5082</v>
      </c>
      <c r="AJ65" s="10"/>
      <c r="AK65" s="10" t="s">
        <v>5083</v>
      </c>
      <c r="AL65" s="10" t="s">
        <v>5083</v>
      </c>
      <c r="AM65" s="10" t="s">
        <v>4881</v>
      </c>
      <c r="AN65" s="10"/>
      <c r="AO65" s="49">
        <v>0</v>
      </c>
      <c r="AP65" s="49">
        <v>0</v>
      </c>
      <c r="AQ65" s="49">
        <v>0</v>
      </c>
      <c r="AR65" s="49">
        <v>0</v>
      </c>
      <c r="AS65" s="49">
        <v>0</v>
      </c>
      <c r="AT65" s="49">
        <v>0</v>
      </c>
      <c r="AU65" s="49">
        <v>0</v>
      </c>
      <c r="AV65" s="49">
        <v>0</v>
      </c>
      <c r="AW65" s="50">
        <v>0</v>
      </c>
      <c r="AX65" s="49">
        <v>0</v>
      </c>
      <c r="AY65" s="49">
        <v>0</v>
      </c>
      <c r="AZ65" s="49">
        <v>0</v>
      </c>
      <c r="BA65" s="49">
        <v>0</v>
      </c>
      <c r="BB65" s="49">
        <v>0</v>
      </c>
      <c r="BC65" s="49">
        <v>0</v>
      </c>
      <c r="BD65" s="49">
        <v>0</v>
      </c>
      <c r="BE65" s="49">
        <v>0</v>
      </c>
      <c r="BF65" s="49">
        <v>0</v>
      </c>
      <c r="BG65" s="49">
        <v>0</v>
      </c>
      <c r="BH65" s="49">
        <v>0</v>
      </c>
      <c r="BI65" s="49">
        <v>0</v>
      </c>
      <c r="BJ65" s="50">
        <v>0</v>
      </c>
      <c r="BK65" s="49">
        <v>0</v>
      </c>
      <c r="BL65" s="49">
        <v>0</v>
      </c>
      <c r="BM65" s="49">
        <v>0</v>
      </c>
      <c r="BN65" s="49">
        <v>0</v>
      </c>
      <c r="BO65" s="49">
        <v>0</v>
      </c>
      <c r="BP65" s="49">
        <v>0</v>
      </c>
      <c r="BQ65" s="49">
        <v>0</v>
      </c>
      <c r="BR65" s="49">
        <v>0</v>
      </c>
      <c r="BS65" s="49">
        <v>0</v>
      </c>
      <c r="BT65" s="49">
        <v>0</v>
      </c>
      <c r="BU65" s="50">
        <v>0</v>
      </c>
      <c r="BV65" s="49">
        <v>0</v>
      </c>
      <c r="BW65" s="50">
        <v>0</v>
      </c>
      <c r="BX65" s="49">
        <v>0</v>
      </c>
      <c r="BY65" s="49">
        <v>0</v>
      </c>
      <c r="BZ65" s="49">
        <v>0</v>
      </c>
      <c r="CA65" s="49">
        <v>0</v>
      </c>
      <c r="CB65" s="49">
        <v>0</v>
      </c>
      <c r="CC65" s="49">
        <v>0</v>
      </c>
      <c r="CD65" s="49">
        <v>0</v>
      </c>
      <c r="CE65" s="49">
        <v>0</v>
      </c>
      <c r="CF65" s="49">
        <v>0</v>
      </c>
      <c r="CG65" s="49">
        <v>0</v>
      </c>
      <c r="CH65" s="50">
        <v>0</v>
      </c>
      <c r="CI65" s="49">
        <v>0</v>
      </c>
      <c r="CJ65" s="50">
        <v>0</v>
      </c>
      <c r="CK65" s="49">
        <v>0</v>
      </c>
      <c r="CL65" s="49">
        <v>0</v>
      </c>
      <c r="CM65" s="49">
        <v>0</v>
      </c>
      <c r="CN65" s="49">
        <v>0</v>
      </c>
      <c r="CO65" s="10" t="s">
        <v>854</v>
      </c>
      <c r="CP65" s="51"/>
    </row>
    <row r="66" spans="1:94" ht="70.349999999999994" customHeight="1" x14ac:dyDescent="0.3">
      <c r="A66" s="48" t="s">
        <v>855</v>
      </c>
      <c r="B66" s="48" t="s">
        <v>855</v>
      </c>
      <c r="C66" s="10" t="s">
        <v>856</v>
      </c>
      <c r="D66" s="10" t="s">
        <v>102</v>
      </c>
      <c r="E66" s="10" t="s">
        <v>519</v>
      </c>
      <c r="F66" s="10" t="s">
        <v>520</v>
      </c>
      <c r="G66" s="10" t="s">
        <v>521</v>
      </c>
      <c r="H66" s="10" t="s">
        <v>522</v>
      </c>
      <c r="I66" s="10" t="s">
        <v>523</v>
      </c>
      <c r="J66" s="10" t="s">
        <v>524</v>
      </c>
      <c r="K66" s="10" t="s">
        <v>525</v>
      </c>
      <c r="L66" s="10" t="s">
        <v>526</v>
      </c>
      <c r="M66" s="10" t="s">
        <v>450</v>
      </c>
      <c r="N66" s="10" t="s">
        <v>527</v>
      </c>
      <c r="O66" s="10" t="s">
        <v>526</v>
      </c>
      <c r="P66" s="10" t="s">
        <v>528</v>
      </c>
      <c r="Q66" s="10" t="s">
        <v>529</v>
      </c>
      <c r="R66" s="10" t="s">
        <v>530</v>
      </c>
      <c r="S66" s="10" t="s">
        <v>857</v>
      </c>
      <c r="T66" s="10" t="s">
        <v>858</v>
      </c>
      <c r="U66" s="10" t="s">
        <v>859</v>
      </c>
      <c r="V66" s="10" t="s">
        <v>860</v>
      </c>
      <c r="W66" s="10" t="s">
        <v>861</v>
      </c>
      <c r="X66" s="10" t="s">
        <v>485</v>
      </c>
      <c r="Y66" s="10" t="s">
        <v>123</v>
      </c>
      <c r="Z66" s="10" t="s">
        <v>124</v>
      </c>
      <c r="AA66" s="49">
        <v>40</v>
      </c>
      <c r="AB66" s="10" t="s">
        <v>125</v>
      </c>
      <c r="AC66" s="10" t="s">
        <v>536</v>
      </c>
      <c r="AD66" s="49">
        <v>11</v>
      </c>
      <c r="AE66" s="49">
        <v>9</v>
      </c>
      <c r="AF66" s="49">
        <v>10</v>
      </c>
      <c r="AG66" s="49">
        <v>10</v>
      </c>
      <c r="AH66" s="10" t="s">
        <v>5084</v>
      </c>
      <c r="AI66" s="10" t="s">
        <v>5085</v>
      </c>
      <c r="AJ66" s="10" t="s">
        <v>5086</v>
      </c>
      <c r="AK66" s="10" t="s">
        <v>5087</v>
      </c>
      <c r="AL66" s="10" t="s">
        <v>5087</v>
      </c>
      <c r="AM66" s="10" t="s">
        <v>4881</v>
      </c>
      <c r="AN66" s="10"/>
      <c r="AO66" s="49">
        <v>0</v>
      </c>
      <c r="AP66" s="49">
        <v>0</v>
      </c>
      <c r="AQ66" s="49">
        <v>0</v>
      </c>
      <c r="AR66" s="49">
        <v>0</v>
      </c>
      <c r="AS66" s="49">
        <v>0</v>
      </c>
      <c r="AT66" s="49">
        <v>0</v>
      </c>
      <c r="AU66" s="49">
        <v>0</v>
      </c>
      <c r="AV66" s="49">
        <v>0</v>
      </c>
      <c r="AW66" s="50">
        <v>0</v>
      </c>
      <c r="AX66" s="49">
        <v>0</v>
      </c>
      <c r="AY66" s="49">
        <v>0</v>
      </c>
      <c r="AZ66" s="49">
        <v>0</v>
      </c>
      <c r="BA66" s="49">
        <v>0</v>
      </c>
      <c r="BB66" s="49">
        <v>0</v>
      </c>
      <c r="BC66" s="49">
        <v>0</v>
      </c>
      <c r="BD66" s="49">
        <v>0</v>
      </c>
      <c r="BE66" s="49">
        <v>0</v>
      </c>
      <c r="BF66" s="49">
        <v>0</v>
      </c>
      <c r="BG66" s="49">
        <v>0</v>
      </c>
      <c r="BH66" s="49">
        <v>0</v>
      </c>
      <c r="BI66" s="49">
        <v>0</v>
      </c>
      <c r="BJ66" s="50">
        <v>0</v>
      </c>
      <c r="BK66" s="49">
        <v>0</v>
      </c>
      <c r="BL66" s="49">
        <v>0</v>
      </c>
      <c r="BM66" s="49">
        <v>0</v>
      </c>
      <c r="BN66" s="49">
        <v>0</v>
      </c>
      <c r="BO66" s="49">
        <v>0</v>
      </c>
      <c r="BP66" s="49">
        <v>0</v>
      </c>
      <c r="BQ66" s="49">
        <v>0</v>
      </c>
      <c r="BR66" s="49">
        <v>0</v>
      </c>
      <c r="BS66" s="49">
        <v>0</v>
      </c>
      <c r="BT66" s="49">
        <v>0</v>
      </c>
      <c r="BU66" s="50">
        <v>0</v>
      </c>
      <c r="BV66" s="49">
        <v>0</v>
      </c>
      <c r="BW66" s="50">
        <v>0</v>
      </c>
      <c r="BX66" s="49">
        <v>0</v>
      </c>
      <c r="BY66" s="49">
        <v>0</v>
      </c>
      <c r="BZ66" s="49">
        <v>0</v>
      </c>
      <c r="CA66" s="49">
        <v>0</v>
      </c>
      <c r="CB66" s="49">
        <v>0</v>
      </c>
      <c r="CC66" s="49">
        <v>0</v>
      </c>
      <c r="CD66" s="49">
        <v>0</v>
      </c>
      <c r="CE66" s="49">
        <v>0</v>
      </c>
      <c r="CF66" s="49">
        <v>0</v>
      </c>
      <c r="CG66" s="49">
        <v>0</v>
      </c>
      <c r="CH66" s="50">
        <v>0</v>
      </c>
      <c r="CI66" s="49">
        <v>0</v>
      </c>
      <c r="CJ66" s="50">
        <v>0</v>
      </c>
      <c r="CK66" s="49">
        <v>0</v>
      </c>
      <c r="CL66" s="49">
        <v>0</v>
      </c>
      <c r="CM66" s="49">
        <v>0</v>
      </c>
      <c r="CN66" s="49">
        <v>0</v>
      </c>
      <c r="CO66" s="10" t="s">
        <v>866</v>
      </c>
      <c r="CP66" s="51"/>
    </row>
    <row r="67" spans="1:94" ht="70.349999999999994" customHeight="1" x14ac:dyDescent="0.3">
      <c r="A67" s="48" t="s">
        <v>867</v>
      </c>
      <c r="B67" s="48" t="s">
        <v>867</v>
      </c>
      <c r="C67" s="10" t="s">
        <v>868</v>
      </c>
      <c r="D67" s="10" t="s">
        <v>102</v>
      </c>
      <c r="E67" s="10" t="s">
        <v>519</v>
      </c>
      <c r="F67" s="10" t="s">
        <v>520</v>
      </c>
      <c r="G67" s="10" t="s">
        <v>521</v>
      </c>
      <c r="H67" s="10" t="s">
        <v>522</v>
      </c>
      <c r="I67" s="10" t="s">
        <v>523</v>
      </c>
      <c r="J67" s="10" t="s">
        <v>524</v>
      </c>
      <c r="K67" s="10" t="s">
        <v>525</v>
      </c>
      <c r="L67" s="10" t="s">
        <v>526</v>
      </c>
      <c r="M67" s="10" t="s">
        <v>450</v>
      </c>
      <c r="N67" s="10" t="s">
        <v>527</v>
      </c>
      <c r="O67" s="10" t="s">
        <v>526</v>
      </c>
      <c r="P67" s="10" t="s">
        <v>528</v>
      </c>
      <c r="Q67" s="10" t="s">
        <v>529</v>
      </c>
      <c r="R67" s="10" t="s">
        <v>530</v>
      </c>
      <c r="S67" s="10" t="s">
        <v>869</v>
      </c>
      <c r="T67" s="10" t="s">
        <v>870</v>
      </c>
      <c r="U67" s="10" t="s">
        <v>871</v>
      </c>
      <c r="V67" s="10" t="s">
        <v>872</v>
      </c>
      <c r="W67" s="10" t="s">
        <v>873</v>
      </c>
      <c r="X67" s="10" t="s">
        <v>146</v>
      </c>
      <c r="Y67" s="10" t="s">
        <v>123</v>
      </c>
      <c r="Z67" s="10" t="s">
        <v>124</v>
      </c>
      <c r="AA67" s="49">
        <v>16</v>
      </c>
      <c r="AB67" s="10" t="s">
        <v>125</v>
      </c>
      <c r="AC67" s="10" t="s">
        <v>536</v>
      </c>
      <c r="AD67" s="49">
        <v>1</v>
      </c>
      <c r="AE67" s="49">
        <v>5</v>
      </c>
      <c r="AF67" s="49">
        <v>5</v>
      </c>
      <c r="AG67" s="49">
        <v>5</v>
      </c>
      <c r="AH67" s="10" t="s">
        <v>5088</v>
      </c>
      <c r="AI67" s="10" t="s">
        <v>5089</v>
      </c>
      <c r="AJ67" s="10" t="s">
        <v>5090</v>
      </c>
      <c r="AK67" s="10" t="s">
        <v>5091</v>
      </c>
      <c r="AL67" s="10" t="s">
        <v>5091</v>
      </c>
      <c r="AM67" s="10" t="s">
        <v>4849</v>
      </c>
      <c r="AN67" s="10"/>
      <c r="AO67" s="49">
        <v>150</v>
      </c>
      <c r="AP67" s="49">
        <v>0</v>
      </c>
      <c r="AQ67" s="49">
        <v>150</v>
      </c>
      <c r="AR67" s="49">
        <v>0</v>
      </c>
      <c r="AS67" s="49">
        <v>0</v>
      </c>
      <c r="AT67" s="49">
        <v>0</v>
      </c>
      <c r="AU67" s="49">
        <v>0</v>
      </c>
      <c r="AV67" s="49">
        <v>0</v>
      </c>
      <c r="AW67" s="50">
        <v>0</v>
      </c>
      <c r="AX67" s="49">
        <v>0</v>
      </c>
      <c r="AY67" s="49">
        <v>97.5</v>
      </c>
      <c r="AZ67" s="49">
        <v>97.5</v>
      </c>
      <c r="BA67" s="49">
        <v>247.5</v>
      </c>
      <c r="BB67" s="49">
        <v>157.5</v>
      </c>
      <c r="BC67" s="49">
        <v>0</v>
      </c>
      <c r="BD67" s="49">
        <v>157.5</v>
      </c>
      <c r="BE67" s="49">
        <v>0</v>
      </c>
      <c r="BF67" s="49">
        <v>0</v>
      </c>
      <c r="BG67" s="49">
        <v>0</v>
      </c>
      <c r="BH67" s="49">
        <v>0</v>
      </c>
      <c r="BI67" s="49">
        <v>0</v>
      </c>
      <c r="BJ67" s="50">
        <v>0</v>
      </c>
      <c r="BK67" s="49">
        <v>0</v>
      </c>
      <c r="BL67" s="49">
        <v>97.5</v>
      </c>
      <c r="BM67" s="49">
        <v>97.5</v>
      </c>
      <c r="BN67" s="49">
        <v>255</v>
      </c>
      <c r="BO67" s="49">
        <v>165.375</v>
      </c>
      <c r="BP67" s="49">
        <v>0</v>
      </c>
      <c r="BQ67" s="49">
        <v>165.375</v>
      </c>
      <c r="BR67" s="49">
        <v>0</v>
      </c>
      <c r="BS67" s="49">
        <v>0</v>
      </c>
      <c r="BT67" s="49">
        <v>0</v>
      </c>
      <c r="BU67" s="50">
        <v>0</v>
      </c>
      <c r="BV67" s="49">
        <v>0</v>
      </c>
      <c r="BW67" s="50">
        <v>0</v>
      </c>
      <c r="BX67" s="49">
        <v>0</v>
      </c>
      <c r="BY67" s="49">
        <v>97.5</v>
      </c>
      <c r="BZ67" s="49">
        <v>97.5</v>
      </c>
      <c r="CA67" s="49">
        <v>262.875</v>
      </c>
      <c r="CB67" s="49">
        <v>173.64375000000001</v>
      </c>
      <c r="CC67" s="49">
        <v>0</v>
      </c>
      <c r="CD67" s="49">
        <v>173.64375000000001</v>
      </c>
      <c r="CE67" s="49">
        <v>0</v>
      </c>
      <c r="CF67" s="49">
        <v>0</v>
      </c>
      <c r="CG67" s="49">
        <v>0</v>
      </c>
      <c r="CH67" s="50">
        <v>0</v>
      </c>
      <c r="CI67" s="49">
        <v>0</v>
      </c>
      <c r="CJ67" s="50">
        <v>0</v>
      </c>
      <c r="CK67" s="49">
        <v>0</v>
      </c>
      <c r="CL67" s="49">
        <v>97.5</v>
      </c>
      <c r="CM67" s="49">
        <v>97.5</v>
      </c>
      <c r="CN67" s="49">
        <v>271.14375000000001</v>
      </c>
      <c r="CO67" s="10" t="s">
        <v>878</v>
      </c>
      <c r="CP67" s="51" t="s">
        <v>5092</v>
      </c>
    </row>
    <row r="68" spans="1:94" ht="70.349999999999994" customHeight="1" x14ac:dyDescent="0.3">
      <c r="A68" s="48" t="s">
        <v>879</v>
      </c>
      <c r="B68" s="48" t="s">
        <v>879</v>
      </c>
      <c r="C68" s="10" t="s">
        <v>880</v>
      </c>
      <c r="D68" s="10" t="s">
        <v>102</v>
      </c>
      <c r="E68" s="10" t="s">
        <v>519</v>
      </c>
      <c r="F68" s="10" t="s">
        <v>520</v>
      </c>
      <c r="G68" s="10" t="s">
        <v>521</v>
      </c>
      <c r="H68" s="10" t="s">
        <v>522</v>
      </c>
      <c r="I68" s="10" t="s">
        <v>523</v>
      </c>
      <c r="J68" s="10" t="s">
        <v>524</v>
      </c>
      <c r="K68" s="10" t="s">
        <v>525</v>
      </c>
      <c r="L68" s="10" t="s">
        <v>526</v>
      </c>
      <c r="M68" s="10" t="s">
        <v>450</v>
      </c>
      <c r="N68" s="10" t="s">
        <v>527</v>
      </c>
      <c r="O68" s="10" t="s">
        <v>526</v>
      </c>
      <c r="P68" s="10" t="s">
        <v>528</v>
      </c>
      <c r="Q68" s="10" t="s">
        <v>529</v>
      </c>
      <c r="R68" s="10" t="s">
        <v>530</v>
      </c>
      <c r="S68" s="10" t="s">
        <v>881</v>
      </c>
      <c r="T68" s="10" t="s">
        <v>882</v>
      </c>
      <c r="U68" s="10" t="s">
        <v>883</v>
      </c>
      <c r="V68" s="10" t="s">
        <v>884</v>
      </c>
      <c r="W68" s="10" t="s">
        <v>885</v>
      </c>
      <c r="X68" s="10" t="s">
        <v>886</v>
      </c>
      <c r="Y68" s="10" t="s">
        <v>123</v>
      </c>
      <c r="Z68" s="10" t="s">
        <v>124</v>
      </c>
      <c r="AA68" s="49">
        <v>32000000</v>
      </c>
      <c r="AB68" s="10" t="s">
        <v>125</v>
      </c>
      <c r="AC68" s="10" t="s">
        <v>536</v>
      </c>
      <c r="AD68" s="49">
        <v>8000000</v>
      </c>
      <c r="AE68" s="49">
        <v>8000000</v>
      </c>
      <c r="AF68" s="49">
        <v>8000000</v>
      </c>
      <c r="AG68" s="49">
        <v>8000000</v>
      </c>
      <c r="AH68" s="10" t="s">
        <v>5093</v>
      </c>
      <c r="AI68" s="10" t="s">
        <v>5094</v>
      </c>
      <c r="AJ68" s="10" t="s">
        <v>5095</v>
      </c>
      <c r="AK68" s="10" t="s">
        <v>5096</v>
      </c>
      <c r="AL68" s="10" t="s">
        <v>5097</v>
      </c>
      <c r="AM68" s="10" t="s">
        <v>4891</v>
      </c>
      <c r="AN68" s="10" t="s">
        <v>5098</v>
      </c>
      <c r="AO68" s="49">
        <v>420</v>
      </c>
      <c r="AP68" s="49">
        <v>0</v>
      </c>
      <c r="AQ68" s="49">
        <v>420</v>
      </c>
      <c r="AR68" s="49">
        <v>0</v>
      </c>
      <c r="AS68" s="49">
        <v>0</v>
      </c>
      <c r="AT68" s="49">
        <v>0</v>
      </c>
      <c r="AU68" s="49">
        <v>0</v>
      </c>
      <c r="AV68" s="49">
        <v>29500</v>
      </c>
      <c r="AW68" s="50">
        <v>0</v>
      </c>
      <c r="AX68" s="49">
        <v>20000</v>
      </c>
      <c r="AY68" s="49">
        <v>0</v>
      </c>
      <c r="AZ68" s="49">
        <v>0</v>
      </c>
      <c r="BA68" s="49">
        <v>49920</v>
      </c>
      <c r="BB68" s="49">
        <v>441</v>
      </c>
      <c r="BC68" s="49">
        <v>0</v>
      </c>
      <c r="BD68" s="49">
        <v>441</v>
      </c>
      <c r="BE68" s="49">
        <v>0</v>
      </c>
      <c r="BF68" s="49">
        <v>0</v>
      </c>
      <c r="BG68" s="49">
        <v>0</v>
      </c>
      <c r="BH68" s="49">
        <v>0</v>
      </c>
      <c r="BI68" s="49">
        <v>14900</v>
      </c>
      <c r="BJ68" s="50">
        <v>0</v>
      </c>
      <c r="BK68" s="49">
        <v>20000</v>
      </c>
      <c r="BL68" s="49">
        <v>0</v>
      </c>
      <c r="BM68" s="49">
        <v>0</v>
      </c>
      <c r="BN68" s="49">
        <v>35341</v>
      </c>
      <c r="BO68" s="49">
        <v>463.05</v>
      </c>
      <c r="BP68" s="49">
        <v>0</v>
      </c>
      <c r="BQ68" s="49">
        <v>463.05</v>
      </c>
      <c r="BR68" s="49">
        <v>0</v>
      </c>
      <c r="BS68" s="49">
        <v>0</v>
      </c>
      <c r="BT68" s="49">
        <v>0</v>
      </c>
      <c r="BU68" s="50">
        <v>0</v>
      </c>
      <c r="BV68" s="49">
        <v>15000</v>
      </c>
      <c r="BW68" s="50">
        <v>0</v>
      </c>
      <c r="BX68" s="49">
        <v>20000</v>
      </c>
      <c r="BY68" s="49">
        <v>0</v>
      </c>
      <c r="BZ68" s="49">
        <v>0</v>
      </c>
      <c r="CA68" s="49">
        <v>35463.050000000003</v>
      </c>
      <c r="CB68" s="49">
        <v>486.20249999999999</v>
      </c>
      <c r="CC68" s="49">
        <v>0</v>
      </c>
      <c r="CD68" s="49">
        <v>486.20249999999999</v>
      </c>
      <c r="CE68" s="49">
        <v>0</v>
      </c>
      <c r="CF68" s="49">
        <v>0</v>
      </c>
      <c r="CG68" s="49">
        <v>0</v>
      </c>
      <c r="CH68" s="50">
        <v>0</v>
      </c>
      <c r="CI68" s="49">
        <v>15000</v>
      </c>
      <c r="CJ68" s="50">
        <v>0</v>
      </c>
      <c r="CK68" s="49">
        <v>20000</v>
      </c>
      <c r="CL68" s="49">
        <v>0</v>
      </c>
      <c r="CM68" s="49">
        <v>0</v>
      </c>
      <c r="CN68" s="49">
        <v>35486.202499999999</v>
      </c>
      <c r="CO68" s="10" t="s">
        <v>890</v>
      </c>
      <c r="CP68" s="51" t="s">
        <v>5099</v>
      </c>
    </row>
    <row r="69" spans="1:94" ht="70.349999999999994" customHeight="1" x14ac:dyDescent="0.3">
      <c r="A69" s="48" t="s">
        <v>892</v>
      </c>
      <c r="B69" s="48" t="s">
        <v>892</v>
      </c>
      <c r="C69" s="10" t="s">
        <v>893</v>
      </c>
      <c r="D69" s="10" t="s">
        <v>102</v>
      </c>
      <c r="E69" s="10" t="s">
        <v>519</v>
      </c>
      <c r="F69" s="10" t="s">
        <v>520</v>
      </c>
      <c r="G69" s="10" t="s">
        <v>521</v>
      </c>
      <c r="H69" s="10" t="s">
        <v>522</v>
      </c>
      <c r="I69" s="10" t="s">
        <v>523</v>
      </c>
      <c r="J69" s="10" t="s">
        <v>524</v>
      </c>
      <c r="K69" s="10" t="s">
        <v>525</v>
      </c>
      <c r="L69" s="10" t="s">
        <v>526</v>
      </c>
      <c r="M69" s="10" t="s">
        <v>450</v>
      </c>
      <c r="N69" s="10" t="s">
        <v>527</v>
      </c>
      <c r="O69" s="10" t="s">
        <v>526</v>
      </c>
      <c r="P69" s="10" t="s">
        <v>528</v>
      </c>
      <c r="Q69" s="10" t="s">
        <v>529</v>
      </c>
      <c r="R69" s="10" t="s">
        <v>530</v>
      </c>
      <c r="S69" s="10" t="s">
        <v>894</v>
      </c>
      <c r="T69" s="10" t="s">
        <v>895</v>
      </c>
      <c r="U69" s="10" t="s">
        <v>896</v>
      </c>
      <c r="V69" s="10" t="s">
        <v>897</v>
      </c>
      <c r="W69" s="10" t="s">
        <v>898</v>
      </c>
      <c r="X69" s="10" t="s">
        <v>787</v>
      </c>
      <c r="Y69" s="10" t="s">
        <v>123</v>
      </c>
      <c r="Z69" s="10" t="s">
        <v>124</v>
      </c>
      <c r="AA69" s="49">
        <v>1</v>
      </c>
      <c r="AB69" s="10" t="s">
        <v>125</v>
      </c>
      <c r="AC69" s="10" t="s">
        <v>536</v>
      </c>
      <c r="AD69" s="49">
        <v>0</v>
      </c>
      <c r="AE69" s="49">
        <v>0</v>
      </c>
      <c r="AF69" s="49">
        <v>0</v>
      </c>
      <c r="AG69" s="49">
        <v>1</v>
      </c>
      <c r="AH69" s="10"/>
      <c r="AI69" s="10"/>
      <c r="AJ69" s="10"/>
      <c r="AK69" s="10"/>
      <c r="AL69" s="10" t="s">
        <v>5100</v>
      </c>
      <c r="AM69" s="10" t="s">
        <v>4881</v>
      </c>
      <c r="AN69" s="10" t="s">
        <v>5101</v>
      </c>
      <c r="AO69" s="49">
        <v>0</v>
      </c>
      <c r="AP69" s="49">
        <v>0</v>
      </c>
      <c r="AQ69" s="49">
        <v>0</v>
      </c>
      <c r="AR69" s="49">
        <v>0</v>
      </c>
      <c r="AS69" s="49">
        <v>0</v>
      </c>
      <c r="AT69" s="49">
        <v>0</v>
      </c>
      <c r="AU69" s="49">
        <v>0</v>
      </c>
      <c r="AV69" s="49">
        <v>0</v>
      </c>
      <c r="AW69" s="50">
        <v>0</v>
      </c>
      <c r="AX69" s="49">
        <v>0</v>
      </c>
      <c r="AY69" s="49">
        <v>0</v>
      </c>
      <c r="AZ69" s="49">
        <v>0</v>
      </c>
      <c r="BA69" s="49">
        <v>0</v>
      </c>
      <c r="BB69" s="49">
        <v>0</v>
      </c>
      <c r="BC69" s="49">
        <v>0</v>
      </c>
      <c r="BD69" s="49">
        <v>0</v>
      </c>
      <c r="BE69" s="49">
        <v>0</v>
      </c>
      <c r="BF69" s="49">
        <v>0</v>
      </c>
      <c r="BG69" s="49">
        <v>0</v>
      </c>
      <c r="BH69" s="49">
        <v>0</v>
      </c>
      <c r="BI69" s="49">
        <v>0</v>
      </c>
      <c r="BJ69" s="50">
        <v>0</v>
      </c>
      <c r="BK69" s="49">
        <v>0</v>
      </c>
      <c r="BL69" s="49">
        <v>0</v>
      </c>
      <c r="BM69" s="49">
        <v>0</v>
      </c>
      <c r="BN69" s="49">
        <v>0</v>
      </c>
      <c r="BO69" s="49">
        <v>0</v>
      </c>
      <c r="BP69" s="49">
        <v>0</v>
      </c>
      <c r="BQ69" s="49">
        <v>0</v>
      </c>
      <c r="BR69" s="49">
        <v>0</v>
      </c>
      <c r="BS69" s="49">
        <v>0</v>
      </c>
      <c r="BT69" s="49">
        <v>0</v>
      </c>
      <c r="BU69" s="50">
        <v>0</v>
      </c>
      <c r="BV69" s="49">
        <v>0</v>
      </c>
      <c r="BW69" s="50">
        <v>0</v>
      </c>
      <c r="BX69" s="49">
        <v>0</v>
      </c>
      <c r="BY69" s="49">
        <v>0</v>
      </c>
      <c r="BZ69" s="49">
        <v>0</v>
      </c>
      <c r="CA69" s="49">
        <v>0</v>
      </c>
      <c r="CB69" s="49">
        <v>0</v>
      </c>
      <c r="CC69" s="49">
        <v>0</v>
      </c>
      <c r="CD69" s="49">
        <v>0</v>
      </c>
      <c r="CE69" s="49">
        <v>0</v>
      </c>
      <c r="CF69" s="49">
        <v>0</v>
      </c>
      <c r="CG69" s="49">
        <v>0</v>
      </c>
      <c r="CH69" s="50">
        <v>0</v>
      </c>
      <c r="CI69" s="49">
        <v>0</v>
      </c>
      <c r="CJ69" s="50">
        <v>0</v>
      </c>
      <c r="CK69" s="49">
        <v>0</v>
      </c>
      <c r="CL69" s="49">
        <v>0</v>
      </c>
      <c r="CM69" s="49">
        <v>0</v>
      </c>
      <c r="CN69" s="49">
        <v>0</v>
      </c>
      <c r="CO69" s="10" t="s">
        <v>900</v>
      </c>
      <c r="CP69" s="51" t="s">
        <v>901</v>
      </c>
    </row>
    <row r="70" spans="1:94" ht="70.349999999999994" customHeight="1" x14ac:dyDescent="0.3">
      <c r="A70" s="48" t="s">
        <v>902</v>
      </c>
      <c r="B70" s="48" t="s">
        <v>902</v>
      </c>
      <c r="C70" s="10" t="s">
        <v>903</v>
      </c>
      <c r="D70" s="10" t="s">
        <v>102</v>
      </c>
      <c r="E70" s="10" t="s">
        <v>519</v>
      </c>
      <c r="F70" s="10" t="s">
        <v>520</v>
      </c>
      <c r="G70" s="10" t="s">
        <v>521</v>
      </c>
      <c r="H70" s="10" t="s">
        <v>522</v>
      </c>
      <c r="I70" s="10" t="s">
        <v>523</v>
      </c>
      <c r="J70" s="10" t="s">
        <v>524</v>
      </c>
      <c r="K70" s="10" t="s">
        <v>525</v>
      </c>
      <c r="L70" s="10" t="s">
        <v>526</v>
      </c>
      <c r="M70" s="10" t="s">
        <v>450</v>
      </c>
      <c r="N70" s="10" t="s">
        <v>527</v>
      </c>
      <c r="O70" s="10" t="s">
        <v>526</v>
      </c>
      <c r="P70" s="10" t="s">
        <v>528</v>
      </c>
      <c r="Q70" s="10" t="s">
        <v>529</v>
      </c>
      <c r="R70" s="10" t="s">
        <v>530</v>
      </c>
      <c r="S70" s="10" t="s">
        <v>904</v>
      </c>
      <c r="T70" s="10" t="s">
        <v>905</v>
      </c>
      <c r="U70" s="10" t="s">
        <v>906</v>
      </c>
      <c r="V70" s="10" t="s">
        <v>907</v>
      </c>
      <c r="W70" s="10" t="s">
        <v>908</v>
      </c>
      <c r="X70" s="10" t="s">
        <v>787</v>
      </c>
      <c r="Y70" s="10" t="s">
        <v>123</v>
      </c>
      <c r="Z70" s="10" t="s">
        <v>124</v>
      </c>
      <c r="AA70" s="49">
        <v>25</v>
      </c>
      <c r="AB70" s="10" t="s">
        <v>125</v>
      </c>
      <c r="AC70" s="10" t="s">
        <v>536</v>
      </c>
      <c r="AD70" s="49">
        <v>10</v>
      </c>
      <c r="AE70" s="49">
        <v>7</v>
      </c>
      <c r="AF70" s="49">
        <v>5</v>
      </c>
      <c r="AG70" s="49">
        <v>3</v>
      </c>
      <c r="AH70" s="10" t="s">
        <v>5102</v>
      </c>
      <c r="AI70" s="10" t="s">
        <v>5103</v>
      </c>
      <c r="AJ70" s="10" t="s">
        <v>5104</v>
      </c>
      <c r="AK70" s="10" t="s">
        <v>5105</v>
      </c>
      <c r="AL70" s="10" t="s">
        <v>5106</v>
      </c>
      <c r="AM70" s="10" t="s">
        <v>5070</v>
      </c>
      <c r="AN70" s="10" t="s">
        <v>5107</v>
      </c>
      <c r="AO70" s="49">
        <v>0</v>
      </c>
      <c r="AP70" s="49">
        <v>0</v>
      </c>
      <c r="AQ70" s="49">
        <v>0</v>
      </c>
      <c r="AR70" s="49">
        <v>0</v>
      </c>
      <c r="AS70" s="49">
        <v>0</v>
      </c>
      <c r="AT70" s="49">
        <v>0</v>
      </c>
      <c r="AU70" s="49">
        <v>0</v>
      </c>
      <c r="AV70" s="49">
        <v>0</v>
      </c>
      <c r="AW70" s="50">
        <v>0</v>
      </c>
      <c r="AX70" s="49">
        <v>2500</v>
      </c>
      <c r="AY70" s="49">
        <v>0</v>
      </c>
      <c r="AZ70" s="49">
        <v>0</v>
      </c>
      <c r="BA70" s="49">
        <v>2500</v>
      </c>
      <c r="BB70" s="49">
        <v>0</v>
      </c>
      <c r="BC70" s="49">
        <v>0</v>
      </c>
      <c r="BD70" s="49">
        <v>0</v>
      </c>
      <c r="BE70" s="49">
        <v>0</v>
      </c>
      <c r="BF70" s="49">
        <v>0</v>
      </c>
      <c r="BG70" s="49">
        <v>0</v>
      </c>
      <c r="BH70" s="49">
        <v>0</v>
      </c>
      <c r="BI70" s="49">
        <v>0</v>
      </c>
      <c r="BJ70" s="50">
        <v>0</v>
      </c>
      <c r="BK70" s="49">
        <v>2500</v>
      </c>
      <c r="BL70" s="49">
        <v>0</v>
      </c>
      <c r="BM70" s="49">
        <v>0</v>
      </c>
      <c r="BN70" s="49">
        <v>2500</v>
      </c>
      <c r="BO70" s="49">
        <v>0</v>
      </c>
      <c r="BP70" s="49">
        <v>0</v>
      </c>
      <c r="BQ70" s="49">
        <v>0</v>
      </c>
      <c r="BR70" s="49">
        <v>0</v>
      </c>
      <c r="BS70" s="49">
        <v>0</v>
      </c>
      <c r="BT70" s="49">
        <v>0</v>
      </c>
      <c r="BU70" s="50">
        <v>0</v>
      </c>
      <c r="BV70" s="49">
        <v>0</v>
      </c>
      <c r="BW70" s="50">
        <v>0</v>
      </c>
      <c r="BX70" s="49">
        <v>2500</v>
      </c>
      <c r="BY70" s="49">
        <v>0</v>
      </c>
      <c r="BZ70" s="49">
        <v>0</v>
      </c>
      <c r="CA70" s="49">
        <v>2500</v>
      </c>
      <c r="CB70" s="49">
        <v>0</v>
      </c>
      <c r="CC70" s="49">
        <v>0</v>
      </c>
      <c r="CD70" s="49">
        <v>0</v>
      </c>
      <c r="CE70" s="49">
        <v>0</v>
      </c>
      <c r="CF70" s="49">
        <v>0</v>
      </c>
      <c r="CG70" s="49">
        <v>0</v>
      </c>
      <c r="CH70" s="50">
        <v>0</v>
      </c>
      <c r="CI70" s="49">
        <v>0</v>
      </c>
      <c r="CJ70" s="50">
        <v>0</v>
      </c>
      <c r="CK70" s="49">
        <v>2500</v>
      </c>
      <c r="CL70" s="49">
        <v>0</v>
      </c>
      <c r="CM70" s="49">
        <v>0</v>
      </c>
      <c r="CN70" s="49">
        <v>2500</v>
      </c>
      <c r="CO70" s="10" t="s">
        <v>912</v>
      </c>
      <c r="CP70" s="51" t="s">
        <v>913</v>
      </c>
    </row>
    <row r="71" spans="1:94" ht="70.349999999999994" customHeight="1" x14ac:dyDescent="0.3">
      <c r="A71" s="48" t="s">
        <v>914</v>
      </c>
      <c r="B71" s="48" t="s">
        <v>914</v>
      </c>
      <c r="C71" s="10" t="s">
        <v>915</v>
      </c>
      <c r="D71" s="10" t="s">
        <v>102</v>
      </c>
      <c r="E71" s="10" t="s">
        <v>519</v>
      </c>
      <c r="F71" s="10" t="s">
        <v>520</v>
      </c>
      <c r="G71" s="10" t="s">
        <v>521</v>
      </c>
      <c r="H71" s="10" t="s">
        <v>522</v>
      </c>
      <c r="I71" s="10" t="s">
        <v>523</v>
      </c>
      <c r="J71" s="10" t="s">
        <v>524</v>
      </c>
      <c r="K71" s="10" t="s">
        <v>525</v>
      </c>
      <c r="L71" s="10" t="s">
        <v>526</v>
      </c>
      <c r="M71" s="10" t="s">
        <v>450</v>
      </c>
      <c r="N71" s="10" t="s">
        <v>527</v>
      </c>
      <c r="O71" s="10" t="s">
        <v>526</v>
      </c>
      <c r="P71" s="10" t="s">
        <v>528</v>
      </c>
      <c r="Q71" s="10" t="s">
        <v>529</v>
      </c>
      <c r="R71" s="10" t="s">
        <v>530</v>
      </c>
      <c r="S71" s="10" t="s">
        <v>916</v>
      </c>
      <c r="T71" s="10" t="s">
        <v>917</v>
      </c>
      <c r="U71" s="10" t="s">
        <v>918</v>
      </c>
      <c r="V71" s="10" t="s">
        <v>919</v>
      </c>
      <c r="W71" s="10" t="s">
        <v>920</v>
      </c>
      <c r="X71" s="10" t="s">
        <v>787</v>
      </c>
      <c r="Y71" s="10" t="s">
        <v>123</v>
      </c>
      <c r="Z71" s="10" t="s">
        <v>124</v>
      </c>
      <c r="AA71" s="49">
        <v>401</v>
      </c>
      <c r="AB71" s="10" t="s">
        <v>125</v>
      </c>
      <c r="AC71" s="10" t="s">
        <v>536</v>
      </c>
      <c r="AD71" s="49">
        <v>0</v>
      </c>
      <c r="AE71" s="49">
        <v>0</v>
      </c>
      <c r="AF71" s="49">
        <v>201</v>
      </c>
      <c r="AG71" s="49">
        <v>200</v>
      </c>
      <c r="AH71" s="10"/>
      <c r="AI71" s="10" t="s">
        <v>5108</v>
      </c>
      <c r="AJ71" s="10"/>
      <c r="AK71" s="10" t="s">
        <v>5109</v>
      </c>
      <c r="AL71" s="10" t="s">
        <v>5109</v>
      </c>
      <c r="AM71" s="10" t="s">
        <v>5070</v>
      </c>
      <c r="AN71" s="10" t="s">
        <v>5110</v>
      </c>
      <c r="AO71" s="49">
        <v>0</v>
      </c>
      <c r="AP71" s="49">
        <v>0</v>
      </c>
      <c r="AQ71" s="49">
        <v>0</v>
      </c>
      <c r="AR71" s="49">
        <v>0</v>
      </c>
      <c r="AS71" s="49">
        <v>0</v>
      </c>
      <c r="AT71" s="49">
        <v>0</v>
      </c>
      <c r="AU71" s="49">
        <v>0</v>
      </c>
      <c r="AV71" s="49">
        <v>0</v>
      </c>
      <c r="AW71" s="50">
        <v>0</v>
      </c>
      <c r="AX71" s="49">
        <v>2500</v>
      </c>
      <c r="AY71" s="49">
        <v>0</v>
      </c>
      <c r="AZ71" s="49">
        <v>0</v>
      </c>
      <c r="BA71" s="49">
        <v>2500</v>
      </c>
      <c r="BB71" s="49">
        <v>0</v>
      </c>
      <c r="BC71" s="49">
        <v>0</v>
      </c>
      <c r="BD71" s="49">
        <v>0</v>
      </c>
      <c r="BE71" s="49">
        <v>0</v>
      </c>
      <c r="BF71" s="49">
        <v>0</v>
      </c>
      <c r="BG71" s="49">
        <v>0</v>
      </c>
      <c r="BH71" s="49">
        <v>0</v>
      </c>
      <c r="BI71" s="49">
        <v>0</v>
      </c>
      <c r="BJ71" s="50">
        <v>0</v>
      </c>
      <c r="BK71" s="49">
        <v>2500</v>
      </c>
      <c r="BL71" s="49">
        <v>0</v>
      </c>
      <c r="BM71" s="49">
        <v>0</v>
      </c>
      <c r="BN71" s="49">
        <v>2500</v>
      </c>
      <c r="BO71" s="49">
        <v>0</v>
      </c>
      <c r="BP71" s="49">
        <v>0</v>
      </c>
      <c r="BQ71" s="49">
        <v>0</v>
      </c>
      <c r="BR71" s="49">
        <v>0</v>
      </c>
      <c r="BS71" s="49">
        <v>0</v>
      </c>
      <c r="BT71" s="49">
        <v>0</v>
      </c>
      <c r="BU71" s="50">
        <v>0</v>
      </c>
      <c r="BV71" s="49">
        <v>0</v>
      </c>
      <c r="BW71" s="50">
        <v>0</v>
      </c>
      <c r="BX71" s="49">
        <v>2500</v>
      </c>
      <c r="BY71" s="49">
        <v>0</v>
      </c>
      <c r="BZ71" s="49">
        <v>0</v>
      </c>
      <c r="CA71" s="49">
        <v>2500</v>
      </c>
      <c r="CB71" s="49">
        <v>0</v>
      </c>
      <c r="CC71" s="49">
        <v>0</v>
      </c>
      <c r="CD71" s="49">
        <v>0</v>
      </c>
      <c r="CE71" s="49">
        <v>0</v>
      </c>
      <c r="CF71" s="49">
        <v>0</v>
      </c>
      <c r="CG71" s="49">
        <v>0</v>
      </c>
      <c r="CH71" s="50">
        <v>0</v>
      </c>
      <c r="CI71" s="49">
        <v>0</v>
      </c>
      <c r="CJ71" s="50">
        <v>0</v>
      </c>
      <c r="CK71" s="49">
        <v>2500</v>
      </c>
      <c r="CL71" s="49">
        <v>0</v>
      </c>
      <c r="CM71" s="49">
        <v>0</v>
      </c>
      <c r="CN71" s="49">
        <v>2500</v>
      </c>
      <c r="CO71" s="10" t="s">
        <v>922</v>
      </c>
      <c r="CP71" s="51" t="s">
        <v>923</v>
      </c>
    </row>
    <row r="72" spans="1:94" ht="70.349999999999994" customHeight="1" x14ac:dyDescent="0.3">
      <c r="A72" s="48" t="s">
        <v>924</v>
      </c>
      <c r="B72" s="48" t="s">
        <v>924</v>
      </c>
      <c r="C72" s="10" t="s">
        <v>925</v>
      </c>
      <c r="D72" s="10" t="s">
        <v>102</v>
      </c>
      <c r="E72" s="10" t="s">
        <v>519</v>
      </c>
      <c r="F72" s="10" t="s">
        <v>520</v>
      </c>
      <c r="G72" s="10" t="s">
        <v>521</v>
      </c>
      <c r="H72" s="10" t="s">
        <v>522</v>
      </c>
      <c r="I72" s="10" t="s">
        <v>523</v>
      </c>
      <c r="J72" s="10" t="s">
        <v>524</v>
      </c>
      <c r="K72" s="10" t="s">
        <v>525</v>
      </c>
      <c r="L72" s="10" t="s">
        <v>526</v>
      </c>
      <c r="M72" s="10" t="s">
        <v>450</v>
      </c>
      <c r="N72" s="10" t="s">
        <v>527</v>
      </c>
      <c r="O72" s="10" t="s">
        <v>526</v>
      </c>
      <c r="P72" s="10" t="s">
        <v>528</v>
      </c>
      <c r="Q72" s="10" t="s">
        <v>529</v>
      </c>
      <c r="R72" s="10" t="s">
        <v>530</v>
      </c>
      <c r="S72" s="10" t="s">
        <v>926</v>
      </c>
      <c r="T72" s="10" t="s">
        <v>927</v>
      </c>
      <c r="U72" s="10" t="s">
        <v>928</v>
      </c>
      <c r="V72" s="10" t="s">
        <v>929</v>
      </c>
      <c r="W72" s="10" t="s">
        <v>930</v>
      </c>
      <c r="X72" s="10" t="s">
        <v>651</v>
      </c>
      <c r="Y72" s="10" t="s">
        <v>123</v>
      </c>
      <c r="Z72" s="10" t="s">
        <v>124</v>
      </c>
      <c r="AA72" s="49">
        <v>5</v>
      </c>
      <c r="AB72" s="10" t="s">
        <v>125</v>
      </c>
      <c r="AC72" s="10" t="s">
        <v>536</v>
      </c>
      <c r="AD72" s="49">
        <v>0</v>
      </c>
      <c r="AE72" s="49">
        <v>0</v>
      </c>
      <c r="AF72" s="49">
        <v>2</v>
      </c>
      <c r="AG72" s="49">
        <v>3</v>
      </c>
      <c r="AH72" s="10"/>
      <c r="AI72" s="10" t="s">
        <v>5111</v>
      </c>
      <c r="AJ72" s="10"/>
      <c r="AK72" s="10" t="s">
        <v>5112</v>
      </c>
      <c r="AL72" s="10" t="s">
        <v>5112</v>
      </c>
      <c r="AM72" s="10" t="s">
        <v>4849</v>
      </c>
      <c r="AN72" s="10"/>
      <c r="AO72" s="49">
        <v>100</v>
      </c>
      <c r="AP72" s="49">
        <v>0</v>
      </c>
      <c r="AQ72" s="49">
        <v>100</v>
      </c>
      <c r="AR72" s="49">
        <v>0</v>
      </c>
      <c r="AS72" s="49">
        <v>0</v>
      </c>
      <c r="AT72" s="49">
        <v>0</v>
      </c>
      <c r="AU72" s="49">
        <v>0</v>
      </c>
      <c r="AV72" s="49">
        <v>0</v>
      </c>
      <c r="AW72" s="50">
        <v>0</v>
      </c>
      <c r="AX72" s="49">
        <v>0</v>
      </c>
      <c r="AY72" s="49">
        <v>0</v>
      </c>
      <c r="AZ72" s="49">
        <v>0</v>
      </c>
      <c r="BA72" s="49">
        <v>100</v>
      </c>
      <c r="BB72" s="49">
        <v>105</v>
      </c>
      <c r="BC72" s="49">
        <v>0</v>
      </c>
      <c r="BD72" s="49">
        <v>105</v>
      </c>
      <c r="BE72" s="49">
        <v>0</v>
      </c>
      <c r="BF72" s="49">
        <v>0</v>
      </c>
      <c r="BG72" s="49">
        <v>0</v>
      </c>
      <c r="BH72" s="49">
        <v>0</v>
      </c>
      <c r="BI72" s="49">
        <v>0</v>
      </c>
      <c r="BJ72" s="50">
        <v>0</v>
      </c>
      <c r="BK72" s="49">
        <v>0</v>
      </c>
      <c r="BL72" s="49">
        <v>0</v>
      </c>
      <c r="BM72" s="49">
        <v>0</v>
      </c>
      <c r="BN72" s="49">
        <v>105</v>
      </c>
      <c r="BO72" s="49">
        <v>110.25</v>
      </c>
      <c r="BP72" s="49">
        <v>0</v>
      </c>
      <c r="BQ72" s="49">
        <v>110.25</v>
      </c>
      <c r="BR72" s="49">
        <v>0</v>
      </c>
      <c r="BS72" s="49">
        <v>0</v>
      </c>
      <c r="BT72" s="49">
        <v>0</v>
      </c>
      <c r="BU72" s="50">
        <v>0</v>
      </c>
      <c r="BV72" s="49">
        <v>0</v>
      </c>
      <c r="BW72" s="50">
        <v>0</v>
      </c>
      <c r="BX72" s="49">
        <v>0</v>
      </c>
      <c r="BY72" s="49">
        <v>0</v>
      </c>
      <c r="BZ72" s="49">
        <v>0</v>
      </c>
      <c r="CA72" s="49">
        <v>110.25</v>
      </c>
      <c r="CB72" s="49">
        <v>115.7625</v>
      </c>
      <c r="CC72" s="49">
        <v>0</v>
      </c>
      <c r="CD72" s="49">
        <v>115.7625</v>
      </c>
      <c r="CE72" s="49">
        <v>0</v>
      </c>
      <c r="CF72" s="49">
        <v>0</v>
      </c>
      <c r="CG72" s="49">
        <v>0</v>
      </c>
      <c r="CH72" s="50">
        <v>0</v>
      </c>
      <c r="CI72" s="49">
        <v>0</v>
      </c>
      <c r="CJ72" s="50">
        <v>0</v>
      </c>
      <c r="CK72" s="49">
        <v>0</v>
      </c>
      <c r="CL72" s="49">
        <v>0</v>
      </c>
      <c r="CM72" s="49">
        <v>0</v>
      </c>
      <c r="CN72" s="49">
        <v>115.7625</v>
      </c>
      <c r="CO72" s="10" t="s">
        <v>932</v>
      </c>
      <c r="CP72" s="51" t="s">
        <v>5113</v>
      </c>
    </row>
    <row r="73" spans="1:94" ht="70.349999999999994" customHeight="1" x14ac:dyDescent="0.3">
      <c r="A73" s="48" t="s">
        <v>934</v>
      </c>
      <c r="B73" s="48" t="s">
        <v>934</v>
      </c>
      <c r="C73" s="10" t="s">
        <v>158</v>
      </c>
      <c r="D73" s="10" t="s">
        <v>102</v>
      </c>
      <c r="E73" s="10" t="s">
        <v>519</v>
      </c>
      <c r="F73" s="10" t="s">
        <v>520</v>
      </c>
      <c r="G73" s="10" t="s">
        <v>521</v>
      </c>
      <c r="H73" s="10" t="s">
        <v>522</v>
      </c>
      <c r="I73" s="10" t="s">
        <v>523</v>
      </c>
      <c r="J73" s="10" t="s">
        <v>524</v>
      </c>
      <c r="K73" s="10" t="s">
        <v>525</v>
      </c>
      <c r="L73" s="10" t="s">
        <v>526</v>
      </c>
      <c r="M73" s="10" t="s">
        <v>450</v>
      </c>
      <c r="N73" s="10" t="s">
        <v>527</v>
      </c>
      <c r="O73" s="10" t="s">
        <v>526</v>
      </c>
      <c r="P73" s="10" t="s">
        <v>528</v>
      </c>
      <c r="Q73" s="10" t="s">
        <v>529</v>
      </c>
      <c r="R73" s="10" t="s">
        <v>530</v>
      </c>
      <c r="S73" s="10" t="s">
        <v>935</v>
      </c>
      <c r="T73" s="10" t="s">
        <v>936</v>
      </c>
      <c r="U73" s="10" t="s">
        <v>937</v>
      </c>
      <c r="V73" s="10" t="s">
        <v>938</v>
      </c>
      <c r="W73" s="10" t="s">
        <v>939</v>
      </c>
      <c r="X73" s="10" t="s">
        <v>651</v>
      </c>
      <c r="Y73" s="10" t="s">
        <v>123</v>
      </c>
      <c r="Z73" s="10" t="s">
        <v>124</v>
      </c>
      <c r="AA73" s="49">
        <v>265</v>
      </c>
      <c r="AB73" s="10" t="s">
        <v>182</v>
      </c>
      <c r="AC73" s="10" t="s">
        <v>536</v>
      </c>
      <c r="AD73" s="49">
        <v>265</v>
      </c>
      <c r="AE73" s="49">
        <v>265</v>
      </c>
      <c r="AF73" s="49">
        <v>265</v>
      </c>
      <c r="AG73" s="49">
        <v>265</v>
      </c>
      <c r="AH73" s="10" t="s">
        <v>5114</v>
      </c>
      <c r="AI73" s="10" t="s">
        <v>5115</v>
      </c>
      <c r="AJ73" s="10" t="s">
        <v>5116</v>
      </c>
      <c r="AK73" s="10" t="s">
        <v>5117</v>
      </c>
      <c r="AL73" s="10" t="s">
        <v>5118</v>
      </c>
      <c r="AM73" s="10" t="s">
        <v>4849</v>
      </c>
      <c r="AN73" s="10" t="s">
        <v>5119</v>
      </c>
      <c r="AO73" s="49">
        <v>0</v>
      </c>
      <c r="AP73" s="49">
        <v>0</v>
      </c>
      <c r="AQ73" s="49">
        <v>0</v>
      </c>
      <c r="AR73" s="49">
        <v>641187.92000000004</v>
      </c>
      <c r="AS73" s="49">
        <v>0</v>
      </c>
      <c r="AT73" s="49">
        <v>0</v>
      </c>
      <c r="AU73" s="49">
        <v>0</v>
      </c>
      <c r="AV73" s="49">
        <v>0</v>
      </c>
      <c r="AW73" s="50">
        <v>0</v>
      </c>
      <c r="AX73" s="49">
        <v>0</v>
      </c>
      <c r="AY73" s="49">
        <v>0</v>
      </c>
      <c r="AZ73" s="49">
        <v>0</v>
      </c>
      <c r="BA73" s="49">
        <v>641187.92000000004</v>
      </c>
      <c r="BB73" s="49">
        <v>0</v>
      </c>
      <c r="BC73" s="49">
        <v>0</v>
      </c>
      <c r="BD73" s="49">
        <v>0</v>
      </c>
      <c r="BE73" s="49">
        <v>673247.31599999999</v>
      </c>
      <c r="BF73" s="49">
        <v>0</v>
      </c>
      <c r="BG73" s="49">
        <v>0</v>
      </c>
      <c r="BH73" s="49">
        <v>0</v>
      </c>
      <c r="BI73" s="49">
        <v>0</v>
      </c>
      <c r="BJ73" s="50">
        <v>0</v>
      </c>
      <c r="BK73" s="49">
        <v>0</v>
      </c>
      <c r="BL73" s="49">
        <v>0</v>
      </c>
      <c r="BM73" s="49">
        <v>0</v>
      </c>
      <c r="BN73" s="49">
        <v>673247.31599999999</v>
      </c>
      <c r="BO73" s="49">
        <v>0</v>
      </c>
      <c r="BP73" s="49">
        <v>0</v>
      </c>
      <c r="BQ73" s="49">
        <v>0</v>
      </c>
      <c r="BR73" s="49">
        <v>706909.68180000002</v>
      </c>
      <c r="BS73" s="49">
        <v>0</v>
      </c>
      <c r="BT73" s="49">
        <v>0</v>
      </c>
      <c r="BU73" s="50">
        <v>0</v>
      </c>
      <c r="BV73" s="49">
        <v>0</v>
      </c>
      <c r="BW73" s="50">
        <v>0</v>
      </c>
      <c r="BX73" s="49">
        <v>0</v>
      </c>
      <c r="BY73" s="49">
        <v>0</v>
      </c>
      <c r="BZ73" s="49">
        <v>0</v>
      </c>
      <c r="CA73" s="49">
        <v>706909.68180000002</v>
      </c>
      <c r="CB73" s="49">
        <v>0</v>
      </c>
      <c r="CC73" s="49">
        <v>0</v>
      </c>
      <c r="CD73" s="49">
        <v>0</v>
      </c>
      <c r="CE73" s="49">
        <v>742255.16588999995</v>
      </c>
      <c r="CF73" s="49">
        <v>0</v>
      </c>
      <c r="CG73" s="49">
        <v>0</v>
      </c>
      <c r="CH73" s="50">
        <v>0</v>
      </c>
      <c r="CI73" s="49">
        <v>0</v>
      </c>
      <c r="CJ73" s="50">
        <v>0</v>
      </c>
      <c r="CK73" s="49">
        <v>0</v>
      </c>
      <c r="CL73" s="49">
        <v>0</v>
      </c>
      <c r="CM73" s="49">
        <v>0</v>
      </c>
      <c r="CN73" s="49">
        <v>742255.16588999995</v>
      </c>
      <c r="CO73" s="10" t="s">
        <v>943</v>
      </c>
      <c r="CP73" s="51" t="s">
        <v>5120</v>
      </c>
    </row>
    <row r="74" spans="1:94" ht="70.349999999999994" customHeight="1" x14ac:dyDescent="0.3">
      <c r="A74" s="48" t="s">
        <v>945</v>
      </c>
      <c r="B74" s="48" t="s">
        <v>945</v>
      </c>
      <c r="C74" s="10" t="s">
        <v>946</v>
      </c>
      <c r="D74" s="10" t="s">
        <v>102</v>
      </c>
      <c r="E74" s="10" t="s">
        <v>519</v>
      </c>
      <c r="F74" s="10" t="s">
        <v>520</v>
      </c>
      <c r="G74" s="10" t="s">
        <v>521</v>
      </c>
      <c r="H74" s="10" t="s">
        <v>522</v>
      </c>
      <c r="I74" s="10" t="s">
        <v>523</v>
      </c>
      <c r="J74" s="10" t="s">
        <v>524</v>
      </c>
      <c r="K74" s="10" t="s">
        <v>525</v>
      </c>
      <c r="L74" s="10" t="s">
        <v>526</v>
      </c>
      <c r="M74" s="10" t="s">
        <v>450</v>
      </c>
      <c r="N74" s="10" t="s">
        <v>527</v>
      </c>
      <c r="O74" s="10" t="s">
        <v>526</v>
      </c>
      <c r="P74" s="10" t="s">
        <v>528</v>
      </c>
      <c r="Q74" s="10" t="s">
        <v>529</v>
      </c>
      <c r="R74" s="10" t="s">
        <v>530</v>
      </c>
      <c r="S74" s="10" t="s">
        <v>947</v>
      </c>
      <c r="T74" s="10" t="s">
        <v>948</v>
      </c>
      <c r="U74" s="10" t="s">
        <v>949</v>
      </c>
      <c r="V74" s="10" t="s">
        <v>950</v>
      </c>
      <c r="W74" s="10" t="s">
        <v>951</v>
      </c>
      <c r="X74" s="10" t="s">
        <v>500</v>
      </c>
      <c r="Y74" s="10" t="s">
        <v>123</v>
      </c>
      <c r="Z74" s="10" t="s">
        <v>124</v>
      </c>
      <c r="AA74" s="49">
        <v>1</v>
      </c>
      <c r="AB74" s="10" t="s">
        <v>182</v>
      </c>
      <c r="AC74" s="10" t="s">
        <v>536</v>
      </c>
      <c r="AD74" s="49">
        <v>1</v>
      </c>
      <c r="AE74" s="49">
        <v>1</v>
      </c>
      <c r="AF74" s="49">
        <v>1</v>
      </c>
      <c r="AG74" s="49">
        <v>1</v>
      </c>
      <c r="AH74" s="10" t="s">
        <v>5121</v>
      </c>
      <c r="AI74" s="10" t="s">
        <v>5122</v>
      </c>
      <c r="AJ74" s="10"/>
      <c r="AK74" s="10" t="s">
        <v>5123</v>
      </c>
      <c r="AL74" s="10" t="s">
        <v>5124</v>
      </c>
      <c r="AM74" s="10" t="s">
        <v>4849</v>
      </c>
      <c r="AN74" s="10" t="s">
        <v>5125</v>
      </c>
      <c r="AO74" s="49">
        <v>0</v>
      </c>
      <c r="AP74" s="49">
        <v>0</v>
      </c>
      <c r="AQ74" s="49">
        <v>0</v>
      </c>
      <c r="AR74" s="49">
        <v>595</v>
      </c>
      <c r="AS74" s="49">
        <v>0</v>
      </c>
      <c r="AT74" s="49">
        <v>0</v>
      </c>
      <c r="AU74" s="49">
        <v>0</v>
      </c>
      <c r="AV74" s="49">
        <v>0</v>
      </c>
      <c r="AW74" s="50">
        <v>0</v>
      </c>
      <c r="AX74" s="49">
        <v>0</v>
      </c>
      <c r="AY74" s="49">
        <v>0</v>
      </c>
      <c r="AZ74" s="49">
        <v>0</v>
      </c>
      <c r="BA74" s="49">
        <v>595</v>
      </c>
      <c r="BB74" s="49">
        <v>0</v>
      </c>
      <c r="BC74" s="49">
        <v>0</v>
      </c>
      <c r="BD74" s="49">
        <v>0</v>
      </c>
      <c r="BE74" s="49">
        <v>624.75</v>
      </c>
      <c r="BF74" s="49">
        <v>0</v>
      </c>
      <c r="BG74" s="49">
        <v>0</v>
      </c>
      <c r="BH74" s="49">
        <v>0</v>
      </c>
      <c r="BI74" s="49">
        <v>0</v>
      </c>
      <c r="BJ74" s="50">
        <v>0</v>
      </c>
      <c r="BK74" s="49">
        <v>0</v>
      </c>
      <c r="BL74" s="49">
        <v>0</v>
      </c>
      <c r="BM74" s="49">
        <v>0</v>
      </c>
      <c r="BN74" s="49">
        <v>624.75</v>
      </c>
      <c r="BO74" s="49">
        <v>0</v>
      </c>
      <c r="BP74" s="49">
        <v>0</v>
      </c>
      <c r="BQ74" s="49">
        <v>0</v>
      </c>
      <c r="BR74" s="49">
        <v>655.98749999999995</v>
      </c>
      <c r="BS74" s="49">
        <v>0</v>
      </c>
      <c r="BT74" s="49">
        <v>0</v>
      </c>
      <c r="BU74" s="50">
        <v>0</v>
      </c>
      <c r="BV74" s="49">
        <v>0</v>
      </c>
      <c r="BW74" s="50">
        <v>0</v>
      </c>
      <c r="BX74" s="49">
        <v>0</v>
      </c>
      <c r="BY74" s="49">
        <v>0</v>
      </c>
      <c r="BZ74" s="49">
        <v>0</v>
      </c>
      <c r="CA74" s="49">
        <v>655.98749999999995</v>
      </c>
      <c r="CB74" s="49">
        <v>0</v>
      </c>
      <c r="CC74" s="49">
        <v>0</v>
      </c>
      <c r="CD74" s="49">
        <v>0</v>
      </c>
      <c r="CE74" s="49">
        <v>688.78687500000001</v>
      </c>
      <c r="CF74" s="49">
        <v>0</v>
      </c>
      <c r="CG74" s="49">
        <v>0</v>
      </c>
      <c r="CH74" s="50">
        <v>0</v>
      </c>
      <c r="CI74" s="49">
        <v>0</v>
      </c>
      <c r="CJ74" s="50">
        <v>0</v>
      </c>
      <c r="CK74" s="49">
        <v>0</v>
      </c>
      <c r="CL74" s="49">
        <v>0</v>
      </c>
      <c r="CM74" s="49">
        <v>0</v>
      </c>
      <c r="CN74" s="49">
        <v>688.78687500000001</v>
      </c>
      <c r="CO74" s="10" t="s">
        <v>956</v>
      </c>
      <c r="CP74" s="51" t="s">
        <v>957</v>
      </c>
    </row>
    <row r="75" spans="1:94" ht="70.349999999999994" customHeight="1" x14ac:dyDescent="0.3">
      <c r="A75" s="48" t="s">
        <v>958</v>
      </c>
      <c r="B75" s="48" t="s">
        <v>958</v>
      </c>
      <c r="C75" s="10" t="s">
        <v>959</v>
      </c>
      <c r="D75" s="10" t="s">
        <v>102</v>
      </c>
      <c r="E75" s="10" t="s">
        <v>519</v>
      </c>
      <c r="F75" s="10" t="s">
        <v>520</v>
      </c>
      <c r="G75" s="10" t="s">
        <v>521</v>
      </c>
      <c r="H75" s="10" t="s">
        <v>522</v>
      </c>
      <c r="I75" s="10" t="s">
        <v>523</v>
      </c>
      <c r="J75" s="10" t="s">
        <v>524</v>
      </c>
      <c r="K75" s="10" t="s">
        <v>525</v>
      </c>
      <c r="L75" s="10" t="s">
        <v>526</v>
      </c>
      <c r="M75" s="10" t="s">
        <v>450</v>
      </c>
      <c r="N75" s="10" t="s">
        <v>527</v>
      </c>
      <c r="O75" s="10" t="s">
        <v>526</v>
      </c>
      <c r="P75" s="10" t="s">
        <v>528</v>
      </c>
      <c r="Q75" s="10" t="s">
        <v>529</v>
      </c>
      <c r="R75" s="10" t="s">
        <v>530</v>
      </c>
      <c r="S75" s="10" t="s">
        <v>960</v>
      </c>
      <c r="T75" s="10" t="s">
        <v>961</v>
      </c>
      <c r="U75" s="10" t="s">
        <v>962</v>
      </c>
      <c r="V75" s="10" t="s">
        <v>963</v>
      </c>
      <c r="W75" s="10" t="s">
        <v>964</v>
      </c>
      <c r="X75" s="10" t="s">
        <v>638</v>
      </c>
      <c r="Y75" s="10" t="s">
        <v>123</v>
      </c>
      <c r="Z75" s="10" t="s">
        <v>124</v>
      </c>
      <c r="AA75" s="49">
        <v>266</v>
      </c>
      <c r="AB75" s="10" t="s">
        <v>182</v>
      </c>
      <c r="AC75" s="10" t="s">
        <v>536</v>
      </c>
      <c r="AD75" s="49">
        <v>266</v>
      </c>
      <c r="AE75" s="49">
        <v>266</v>
      </c>
      <c r="AF75" s="49">
        <v>266</v>
      </c>
      <c r="AG75" s="49">
        <v>266</v>
      </c>
      <c r="AH75" s="10" t="s">
        <v>5126</v>
      </c>
      <c r="AI75" s="10" t="s">
        <v>5127</v>
      </c>
      <c r="AJ75" s="10" t="s">
        <v>5128</v>
      </c>
      <c r="AK75" s="10" t="s">
        <v>5129</v>
      </c>
      <c r="AL75" s="10" t="s">
        <v>5129</v>
      </c>
      <c r="AM75" s="10" t="s">
        <v>4881</v>
      </c>
      <c r="AN75" s="10"/>
      <c r="AO75" s="49">
        <v>0</v>
      </c>
      <c r="AP75" s="49">
        <v>0</v>
      </c>
      <c r="AQ75" s="49">
        <v>0</v>
      </c>
      <c r="AR75" s="49">
        <v>0</v>
      </c>
      <c r="AS75" s="49">
        <v>0</v>
      </c>
      <c r="AT75" s="49">
        <v>0</v>
      </c>
      <c r="AU75" s="49">
        <v>0</v>
      </c>
      <c r="AV75" s="49">
        <v>0</v>
      </c>
      <c r="AW75" s="50">
        <v>0</v>
      </c>
      <c r="AX75" s="49">
        <v>0</v>
      </c>
      <c r="AY75" s="49">
        <v>0</v>
      </c>
      <c r="AZ75" s="49">
        <v>0</v>
      </c>
      <c r="BA75" s="49">
        <v>0</v>
      </c>
      <c r="BB75" s="49">
        <v>0</v>
      </c>
      <c r="BC75" s="49">
        <v>0</v>
      </c>
      <c r="BD75" s="49">
        <v>0</v>
      </c>
      <c r="BE75" s="49">
        <v>0</v>
      </c>
      <c r="BF75" s="49">
        <v>0</v>
      </c>
      <c r="BG75" s="49">
        <v>0</v>
      </c>
      <c r="BH75" s="49">
        <v>0</v>
      </c>
      <c r="BI75" s="49">
        <v>0</v>
      </c>
      <c r="BJ75" s="50">
        <v>0</v>
      </c>
      <c r="BK75" s="49">
        <v>0</v>
      </c>
      <c r="BL75" s="49">
        <v>0</v>
      </c>
      <c r="BM75" s="49">
        <v>0</v>
      </c>
      <c r="BN75" s="49">
        <v>0</v>
      </c>
      <c r="BO75" s="49">
        <v>0</v>
      </c>
      <c r="BP75" s="49">
        <v>0</v>
      </c>
      <c r="BQ75" s="49">
        <v>0</v>
      </c>
      <c r="BR75" s="49">
        <v>0</v>
      </c>
      <c r="BS75" s="49">
        <v>0</v>
      </c>
      <c r="BT75" s="49">
        <v>0</v>
      </c>
      <c r="BU75" s="50">
        <v>0</v>
      </c>
      <c r="BV75" s="49">
        <v>0</v>
      </c>
      <c r="BW75" s="50">
        <v>0</v>
      </c>
      <c r="BX75" s="49">
        <v>0</v>
      </c>
      <c r="BY75" s="49">
        <v>0</v>
      </c>
      <c r="BZ75" s="49">
        <v>0</v>
      </c>
      <c r="CA75" s="49">
        <v>0</v>
      </c>
      <c r="CB75" s="49">
        <v>0</v>
      </c>
      <c r="CC75" s="49">
        <v>0</v>
      </c>
      <c r="CD75" s="49">
        <v>0</v>
      </c>
      <c r="CE75" s="49">
        <v>0</v>
      </c>
      <c r="CF75" s="49">
        <v>0</v>
      </c>
      <c r="CG75" s="49">
        <v>0</v>
      </c>
      <c r="CH75" s="50">
        <v>0</v>
      </c>
      <c r="CI75" s="49">
        <v>0</v>
      </c>
      <c r="CJ75" s="50">
        <v>0</v>
      </c>
      <c r="CK75" s="49">
        <v>0</v>
      </c>
      <c r="CL75" s="49">
        <v>0</v>
      </c>
      <c r="CM75" s="49">
        <v>0</v>
      </c>
      <c r="CN75" s="49">
        <v>0</v>
      </c>
      <c r="CO75" s="10" t="s">
        <v>969</v>
      </c>
      <c r="CP75" s="51" t="s">
        <v>970</v>
      </c>
    </row>
    <row r="76" spans="1:94" ht="70.349999999999994" customHeight="1" x14ac:dyDescent="0.3">
      <c r="A76" s="48" t="s">
        <v>971</v>
      </c>
      <c r="B76" s="48" t="s">
        <v>971</v>
      </c>
      <c r="C76" s="10" t="s">
        <v>972</v>
      </c>
      <c r="D76" s="10" t="s">
        <v>102</v>
      </c>
      <c r="E76" s="10" t="s">
        <v>519</v>
      </c>
      <c r="F76" s="10" t="s">
        <v>520</v>
      </c>
      <c r="G76" s="10" t="s">
        <v>521</v>
      </c>
      <c r="H76" s="10" t="s">
        <v>522</v>
      </c>
      <c r="I76" s="10" t="s">
        <v>523</v>
      </c>
      <c r="J76" s="10" t="s">
        <v>524</v>
      </c>
      <c r="K76" s="10" t="s">
        <v>525</v>
      </c>
      <c r="L76" s="10" t="s">
        <v>526</v>
      </c>
      <c r="M76" s="10" t="s">
        <v>450</v>
      </c>
      <c r="N76" s="10" t="s">
        <v>527</v>
      </c>
      <c r="O76" s="10" t="s">
        <v>137</v>
      </c>
      <c r="P76" s="10" t="s">
        <v>138</v>
      </c>
      <c r="Q76" s="10" t="s">
        <v>973</v>
      </c>
      <c r="R76" s="10" t="s">
        <v>974</v>
      </c>
      <c r="S76" s="10" t="s">
        <v>975</v>
      </c>
      <c r="T76" s="10" t="s">
        <v>976</v>
      </c>
      <c r="U76" s="10" t="s">
        <v>977</v>
      </c>
      <c r="V76" s="10" t="s">
        <v>978</v>
      </c>
      <c r="W76" s="10" t="s">
        <v>979</v>
      </c>
      <c r="X76" s="10" t="s">
        <v>980</v>
      </c>
      <c r="Y76" s="10" t="s">
        <v>239</v>
      </c>
      <c r="Z76" s="10" t="s">
        <v>124</v>
      </c>
      <c r="AA76" s="49">
        <v>1</v>
      </c>
      <c r="AB76" s="10" t="s">
        <v>125</v>
      </c>
      <c r="AC76" s="10" t="s">
        <v>536</v>
      </c>
      <c r="AD76" s="49">
        <v>0</v>
      </c>
      <c r="AE76" s="49">
        <v>0</v>
      </c>
      <c r="AF76" s="49">
        <v>0</v>
      </c>
      <c r="AG76" s="49">
        <v>1</v>
      </c>
      <c r="AH76" s="10"/>
      <c r="AI76" s="10"/>
      <c r="AJ76" s="10"/>
      <c r="AK76" s="10"/>
      <c r="AL76" s="10" t="s">
        <v>5130</v>
      </c>
      <c r="AM76" s="10" t="s">
        <v>4849</v>
      </c>
      <c r="AN76" s="10"/>
      <c r="AO76" s="49">
        <v>500</v>
      </c>
      <c r="AP76" s="49">
        <v>0</v>
      </c>
      <c r="AQ76" s="49">
        <v>500</v>
      </c>
      <c r="AR76" s="49">
        <v>0</v>
      </c>
      <c r="AS76" s="49">
        <v>0</v>
      </c>
      <c r="AT76" s="49">
        <v>0</v>
      </c>
      <c r="AU76" s="49">
        <v>0</v>
      </c>
      <c r="AV76" s="49">
        <v>0</v>
      </c>
      <c r="AW76" s="50">
        <v>0</v>
      </c>
      <c r="AX76" s="49">
        <v>0</v>
      </c>
      <c r="AY76" s="49">
        <v>0</v>
      </c>
      <c r="AZ76" s="49">
        <v>0</v>
      </c>
      <c r="BA76" s="49">
        <v>500</v>
      </c>
      <c r="BB76" s="49">
        <v>500</v>
      </c>
      <c r="BC76" s="49">
        <v>0</v>
      </c>
      <c r="BD76" s="49">
        <v>500</v>
      </c>
      <c r="BE76" s="49">
        <v>0</v>
      </c>
      <c r="BF76" s="49">
        <v>0</v>
      </c>
      <c r="BG76" s="49">
        <v>0</v>
      </c>
      <c r="BH76" s="49">
        <v>0</v>
      </c>
      <c r="BI76" s="49">
        <v>0</v>
      </c>
      <c r="BJ76" s="50">
        <v>0</v>
      </c>
      <c r="BK76" s="49">
        <v>0</v>
      </c>
      <c r="BL76" s="49">
        <v>0</v>
      </c>
      <c r="BM76" s="49">
        <v>0</v>
      </c>
      <c r="BN76" s="49">
        <v>500</v>
      </c>
      <c r="BO76" s="49">
        <v>500</v>
      </c>
      <c r="BP76" s="49">
        <v>0</v>
      </c>
      <c r="BQ76" s="49">
        <v>500</v>
      </c>
      <c r="BR76" s="49">
        <v>0</v>
      </c>
      <c r="BS76" s="49">
        <v>0</v>
      </c>
      <c r="BT76" s="49">
        <v>0</v>
      </c>
      <c r="BU76" s="50">
        <v>0</v>
      </c>
      <c r="BV76" s="49">
        <v>0</v>
      </c>
      <c r="BW76" s="50">
        <v>0</v>
      </c>
      <c r="BX76" s="49">
        <v>0</v>
      </c>
      <c r="BY76" s="49">
        <v>0</v>
      </c>
      <c r="BZ76" s="49">
        <v>0</v>
      </c>
      <c r="CA76" s="49">
        <v>500</v>
      </c>
      <c r="CB76" s="49">
        <v>500</v>
      </c>
      <c r="CC76" s="49">
        <v>0</v>
      </c>
      <c r="CD76" s="49">
        <v>500</v>
      </c>
      <c r="CE76" s="49">
        <v>0</v>
      </c>
      <c r="CF76" s="49">
        <v>0</v>
      </c>
      <c r="CG76" s="49">
        <v>0</v>
      </c>
      <c r="CH76" s="50">
        <v>0</v>
      </c>
      <c r="CI76" s="49">
        <v>0</v>
      </c>
      <c r="CJ76" s="50">
        <v>0</v>
      </c>
      <c r="CK76" s="49">
        <v>0</v>
      </c>
      <c r="CL76" s="49">
        <v>0</v>
      </c>
      <c r="CM76" s="49">
        <v>0</v>
      </c>
      <c r="CN76" s="49">
        <v>500</v>
      </c>
      <c r="CO76" s="10"/>
      <c r="CP76" s="51" t="s">
        <v>981</v>
      </c>
    </row>
    <row r="77" spans="1:94" ht="70.349999999999994" customHeight="1" x14ac:dyDescent="0.3">
      <c r="A77" s="48" t="s">
        <v>982</v>
      </c>
      <c r="B77" s="48" t="s">
        <v>982</v>
      </c>
      <c r="C77" s="10" t="s">
        <v>983</v>
      </c>
      <c r="D77" s="10" t="s">
        <v>102</v>
      </c>
      <c r="E77" s="10" t="s">
        <v>984</v>
      </c>
      <c r="F77" s="10" t="s">
        <v>985</v>
      </c>
      <c r="G77" s="10" t="s">
        <v>986</v>
      </c>
      <c r="H77" s="10" t="s">
        <v>522</v>
      </c>
      <c r="I77" s="10" t="s">
        <v>523</v>
      </c>
      <c r="J77" s="10" t="s">
        <v>987</v>
      </c>
      <c r="K77" s="10" t="s">
        <v>525</v>
      </c>
      <c r="L77" s="10" t="s">
        <v>526</v>
      </c>
      <c r="M77" s="10" t="s">
        <v>450</v>
      </c>
      <c r="N77" s="10" t="s">
        <v>527</v>
      </c>
      <c r="O77" s="10" t="s">
        <v>526</v>
      </c>
      <c r="P77" s="10" t="s">
        <v>528</v>
      </c>
      <c r="Q77" s="10" t="s">
        <v>529</v>
      </c>
      <c r="R77" s="10" t="s">
        <v>530</v>
      </c>
      <c r="S77" s="10" t="s">
        <v>988</v>
      </c>
      <c r="T77" s="10" t="s">
        <v>989</v>
      </c>
      <c r="U77" s="10" t="s">
        <v>990</v>
      </c>
      <c r="V77" s="10" t="s">
        <v>991</v>
      </c>
      <c r="W77" s="10" t="s">
        <v>992</v>
      </c>
      <c r="X77" s="10" t="s">
        <v>146</v>
      </c>
      <c r="Y77" s="10" t="s">
        <v>123</v>
      </c>
      <c r="Z77" s="10" t="s">
        <v>124</v>
      </c>
      <c r="AA77" s="49">
        <v>1000</v>
      </c>
      <c r="AB77" s="10" t="s">
        <v>125</v>
      </c>
      <c r="AC77" s="10" t="s">
        <v>536</v>
      </c>
      <c r="AD77" s="49">
        <v>0</v>
      </c>
      <c r="AE77" s="49">
        <v>0</v>
      </c>
      <c r="AF77" s="49">
        <v>500</v>
      </c>
      <c r="AG77" s="49">
        <v>500</v>
      </c>
      <c r="AH77" s="10"/>
      <c r="AI77" s="10"/>
      <c r="AJ77" s="10"/>
      <c r="AK77" s="10" t="s">
        <v>5131</v>
      </c>
      <c r="AL77" s="10" t="s">
        <v>5131</v>
      </c>
      <c r="AM77" s="10" t="s">
        <v>4849</v>
      </c>
      <c r="AN77" s="10"/>
      <c r="AO77" s="49">
        <v>300</v>
      </c>
      <c r="AP77" s="49">
        <v>0</v>
      </c>
      <c r="AQ77" s="49">
        <v>300</v>
      </c>
      <c r="AR77" s="49">
        <v>0</v>
      </c>
      <c r="AS77" s="49">
        <v>0</v>
      </c>
      <c r="AT77" s="49">
        <v>0</v>
      </c>
      <c r="AU77" s="49">
        <v>0</v>
      </c>
      <c r="AV77" s="49">
        <v>0</v>
      </c>
      <c r="AW77" s="50">
        <v>0</v>
      </c>
      <c r="AX77" s="49">
        <v>0</v>
      </c>
      <c r="AY77" s="49">
        <v>0</v>
      </c>
      <c r="AZ77" s="49">
        <v>0</v>
      </c>
      <c r="BA77" s="49">
        <v>300</v>
      </c>
      <c r="BB77" s="49">
        <v>300</v>
      </c>
      <c r="BC77" s="49">
        <v>0</v>
      </c>
      <c r="BD77" s="49">
        <v>300</v>
      </c>
      <c r="BE77" s="49">
        <v>0</v>
      </c>
      <c r="BF77" s="49">
        <v>0</v>
      </c>
      <c r="BG77" s="49">
        <v>0</v>
      </c>
      <c r="BH77" s="49">
        <v>0</v>
      </c>
      <c r="BI77" s="49">
        <v>0</v>
      </c>
      <c r="BJ77" s="50">
        <v>0</v>
      </c>
      <c r="BK77" s="49">
        <v>0</v>
      </c>
      <c r="BL77" s="49">
        <v>0</v>
      </c>
      <c r="BM77" s="49">
        <v>0</v>
      </c>
      <c r="BN77" s="49">
        <v>300</v>
      </c>
      <c r="BO77" s="49">
        <v>300</v>
      </c>
      <c r="BP77" s="49">
        <v>0</v>
      </c>
      <c r="BQ77" s="49">
        <v>300</v>
      </c>
      <c r="BR77" s="49">
        <v>0</v>
      </c>
      <c r="BS77" s="49">
        <v>0</v>
      </c>
      <c r="BT77" s="49">
        <v>0</v>
      </c>
      <c r="BU77" s="50">
        <v>0</v>
      </c>
      <c r="BV77" s="49">
        <v>0</v>
      </c>
      <c r="BW77" s="50">
        <v>0</v>
      </c>
      <c r="BX77" s="49">
        <v>0</v>
      </c>
      <c r="BY77" s="49">
        <v>0</v>
      </c>
      <c r="BZ77" s="49">
        <v>0</v>
      </c>
      <c r="CA77" s="49">
        <v>300</v>
      </c>
      <c r="CB77" s="49">
        <v>300</v>
      </c>
      <c r="CC77" s="49">
        <v>0</v>
      </c>
      <c r="CD77" s="49">
        <v>300</v>
      </c>
      <c r="CE77" s="49">
        <v>0</v>
      </c>
      <c r="CF77" s="49">
        <v>0</v>
      </c>
      <c r="CG77" s="49">
        <v>0</v>
      </c>
      <c r="CH77" s="50">
        <v>0</v>
      </c>
      <c r="CI77" s="49">
        <v>0</v>
      </c>
      <c r="CJ77" s="50">
        <v>0</v>
      </c>
      <c r="CK77" s="49">
        <v>0</v>
      </c>
      <c r="CL77" s="49">
        <v>0</v>
      </c>
      <c r="CM77" s="49">
        <v>0</v>
      </c>
      <c r="CN77" s="49">
        <v>300</v>
      </c>
      <c r="CO77" s="10"/>
      <c r="CP77" s="51" t="s">
        <v>994</v>
      </c>
    </row>
    <row r="78" spans="1:94" ht="70.349999999999994" customHeight="1" x14ac:dyDescent="0.3">
      <c r="A78" s="48" t="s">
        <v>995</v>
      </c>
      <c r="B78" s="48" t="s">
        <v>995</v>
      </c>
      <c r="C78" s="10" t="s">
        <v>111</v>
      </c>
      <c r="D78" s="10" t="s">
        <v>102</v>
      </c>
      <c r="E78" s="10" t="s">
        <v>996</v>
      </c>
      <c r="F78" s="10" t="s">
        <v>997</v>
      </c>
      <c r="G78" s="10" t="s">
        <v>986</v>
      </c>
      <c r="H78" s="10" t="s">
        <v>998</v>
      </c>
      <c r="I78" s="10" t="s">
        <v>999</v>
      </c>
      <c r="J78" s="10" t="s">
        <v>1000</v>
      </c>
      <c r="K78" s="10" t="s">
        <v>1001</v>
      </c>
      <c r="L78" s="10" t="s">
        <v>526</v>
      </c>
      <c r="M78" s="10" t="s">
        <v>632</v>
      </c>
      <c r="N78" s="10" t="s">
        <v>1002</v>
      </c>
      <c r="O78" s="10" t="s">
        <v>526</v>
      </c>
      <c r="P78" s="10" t="s">
        <v>528</v>
      </c>
      <c r="Q78" s="10" t="s">
        <v>1003</v>
      </c>
      <c r="R78" s="10" t="s">
        <v>1004</v>
      </c>
      <c r="S78" s="10" t="s">
        <v>1005</v>
      </c>
      <c r="T78" s="10" t="s">
        <v>1006</v>
      </c>
      <c r="U78" s="10" t="s">
        <v>1007</v>
      </c>
      <c r="V78" s="10" t="s">
        <v>1008</v>
      </c>
      <c r="W78" s="10" t="s">
        <v>1009</v>
      </c>
      <c r="X78" s="10" t="s">
        <v>1010</v>
      </c>
      <c r="Y78" s="10" t="s">
        <v>123</v>
      </c>
      <c r="Z78" s="10" t="s">
        <v>124</v>
      </c>
      <c r="AA78" s="49">
        <v>30</v>
      </c>
      <c r="AB78" s="10" t="s">
        <v>125</v>
      </c>
      <c r="AC78" s="10" t="s">
        <v>536</v>
      </c>
      <c r="AD78" s="49">
        <v>0</v>
      </c>
      <c r="AE78" s="49">
        <v>10</v>
      </c>
      <c r="AF78" s="49">
        <v>10</v>
      </c>
      <c r="AG78" s="49">
        <v>10</v>
      </c>
      <c r="AH78" s="10"/>
      <c r="AI78" s="10" t="s">
        <v>5132</v>
      </c>
      <c r="AJ78" s="10" t="s">
        <v>5133</v>
      </c>
      <c r="AK78" s="10" t="s">
        <v>5134</v>
      </c>
      <c r="AL78" s="10" t="s">
        <v>5134</v>
      </c>
      <c r="AM78" s="10" t="s">
        <v>4849</v>
      </c>
      <c r="AN78" s="10"/>
      <c r="AO78" s="49">
        <v>20</v>
      </c>
      <c r="AP78" s="49">
        <v>0</v>
      </c>
      <c r="AQ78" s="49">
        <v>20</v>
      </c>
      <c r="AR78" s="49">
        <v>0</v>
      </c>
      <c r="AS78" s="49">
        <v>0</v>
      </c>
      <c r="AT78" s="49">
        <v>0</v>
      </c>
      <c r="AU78" s="49">
        <v>0</v>
      </c>
      <c r="AV78" s="49">
        <v>0</v>
      </c>
      <c r="AW78" s="50">
        <v>0</v>
      </c>
      <c r="AX78" s="49">
        <v>0</v>
      </c>
      <c r="AY78" s="49">
        <v>50</v>
      </c>
      <c r="AZ78" s="49">
        <v>50</v>
      </c>
      <c r="BA78" s="49">
        <v>70</v>
      </c>
      <c r="BB78" s="49">
        <v>30</v>
      </c>
      <c r="BC78" s="49">
        <v>0</v>
      </c>
      <c r="BD78" s="49">
        <v>30</v>
      </c>
      <c r="BE78" s="49">
        <v>0</v>
      </c>
      <c r="BF78" s="49">
        <v>0</v>
      </c>
      <c r="BG78" s="49">
        <v>0</v>
      </c>
      <c r="BH78" s="49">
        <v>0</v>
      </c>
      <c r="BI78" s="49">
        <v>0</v>
      </c>
      <c r="BJ78" s="50">
        <v>0</v>
      </c>
      <c r="BK78" s="49">
        <v>0</v>
      </c>
      <c r="BL78" s="49">
        <v>52.5</v>
      </c>
      <c r="BM78" s="49">
        <v>52.5</v>
      </c>
      <c r="BN78" s="49">
        <v>82.5</v>
      </c>
      <c r="BO78" s="49">
        <v>30</v>
      </c>
      <c r="BP78" s="49">
        <v>0</v>
      </c>
      <c r="BQ78" s="49">
        <v>30</v>
      </c>
      <c r="BR78" s="49">
        <v>0</v>
      </c>
      <c r="BS78" s="49">
        <v>0</v>
      </c>
      <c r="BT78" s="49">
        <v>0</v>
      </c>
      <c r="BU78" s="50">
        <v>0</v>
      </c>
      <c r="BV78" s="49">
        <v>0</v>
      </c>
      <c r="BW78" s="50">
        <v>0</v>
      </c>
      <c r="BX78" s="49">
        <v>0</v>
      </c>
      <c r="BY78" s="49">
        <v>55.125</v>
      </c>
      <c r="BZ78" s="49">
        <v>55.125</v>
      </c>
      <c r="CA78" s="49">
        <v>85.125</v>
      </c>
      <c r="CB78" s="49">
        <v>20</v>
      </c>
      <c r="CC78" s="49">
        <v>0</v>
      </c>
      <c r="CD78" s="49">
        <v>20</v>
      </c>
      <c r="CE78" s="49">
        <v>0</v>
      </c>
      <c r="CF78" s="49">
        <v>0</v>
      </c>
      <c r="CG78" s="49">
        <v>0</v>
      </c>
      <c r="CH78" s="50">
        <v>0</v>
      </c>
      <c r="CI78" s="49">
        <v>0</v>
      </c>
      <c r="CJ78" s="50">
        <v>0</v>
      </c>
      <c r="CK78" s="49">
        <v>0</v>
      </c>
      <c r="CL78" s="49">
        <v>57.881250000000001</v>
      </c>
      <c r="CM78" s="49">
        <v>57.881250000000001</v>
      </c>
      <c r="CN78" s="49">
        <v>77.881249999999994</v>
      </c>
      <c r="CO78" s="10"/>
      <c r="CP78" s="51" t="s">
        <v>1009</v>
      </c>
    </row>
    <row r="79" spans="1:94" ht="70.349999999999994" customHeight="1" x14ac:dyDescent="0.3">
      <c r="A79" s="48" t="s">
        <v>1013</v>
      </c>
      <c r="B79" s="48" t="s">
        <v>1013</v>
      </c>
      <c r="C79" s="10" t="s">
        <v>101</v>
      </c>
      <c r="D79" s="10" t="s">
        <v>102</v>
      </c>
      <c r="E79" s="10" t="s">
        <v>1014</v>
      </c>
      <c r="F79" s="10" t="s">
        <v>1015</v>
      </c>
      <c r="G79" s="10" t="s">
        <v>986</v>
      </c>
      <c r="H79" s="10" t="s">
        <v>522</v>
      </c>
      <c r="I79" s="10" t="s">
        <v>999</v>
      </c>
      <c r="J79" s="10" t="s">
        <v>1000</v>
      </c>
      <c r="K79" s="10" t="s">
        <v>1001</v>
      </c>
      <c r="L79" s="10" t="s">
        <v>526</v>
      </c>
      <c r="M79" s="10" t="s">
        <v>632</v>
      </c>
      <c r="N79" s="10" t="s">
        <v>1002</v>
      </c>
      <c r="O79" s="10" t="s">
        <v>526</v>
      </c>
      <c r="P79" s="10" t="s">
        <v>528</v>
      </c>
      <c r="Q79" s="10" t="s">
        <v>1003</v>
      </c>
      <c r="R79" s="10" t="s">
        <v>1004</v>
      </c>
      <c r="S79" s="10" t="s">
        <v>1016</v>
      </c>
      <c r="T79" s="10" t="s">
        <v>1017</v>
      </c>
      <c r="U79" s="10" t="s">
        <v>1018</v>
      </c>
      <c r="V79" s="10" t="s">
        <v>1019</v>
      </c>
      <c r="W79" s="10" t="s">
        <v>1020</v>
      </c>
      <c r="X79" s="10" t="s">
        <v>500</v>
      </c>
      <c r="Y79" s="10" t="s">
        <v>239</v>
      </c>
      <c r="Z79" s="10" t="s">
        <v>124</v>
      </c>
      <c r="AA79" s="49">
        <v>1</v>
      </c>
      <c r="AB79" s="10" t="s">
        <v>125</v>
      </c>
      <c r="AC79" s="10" t="s">
        <v>536</v>
      </c>
      <c r="AD79" s="49">
        <v>0</v>
      </c>
      <c r="AE79" s="49">
        <v>0</v>
      </c>
      <c r="AF79" s="49">
        <v>0</v>
      </c>
      <c r="AG79" s="49">
        <v>1</v>
      </c>
      <c r="AH79" s="10"/>
      <c r="AI79" s="10"/>
      <c r="AJ79" s="10"/>
      <c r="AK79" s="10"/>
      <c r="AL79" s="10" t="s">
        <v>5135</v>
      </c>
      <c r="AM79" s="10" t="s">
        <v>4881</v>
      </c>
      <c r="AN79" s="10"/>
      <c r="AO79" s="49">
        <v>0</v>
      </c>
      <c r="AP79" s="49">
        <v>0</v>
      </c>
      <c r="AQ79" s="49">
        <v>0</v>
      </c>
      <c r="AR79" s="49">
        <v>0</v>
      </c>
      <c r="AS79" s="49">
        <v>0</v>
      </c>
      <c r="AT79" s="49">
        <v>0</v>
      </c>
      <c r="AU79" s="49">
        <v>0</v>
      </c>
      <c r="AV79" s="49">
        <v>0</v>
      </c>
      <c r="AW79" s="50">
        <v>0</v>
      </c>
      <c r="AX79" s="49">
        <v>0</v>
      </c>
      <c r="AY79" s="49">
        <v>0</v>
      </c>
      <c r="AZ79" s="49">
        <v>0</v>
      </c>
      <c r="BA79" s="49">
        <v>0</v>
      </c>
      <c r="BB79" s="49">
        <v>0</v>
      </c>
      <c r="BC79" s="49">
        <v>0</v>
      </c>
      <c r="BD79" s="49">
        <v>0</v>
      </c>
      <c r="BE79" s="49">
        <v>0</v>
      </c>
      <c r="BF79" s="49">
        <v>0</v>
      </c>
      <c r="BG79" s="49">
        <v>0</v>
      </c>
      <c r="BH79" s="49">
        <v>0</v>
      </c>
      <c r="BI79" s="49">
        <v>0</v>
      </c>
      <c r="BJ79" s="50">
        <v>0</v>
      </c>
      <c r="BK79" s="49">
        <v>0</v>
      </c>
      <c r="BL79" s="49">
        <v>0</v>
      </c>
      <c r="BM79" s="49">
        <v>0</v>
      </c>
      <c r="BN79" s="49">
        <v>0</v>
      </c>
      <c r="BO79" s="49">
        <v>0</v>
      </c>
      <c r="BP79" s="49">
        <v>0</v>
      </c>
      <c r="BQ79" s="49">
        <v>0</v>
      </c>
      <c r="BR79" s="49">
        <v>0</v>
      </c>
      <c r="BS79" s="49">
        <v>0</v>
      </c>
      <c r="BT79" s="49">
        <v>0</v>
      </c>
      <c r="BU79" s="50">
        <v>0</v>
      </c>
      <c r="BV79" s="49">
        <v>0</v>
      </c>
      <c r="BW79" s="50">
        <v>0</v>
      </c>
      <c r="BX79" s="49">
        <v>0</v>
      </c>
      <c r="BY79" s="49">
        <v>0</v>
      </c>
      <c r="BZ79" s="49">
        <v>0</v>
      </c>
      <c r="CA79" s="49">
        <v>0</v>
      </c>
      <c r="CB79" s="49">
        <v>0</v>
      </c>
      <c r="CC79" s="49">
        <v>0</v>
      </c>
      <c r="CD79" s="49">
        <v>0</v>
      </c>
      <c r="CE79" s="49">
        <v>0</v>
      </c>
      <c r="CF79" s="49">
        <v>0</v>
      </c>
      <c r="CG79" s="49">
        <v>0</v>
      </c>
      <c r="CH79" s="50">
        <v>0</v>
      </c>
      <c r="CI79" s="49">
        <v>0</v>
      </c>
      <c r="CJ79" s="50">
        <v>0</v>
      </c>
      <c r="CK79" s="49">
        <v>0</v>
      </c>
      <c r="CL79" s="49">
        <v>0</v>
      </c>
      <c r="CM79" s="49">
        <v>0</v>
      </c>
      <c r="CN79" s="49">
        <v>0</v>
      </c>
      <c r="CO79" s="10"/>
      <c r="CP79" s="51"/>
    </row>
    <row r="80" spans="1:94" ht="70.349999999999994" customHeight="1" x14ac:dyDescent="0.3">
      <c r="A80" s="48" t="s">
        <v>1021</v>
      </c>
      <c r="B80" s="48" t="s">
        <v>1021</v>
      </c>
      <c r="C80" s="10" t="s">
        <v>136</v>
      </c>
      <c r="D80" s="10" t="s">
        <v>102</v>
      </c>
      <c r="E80" s="10" t="s">
        <v>1014</v>
      </c>
      <c r="F80" s="10" t="s">
        <v>1015</v>
      </c>
      <c r="G80" s="10" t="s">
        <v>986</v>
      </c>
      <c r="H80" s="10" t="s">
        <v>522</v>
      </c>
      <c r="I80" s="10" t="s">
        <v>999</v>
      </c>
      <c r="J80" s="10" t="s">
        <v>1000</v>
      </c>
      <c r="K80" s="10" t="s">
        <v>1022</v>
      </c>
      <c r="L80" s="10" t="s">
        <v>526</v>
      </c>
      <c r="M80" s="10" t="s">
        <v>632</v>
      </c>
      <c r="N80" s="10" t="s">
        <v>1002</v>
      </c>
      <c r="O80" s="10" t="s">
        <v>526</v>
      </c>
      <c r="P80" s="10" t="s">
        <v>528</v>
      </c>
      <c r="Q80" s="10" t="s">
        <v>1003</v>
      </c>
      <c r="R80" s="10" t="s">
        <v>1004</v>
      </c>
      <c r="S80" s="10" t="s">
        <v>1023</v>
      </c>
      <c r="T80" s="10" t="s">
        <v>1024</v>
      </c>
      <c r="U80" s="10" t="s">
        <v>1025</v>
      </c>
      <c r="V80" s="10" t="s">
        <v>1026</v>
      </c>
      <c r="W80" s="10" t="s">
        <v>1027</v>
      </c>
      <c r="X80" s="10" t="s">
        <v>485</v>
      </c>
      <c r="Y80" s="10" t="s">
        <v>123</v>
      </c>
      <c r="Z80" s="10" t="s">
        <v>124</v>
      </c>
      <c r="AA80" s="49">
        <v>60</v>
      </c>
      <c r="AB80" s="10" t="s">
        <v>125</v>
      </c>
      <c r="AC80" s="10" t="s">
        <v>536</v>
      </c>
      <c r="AD80" s="49">
        <v>0</v>
      </c>
      <c r="AE80" s="49">
        <v>15</v>
      </c>
      <c r="AF80" s="49">
        <v>15</v>
      </c>
      <c r="AG80" s="49">
        <v>30</v>
      </c>
      <c r="AH80" s="10" t="s">
        <v>5136</v>
      </c>
      <c r="AI80" s="10"/>
      <c r="AJ80" s="10"/>
      <c r="AK80" s="10" t="s">
        <v>5137</v>
      </c>
      <c r="AL80" s="10" t="s">
        <v>5137</v>
      </c>
      <c r="AM80" s="10" t="s">
        <v>4881</v>
      </c>
      <c r="AN80" s="10" t="s">
        <v>5138</v>
      </c>
      <c r="AO80" s="49">
        <v>0</v>
      </c>
      <c r="AP80" s="49">
        <v>0</v>
      </c>
      <c r="AQ80" s="49">
        <v>0</v>
      </c>
      <c r="AR80" s="49">
        <v>0</v>
      </c>
      <c r="AS80" s="49">
        <v>0</v>
      </c>
      <c r="AT80" s="49">
        <v>0</v>
      </c>
      <c r="AU80" s="49">
        <v>0</v>
      </c>
      <c r="AV80" s="49">
        <v>0</v>
      </c>
      <c r="AW80" s="50">
        <v>0</v>
      </c>
      <c r="AX80" s="49">
        <v>0</v>
      </c>
      <c r="AY80" s="49">
        <v>0</v>
      </c>
      <c r="AZ80" s="49">
        <v>0</v>
      </c>
      <c r="BA80" s="49">
        <v>0</v>
      </c>
      <c r="BB80" s="49">
        <v>0</v>
      </c>
      <c r="BC80" s="49">
        <v>0</v>
      </c>
      <c r="BD80" s="49">
        <v>0</v>
      </c>
      <c r="BE80" s="49">
        <v>0</v>
      </c>
      <c r="BF80" s="49">
        <v>0</v>
      </c>
      <c r="BG80" s="49">
        <v>0</v>
      </c>
      <c r="BH80" s="49">
        <v>0</v>
      </c>
      <c r="BI80" s="49">
        <v>0</v>
      </c>
      <c r="BJ80" s="50">
        <v>0</v>
      </c>
      <c r="BK80" s="49">
        <v>0</v>
      </c>
      <c r="BL80" s="49">
        <v>0</v>
      </c>
      <c r="BM80" s="49">
        <v>0</v>
      </c>
      <c r="BN80" s="49">
        <v>0</v>
      </c>
      <c r="BO80" s="49">
        <v>0</v>
      </c>
      <c r="BP80" s="49">
        <v>0</v>
      </c>
      <c r="BQ80" s="49">
        <v>0</v>
      </c>
      <c r="BR80" s="49">
        <v>0</v>
      </c>
      <c r="BS80" s="49">
        <v>0</v>
      </c>
      <c r="BT80" s="49">
        <v>0</v>
      </c>
      <c r="BU80" s="50">
        <v>0</v>
      </c>
      <c r="BV80" s="49">
        <v>0</v>
      </c>
      <c r="BW80" s="50">
        <v>0</v>
      </c>
      <c r="BX80" s="49">
        <v>0</v>
      </c>
      <c r="BY80" s="49">
        <v>0</v>
      </c>
      <c r="BZ80" s="49">
        <v>0</v>
      </c>
      <c r="CA80" s="49">
        <v>0</v>
      </c>
      <c r="CB80" s="49">
        <v>0</v>
      </c>
      <c r="CC80" s="49">
        <v>0</v>
      </c>
      <c r="CD80" s="49">
        <v>0</v>
      </c>
      <c r="CE80" s="49">
        <v>0</v>
      </c>
      <c r="CF80" s="49">
        <v>0</v>
      </c>
      <c r="CG80" s="49">
        <v>0</v>
      </c>
      <c r="CH80" s="50">
        <v>0</v>
      </c>
      <c r="CI80" s="49">
        <v>0</v>
      </c>
      <c r="CJ80" s="50">
        <v>0</v>
      </c>
      <c r="CK80" s="49">
        <v>0</v>
      </c>
      <c r="CL80" s="49">
        <v>0</v>
      </c>
      <c r="CM80" s="49">
        <v>0</v>
      </c>
      <c r="CN80" s="49">
        <v>0</v>
      </c>
      <c r="CO80" s="10"/>
      <c r="CP80" s="51"/>
    </row>
    <row r="81" spans="1:94" ht="70.349999999999994" customHeight="1" x14ac:dyDescent="0.3">
      <c r="A81" s="48" t="s">
        <v>1030</v>
      </c>
      <c r="B81" s="48" t="s">
        <v>1030</v>
      </c>
      <c r="C81" s="10" t="s">
        <v>175</v>
      </c>
      <c r="D81" s="10" t="s">
        <v>102</v>
      </c>
      <c r="E81" s="10" t="s">
        <v>996</v>
      </c>
      <c r="F81" s="10" t="s">
        <v>997</v>
      </c>
      <c r="G81" s="10" t="s">
        <v>986</v>
      </c>
      <c r="H81" s="10" t="s">
        <v>998</v>
      </c>
      <c r="I81" s="10" t="s">
        <v>999</v>
      </c>
      <c r="J81" s="10" t="s">
        <v>1000</v>
      </c>
      <c r="K81" s="10" t="s">
        <v>1001</v>
      </c>
      <c r="L81" s="10" t="s">
        <v>526</v>
      </c>
      <c r="M81" s="10" t="s">
        <v>632</v>
      </c>
      <c r="N81" s="10" t="s">
        <v>1002</v>
      </c>
      <c r="O81" s="10" t="s">
        <v>526</v>
      </c>
      <c r="P81" s="10" t="s">
        <v>528</v>
      </c>
      <c r="Q81" s="10" t="s">
        <v>1003</v>
      </c>
      <c r="R81" s="10" t="s">
        <v>1004</v>
      </c>
      <c r="S81" s="10" t="s">
        <v>1031</v>
      </c>
      <c r="T81" s="10" t="s">
        <v>1032</v>
      </c>
      <c r="U81" s="10" t="s">
        <v>1033</v>
      </c>
      <c r="V81" s="10" t="s">
        <v>1034</v>
      </c>
      <c r="W81" s="10" t="s">
        <v>1035</v>
      </c>
      <c r="X81" s="10" t="s">
        <v>485</v>
      </c>
      <c r="Y81" s="10" t="s">
        <v>123</v>
      </c>
      <c r="Z81" s="10" t="s">
        <v>124</v>
      </c>
      <c r="AA81" s="49">
        <v>100</v>
      </c>
      <c r="AB81" s="10" t="s">
        <v>125</v>
      </c>
      <c r="AC81" s="10" t="s">
        <v>536</v>
      </c>
      <c r="AD81" s="49">
        <v>0</v>
      </c>
      <c r="AE81" s="49">
        <v>30</v>
      </c>
      <c r="AF81" s="49">
        <v>30</v>
      </c>
      <c r="AG81" s="49">
        <v>40</v>
      </c>
      <c r="AH81" s="10"/>
      <c r="AI81" s="10" t="s">
        <v>5139</v>
      </c>
      <c r="AJ81" s="10"/>
      <c r="AK81" s="10" t="s">
        <v>5140</v>
      </c>
      <c r="AL81" s="10" t="s">
        <v>5140</v>
      </c>
      <c r="AM81" s="10" t="s">
        <v>4881</v>
      </c>
      <c r="AN81" s="10"/>
      <c r="AO81" s="49">
        <v>0</v>
      </c>
      <c r="AP81" s="49">
        <v>0</v>
      </c>
      <c r="AQ81" s="49">
        <v>0</v>
      </c>
      <c r="AR81" s="49">
        <v>0</v>
      </c>
      <c r="AS81" s="49">
        <v>0</v>
      </c>
      <c r="AT81" s="49">
        <v>0</v>
      </c>
      <c r="AU81" s="49">
        <v>0</v>
      </c>
      <c r="AV81" s="49">
        <v>0</v>
      </c>
      <c r="AW81" s="50">
        <v>0</v>
      </c>
      <c r="AX81" s="49">
        <v>0</v>
      </c>
      <c r="AY81" s="49">
        <v>0</v>
      </c>
      <c r="AZ81" s="49">
        <v>0</v>
      </c>
      <c r="BA81" s="49">
        <v>0</v>
      </c>
      <c r="BB81" s="49">
        <v>0</v>
      </c>
      <c r="BC81" s="49">
        <v>0</v>
      </c>
      <c r="BD81" s="49">
        <v>0</v>
      </c>
      <c r="BE81" s="49">
        <v>0</v>
      </c>
      <c r="BF81" s="49">
        <v>0</v>
      </c>
      <c r="BG81" s="49">
        <v>0</v>
      </c>
      <c r="BH81" s="49">
        <v>0</v>
      </c>
      <c r="BI81" s="49">
        <v>0</v>
      </c>
      <c r="BJ81" s="50">
        <v>0</v>
      </c>
      <c r="BK81" s="49">
        <v>0</v>
      </c>
      <c r="BL81" s="49">
        <v>0</v>
      </c>
      <c r="BM81" s="49">
        <v>0</v>
      </c>
      <c r="BN81" s="49">
        <v>0</v>
      </c>
      <c r="BO81" s="49">
        <v>0</v>
      </c>
      <c r="BP81" s="49">
        <v>0</v>
      </c>
      <c r="BQ81" s="49">
        <v>0</v>
      </c>
      <c r="BR81" s="49">
        <v>0</v>
      </c>
      <c r="BS81" s="49">
        <v>0</v>
      </c>
      <c r="BT81" s="49">
        <v>0</v>
      </c>
      <c r="BU81" s="50">
        <v>0</v>
      </c>
      <c r="BV81" s="49">
        <v>0</v>
      </c>
      <c r="BW81" s="50">
        <v>0</v>
      </c>
      <c r="BX81" s="49">
        <v>0</v>
      </c>
      <c r="BY81" s="49">
        <v>0</v>
      </c>
      <c r="BZ81" s="49">
        <v>0</v>
      </c>
      <c r="CA81" s="49">
        <v>0</v>
      </c>
      <c r="CB81" s="49">
        <v>0</v>
      </c>
      <c r="CC81" s="49">
        <v>0</v>
      </c>
      <c r="CD81" s="49">
        <v>0</v>
      </c>
      <c r="CE81" s="49">
        <v>0</v>
      </c>
      <c r="CF81" s="49">
        <v>0</v>
      </c>
      <c r="CG81" s="49">
        <v>0</v>
      </c>
      <c r="CH81" s="50">
        <v>0</v>
      </c>
      <c r="CI81" s="49">
        <v>0</v>
      </c>
      <c r="CJ81" s="50">
        <v>0</v>
      </c>
      <c r="CK81" s="49">
        <v>0</v>
      </c>
      <c r="CL81" s="49">
        <v>0</v>
      </c>
      <c r="CM81" s="49">
        <v>0</v>
      </c>
      <c r="CN81" s="49">
        <v>0</v>
      </c>
      <c r="CO81" s="10"/>
      <c r="CP81" s="51" t="s">
        <v>5141</v>
      </c>
    </row>
    <row r="82" spans="1:94" ht="70.349999999999994" customHeight="1" x14ac:dyDescent="0.3">
      <c r="A82" s="48" t="s">
        <v>1040</v>
      </c>
      <c r="B82" s="48" t="s">
        <v>1040</v>
      </c>
      <c r="C82" s="10" t="s">
        <v>246</v>
      </c>
      <c r="D82" s="10" t="s">
        <v>102</v>
      </c>
      <c r="E82" s="10" t="s">
        <v>996</v>
      </c>
      <c r="F82" s="10" t="s">
        <v>997</v>
      </c>
      <c r="G82" s="10" t="s">
        <v>986</v>
      </c>
      <c r="H82" s="10" t="s">
        <v>998</v>
      </c>
      <c r="I82" s="10" t="s">
        <v>999</v>
      </c>
      <c r="J82" s="10" t="s">
        <v>1000</v>
      </c>
      <c r="K82" s="10" t="s">
        <v>1001</v>
      </c>
      <c r="L82" s="10" t="s">
        <v>526</v>
      </c>
      <c r="M82" s="10" t="s">
        <v>632</v>
      </c>
      <c r="N82" s="10" t="s">
        <v>1002</v>
      </c>
      <c r="O82" s="10" t="s">
        <v>526</v>
      </c>
      <c r="P82" s="10" t="s">
        <v>528</v>
      </c>
      <c r="Q82" s="10" t="s">
        <v>1003</v>
      </c>
      <c r="R82" s="10" t="s">
        <v>1004</v>
      </c>
      <c r="S82" s="10" t="s">
        <v>1041</v>
      </c>
      <c r="T82" s="10" t="s">
        <v>1042</v>
      </c>
      <c r="U82" s="10" t="s">
        <v>1043</v>
      </c>
      <c r="V82" s="10" t="s">
        <v>1044</v>
      </c>
      <c r="W82" s="10" t="s">
        <v>1045</v>
      </c>
      <c r="X82" s="10" t="s">
        <v>485</v>
      </c>
      <c r="Y82" s="10" t="s">
        <v>123</v>
      </c>
      <c r="Z82" s="10" t="s">
        <v>124</v>
      </c>
      <c r="AA82" s="49">
        <v>630</v>
      </c>
      <c r="AB82" s="10" t="s">
        <v>125</v>
      </c>
      <c r="AC82" s="10" t="s">
        <v>1046</v>
      </c>
      <c r="AD82" s="49">
        <v>80</v>
      </c>
      <c r="AE82" s="49">
        <v>150</v>
      </c>
      <c r="AF82" s="49">
        <v>150</v>
      </c>
      <c r="AG82" s="49">
        <v>250</v>
      </c>
      <c r="AH82" s="10" t="s">
        <v>5142</v>
      </c>
      <c r="AI82" s="10" t="s">
        <v>5143</v>
      </c>
      <c r="AJ82" s="10"/>
      <c r="AK82" s="10" t="s">
        <v>5137</v>
      </c>
      <c r="AL82" s="10" t="s">
        <v>5137</v>
      </c>
      <c r="AM82" s="10" t="s">
        <v>4891</v>
      </c>
      <c r="AN82" s="10"/>
      <c r="AO82" s="49">
        <v>100</v>
      </c>
      <c r="AP82" s="49">
        <v>0</v>
      </c>
      <c r="AQ82" s="49">
        <v>100</v>
      </c>
      <c r="AR82" s="49">
        <v>0</v>
      </c>
      <c r="AS82" s="49">
        <v>0</v>
      </c>
      <c r="AT82" s="49">
        <v>0</v>
      </c>
      <c r="AU82" s="49">
        <v>0</v>
      </c>
      <c r="AV82" s="49">
        <v>0</v>
      </c>
      <c r="AW82" s="50">
        <v>0</v>
      </c>
      <c r="AX82" s="49">
        <v>2100</v>
      </c>
      <c r="AY82" s="49">
        <v>214.28571428571431</v>
      </c>
      <c r="AZ82" s="49">
        <v>214.28571428571431</v>
      </c>
      <c r="BA82" s="49">
        <v>2414.2857142857142</v>
      </c>
      <c r="BB82" s="49">
        <v>105</v>
      </c>
      <c r="BC82" s="49">
        <v>0</v>
      </c>
      <c r="BD82" s="49">
        <v>105</v>
      </c>
      <c r="BE82" s="49">
        <v>0</v>
      </c>
      <c r="BF82" s="49">
        <v>0</v>
      </c>
      <c r="BG82" s="49">
        <v>0</v>
      </c>
      <c r="BH82" s="49">
        <v>0</v>
      </c>
      <c r="BI82" s="49">
        <v>0</v>
      </c>
      <c r="BJ82" s="50">
        <v>0</v>
      </c>
      <c r="BK82" s="49">
        <v>1995</v>
      </c>
      <c r="BL82" s="49">
        <v>225</v>
      </c>
      <c r="BM82" s="49">
        <v>225</v>
      </c>
      <c r="BN82" s="49">
        <v>2325</v>
      </c>
      <c r="BO82" s="49">
        <v>110.25</v>
      </c>
      <c r="BP82" s="49">
        <v>0</v>
      </c>
      <c r="BQ82" s="49">
        <v>110.25</v>
      </c>
      <c r="BR82" s="49">
        <v>0</v>
      </c>
      <c r="BS82" s="49">
        <v>0</v>
      </c>
      <c r="BT82" s="49">
        <v>0</v>
      </c>
      <c r="BU82" s="50">
        <v>0</v>
      </c>
      <c r="BV82" s="49">
        <v>0</v>
      </c>
      <c r="BW82" s="50">
        <v>0</v>
      </c>
      <c r="BX82" s="49">
        <v>2094.75</v>
      </c>
      <c r="BY82" s="49">
        <v>236.25</v>
      </c>
      <c r="BZ82" s="49">
        <v>236.25</v>
      </c>
      <c r="CA82" s="49">
        <v>2441.25</v>
      </c>
      <c r="CB82" s="49">
        <v>115.7625</v>
      </c>
      <c r="CC82" s="49">
        <v>0</v>
      </c>
      <c r="CD82" s="49">
        <v>115.7625</v>
      </c>
      <c r="CE82" s="49">
        <v>0</v>
      </c>
      <c r="CF82" s="49">
        <v>0</v>
      </c>
      <c r="CG82" s="49">
        <v>0</v>
      </c>
      <c r="CH82" s="50">
        <v>0</v>
      </c>
      <c r="CI82" s="49">
        <v>0</v>
      </c>
      <c r="CJ82" s="50">
        <v>0</v>
      </c>
      <c r="CK82" s="49">
        <v>2199.4875000000002</v>
      </c>
      <c r="CL82" s="49">
        <v>248.0625</v>
      </c>
      <c r="CM82" s="49">
        <v>248.0625</v>
      </c>
      <c r="CN82" s="49">
        <v>2563.3125</v>
      </c>
      <c r="CO82" s="10" t="s">
        <v>1051</v>
      </c>
      <c r="CP82" s="51" t="s">
        <v>5144</v>
      </c>
    </row>
    <row r="83" spans="1:94" ht="70.349999999999994" customHeight="1" x14ac:dyDescent="0.3">
      <c r="A83" s="48" t="s">
        <v>1052</v>
      </c>
      <c r="B83" s="48" t="s">
        <v>1052</v>
      </c>
      <c r="C83" s="10" t="s">
        <v>357</v>
      </c>
      <c r="D83" s="10" t="s">
        <v>102</v>
      </c>
      <c r="E83" s="10" t="s">
        <v>1014</v>
      </c>
      <c r="F83" s="10" t="s">
        <v>1015</v>
      </c>
      <c r="G83" s="10" t="s">
        <v>986</v>
      </c>
      <c r="H83" s="10" t="s">
        <v>522</v>
      </c>
      <c r="I83" s="10" t="s">
        <v>999</v>
      </c>
      <c r="J83" s="10" t="s">
        <v>1053</v>
      </c>
      <c r="K83" s="10" t="s">
        <v>1001</v>
      </c>
      <c r="L83" s="10" t="s">
        <v>526</v>
      </c>
      <c r="M83" s="10" t="s">
        <v>632</v>
      </c>
      <c r="N83" s="10" t="s">
        <v>1002</v>
      </c>
      <c r="O83" s="10" t="s">
        <v>526</v>
      </c>
      <c r="P83" s="10" t="s">
        <v>528</v>
      </c>
      <c r="Q83" s="10" t="s">
        <v>1003</v>
      </c>
      <c r="R83" s="10" t="s">
        <v>1004</v>
      </c>
      <c r="S83" s="10" t="s">
        <v>1054</v>
      </c>
      <c r="T83" s="10" t="s">
        <v>1055</v>
      </c>
      <c r="U83" s="10" t="s">
        <v>1056</v>
      </c>
      <c r="V83" s="10" t="s">
        <v>1057</v>
      </c>
      <c r="W83" s="10" t="s">
        <v>1058</v>
      </c>
      <c r="X83" s="10" t="s">
        <v>1059</v>
      </c>
      <c r="Y83" s="10" t="s">
        <v>123</v>
      </c>
      <c r="Z83" s="10" t="s">
        <v>124</v>
      </c>
      <c r="AA83" s="49">
        <v>1</v>
      </c>
      <c r="AB83" s="10" t="s">
        <v>125</v>
      </c>
      <c r="AC83" s="10" t="s">
        <v>536</v>
      </c>
      <c r="AD83" s="49">
        <v>0</v>
      </c>
      <c r="AE83" s="49">
        <v>0</v>
      </c>
      <c r="AF83" s="49">
        <v>0</v>
      </c>
      <c r="AG83" s="49">
        <v>1</v>
      </c>
      <c r="AH83" s="10"/>
      <c r="AI83" s="10"/>
      <c r="AJ83" s="10"/>
      <c r="AK83" s="10"/>
      <c r="AL83" s="10"/>
      <c r="AM83" s="10" t="s">
        <v>4881</v>
      </c>
      <c r="AN83" s="10"/>
      <c r="AO83" s="49">
        <v>0</v>
      </c>
      <c r="AP83" s="49">
        <v>0</v>
      </c>
      <c r="AQ83" s="49">
        <v>0</v>
      </c>
      <c r="AR83" s="49">
        <v>0</v>
      </c>
      <c r="AS83" s="49">
        <v>0</v>
      </c>
      <c r="AT83" s="49">
        <v>0</v>
      </c>
      <c r="AU83" s="49">
        <v>0</v>
      </c>
      <c r="AV83" s="49">
        <v>0</v>
      </c>
      <c r="AW83" s="50">
        <v>0</v>
      </c>
      <c r="AX83" s="49">
        <v>0</v>
      </c>
      <c r="AY83" s="49">
        <v>0</v>
      </c>
      <c r="AZ83" s="49">
        <v>0</v>
      </c>
      <c r="BA83" s="49">
        <v>0</v>
      </c>
      <c r="BB83" s="49">
        <v>0</v>
      </c>
      <c r="BC83" s="49">
        <v>0</v>
      </c>
      <c r="BD83" s="49">
        <v>0</v>
      </c>
      <c r="BE83" s="49">
        <v>0</v>
      </c>
      <c r="BF83" s="49">
        <v>0</v>
      </c>
      <c r="BG83" s="49">
        <v>0</v>
      </c>
      <c r="BH83" s="49">
        <v>0</v>
      </c>
      <c r="BI83" s="49">
        <v>0</v>
      </c>
      <c r="BJ83" s="50">
        <v>0</v>
      </c>
      <c r="BK83" s="49">
        <v>0</v>
      </c>
      <c r="BL83" s="49">
        <v>0</v>
      </c>
      <c r="BM83" s="49">
        <v>0</v>
      </c>
      <c r="BN83" s="49">
        <v>0</v>
      </c>
      <c r="BO83" s="49">
        <v>0</v>
      </c>
      <c r="BP83" s="49">
        <v>0</v>
      </c>
      <c r="BQ83" s="49">
        <v>0</v>
      </c>
      <c r="BR83" s="49">
        <v>0</v>
      </c>
      <c r="BS83" s="49">
        <v>0</v>
      </c>
      <c r="BT83" s="49">
        <v>0</v>
      </c>
      <c r="BU83" s="50">
        <v>0</v>
      </c>
      <c r="BV83" s="49">
        <v>0</v>
      </c>
      <c r="BW83" s="50">
        <v>0</v>
      </c>
      <c r="BX83" s="49">
        <v>0</v>
      </c>
      <c r="BY83" s="49">
        <v>0</v>
      </c>
      <c r="BZ83" s="49">
        <v>0</v>
      </c>
      <c r="CA83" s="49">
        <v>0</v>
      </c>
      <c r="CB83" s="49">
        <v>0</v>
      </c>
      <c r="CC83" s="49">
        <v>0</v>
      </c>
      <c r="CD83" s="49">
        <v>0</v>
      </c>
      <c r="CE83" s="49">
        <v>0</v>
      </c>
      <c r="CF83" s="49">
        <v>0</v>
      </c>
      <c r="CG83" s="49">
        <v>0</v>
      </c>
      <c r="CH83" s="50">
        <v>0</v>
      </c>
      <c r="CI83" s="49">
        <v>0</v>
      </c>
      <c r="CJ83" s="50">
        <v>0</v>
      </c>
      <c r="CK83" s="49">
        <v>0</v>
      </c>
      <c r="CL83" s="49">
        <v>0</v>
      </c>
      <c r="CM83" s="49">
        <v>0</v>
      </c>
      <c r="CN83" s="49">
        <v>0</v>
      </c>
      <c r="CO83" s="10"/>
      <c r="CP83" s="51"/>
    </row>
    <row r="84" spans="1:94" ht="70.349999999999994" customHeight="1" x14ac:dyDescent="0.3">
      <c r="A84" s="48" t="s">
        <v>1060</v>
      </c>
      <c r="B84" s="48" t="s">
        <v>1060</v>
      </c>
      <c r="C84" s="10" t="s">
        <v>419</v>
      </c>
      <c r="D84" s="10" t="s">
        <v>102</v>
      </c>
      <c r="E84" s="10" t="s">
        <v>1014</v>
      </c>
      <c r="F84" s="10" t="s">
        <v>1015</v>
      </c>
      <c r="G84" s="10" t="s">
        <v>986</v>
      </c>
      <c r="H84" s="10" t="s">
        <v>522</v>
      </c>
      <c r="I84" s="10" t="s">
        <v>999</v>
      </c>
      <c r="J84" s="10" t="s">
        <v>1053</v>
      </c>
      <c r="K84" s="10" t="s">
        <v>1001</v>
      </c>
      <c r="L84" s="10" t="s">
        <v>526</v>
      </c>
      <c r="M84" s="10" t="s">
        <v>632</v>
      </c>
      <c r="N84" s="10" t="s">
        <v>1002</v>
      </c>
      <c r="O84" s="10" t="s">
        <v>526</v>
      </c>
      <c r="P84" s="10" t="s">
        <v>528</v>
      </c>
      <c r="Q84" s="10" t="s">
        <v>1003</v>
      </c>
      <c r="R84" s="10" t="s">
        <v>1004</v>
      </c>
      <c r="S84" s="10" t="s">
        <v>531</v>
      </c>
      <c r="T84" s="10" t="s">
        <v>1061</v>
      </c>
      <c r="U84" s="10" t="s">
        <v>1062</v>
      </c>
      <c r="V84" s="10" t="s">
        <v>1063</v>
      </c>
      <c r="W84" s="10" t="s">
        <v>1064</v>
      </c>
      <c r="X84" s="10" t="s">
        <v>1065</v>
      </c>
      <c r="Y84" s="10" t="s">
        <v>239</v>
      </c>
      <c r="Z84" s="10" t="s">
        <v>124</v>
      </c>
      <c r="AA84" s="49">
        <v>1</v>
      </c>
      <c r="AB84" s="10" t="s">
        <v>125</v>
      </c>
      <c r="AC84" s="10" t="s">
        <v>536</v>
      </c>
      <c r="AD84" s="49">
        <v>0</v>
      </c>
      <c r="AE84" s="49">
        <v>0</v>
      </c>
      <c r="AF84" s="49">
        <v>0</v>
      </c>
      <c r="AG84" s="49">
        <v>1</v>
      </c>
      <c r="AH84" s="10"/>
      <c r="AI84" s="10"/>
      <c r="AJ84" s="10"/>
      <c r="AK84" s="10"/>
      <c r="AL84" s="10" t="s">
        <v>5145</v>
      </c>
      <c r="AM84" s="10" t="s">
        <v>4881</v>
      </c>
      <c r="AN84" s="10"/>
      <c r="AO84" s="49">
        <v>0</v>
      </c>
      <c r="AP84" s="49">
        <v>0</v>
      </c>
      <c r="AQ84" s="49">
        <v>0</v>
      </c>
      <c r="AR84" s="49">
        <v>0</v>
      </c>
      <c r="AS84" s="49">
        <v>0</v>
      </c>
      <c r="AT84" s="49">
        <v>0</v>
      </c>
      <c r="AU84" s="49">
        <v>0</v>
      </c>
      <c r="AV84" s="49">
        <v>0</v>
      </c>
      <c r="AW84" s="50">
        <v>0</v>
      </c>
      <c r="AX84" s="49">
        <v>0</v>
      </c>
      <c r="AY84" s="49">
        <v>0</v>
      </c>
      <c r="AZ84" s="49">
        <v>0</v>
      </c>
      <c r="BA84" s="49">
        <v>0</v>
      </c>
      <c r="BB84" s="49">
        <v>0</v>
      </c>
      <c r="BC84" s="49">
        <v>0</v>
      </c>
      <c r="BD84" s="49">
        <v>0</v>
      </c>
      <c r="BE84" s="49">
        <v>0</v>
      </c>
      <c r="BF84" s="49">
        <v>0</v>
      </c>
      <c r="BG84" s="49">
        <v>0</v>
      </c>
      <c r="BH84" s="49">
        <v>0</v>
      </c>
      <c r="BI84" s="49">
        <v>0</v>
      </c>
      <c r="BJ84" s="50">
        <v>0</v>
      </c>
      <c r="BK84" s="49">
        <v>0</v>
      </c>
      <c r="BL84" s="49">
        <v>0</v>
      </c>
      <c r="BM84" s="49">
        <v>0</v>
      </c>
      <c r="BN84" s="49">
        <v>0</v>
      </c>
      <c r="BO84" s="49">
        <v>0</v>
      </c>
      <c r="BP84" s="49">
        <v>0</v>
      </c>
      <c r="BQ84" s="49">
        <v>0</v>
      </c>
      <c r="BR84" s="49">
        <v>0</v>
      </c>
      <c r="BS84" s="49">
        <v>0</v>
      </c>
      <c r="BT84" s="49">
        <v>0</v>
      </c>
      <c r="BU84" s="50">
        <v>0</v>
      </c>
      <c r="BV84" s="49">
        <v>0</v>
      </c>
      <c r="BW84" s="50">
        <v>0</v>
      </c>
      <c r="BX84" s="49">
        <v>0</v>
      </c>
      <c r="BY84" s="49">
        <v>0</v>
      </c>
      <c r="BZ84" s="49">
        <v>0</v>
      </c>
      <c r="CA84" s="49">
        <v>0</v>
      </c>
      <c r="CB84" s="49">
        <v>0</v>
      </c>
      <c r="CC84" s="49">
        <v>0</v>
      </c>
      <c r="CD84" s="49">
        <v>0</v>
      </c>
      <c r="CE84" s="49">
        <v>0</v>
      </c>
      <c r="CF84" s="49">
        <v>0</v>
      </c>
      <c r="CG84" s="49">
        <v>0</v>
      </c>
      <c r="CH84" s="50">
        <v>0</v>
      </c>
      <c r="CI84" s="49">
        <v>0</v>
      </c>
      <c r="CJ84" s="50">
        <v>0</v>
      </c>
      <c r="CK84" s="49">
        <v>0</v>
      </c>
      <c r="CL84" s="49">
        <v>0</v>
      </c>
      <c r="CM84" s="49">
        <v>0</v>
      </c>
      <c r="CN84" s="49">
        <v>0</v>
      </c>
      <c r="CO84" s="10"/>
      <c r="CP84" s="51"/>
    </row>
    <row r="85" spans="1:94" ht="70.349999999999994" customHeight="1" x14ac:dyDescent="0.3">
      <c r="A85" s="48" t="s">
        <v>1066</v>
      </c>
      <c r="B85" s="48" t="s">
        <v>1066</v>
      </c>
      <c r="C85" s="10" t="s">
        <v>436</v>
      </c>
      <c r="D85" s="10" t="s">
        <v>102</v>
      </c>
      <c r="E85" s="10" t="s">
        <v>1014</v>
      </c>
      <c r="F85" s="10" t="s">
        <v>1015</v>
      </c>
      <c r="G85" s="10" t="s">
        <v>986</v>
      </c>
      <c r="H85" s="10" t="s">
        <v>522</v>
      </c>
      <c r="I85" s="10" t="s">
        <v>999</v>
      </c>
      <c r="J85" s="10" t="s">
        <v>1053</v>
      </c>
      <c r="K85" s="10" t="s">
        <v>1001</v>
      </c>
      <c r="L85" s="10" t="s">
        <v>526</v>
      </c>
      <c r="M85" s="10" t="s">
        <v>632</v>
      </c>
      <c r="N85" s="10" t="s">
        <v>1002</v>
      </c>
      <c r="O85" s="10" t="s">
        <v>526</v>
      </c>
      <c r="P85" s="10" t="s">
        <v>528</v>
      </c>
      <c r="Q85" s="10" t="s">
        <v>1003</v>
      </c>
      <c r="R85" s="10" t="s">
        <v>1004</v>
      </c>
      <c r="S85" s="10" t="s">
        <v>811</v>
      </c>
      <c r="T85" s="10" t="s">
        <v>1067</v>
      </c>
      <c r="U85" s="10" t="s">
        <v>811</v>
      </c>
      <c r="V85" s="10" t="s">
        <v>1068</v>
      </c>
      <c r="W85" s="10" t="s">
        <v>813</v>
      </c>
      <c r="X85" s="10" t="s">
        <v>1069</v>
      </c>
      <c r="Y85" s="10" t="s">
        <v>123</v>
      </c>
      <c r="Z85" s="10" t="s">
        <v>124</v>
      </c>
      <c r="AA85" s="49">
        <v>1</v>
      </c>
      <c r="AB85" s="10" t="s">
        <v>125</v>
      </c>
      <c r="AC85" s="10" t="s">
        <v>536</v>
      </c>
      <c r="AD85" s="49">
        <v>0</v>
      </c>
      <c r="AE85" s="49">
        <v>0</v>
      </c>
      <c r="AF85" s="49">
        <v>1</v>
      </c>
      <c r="AG85" s="49">
        <v>0</v>
      </c>
      <c r="AH85" s="10"/>
      <c r="AI85" s="10"/>
      <c r="AJ85" s="10"/>
      <c r="AK85" s="10" t="s">
        <v>5146</v>
      </c>
      <c r="AL85" s="10"/>
      <c r="AM85" s="10" t="s">
        <v>5070</v>
      </c>
      <c r="AN85" s="10"/>
      <c r="AO85" s="49">
        <v>0</v>
      </c>
      <c r="AP85" s="49">
        <v>0</v>
      </c>
      <c r="AQ85" s="49">
        <v>0</v>
      </c>
      <c r="AR85" s="49">
        <v>0</v>
      </c>
      <c r="AS85" s="49">
        <v>0</v>
      </c>
      <c r="AT85" s="49">
        <v>0</v>
      </c>
      <c r="AU85" s="49">
        <v>0</v>
      </c>
      <c r="AV85" s="49">
        <v>0</v>
      </c>
      <c r="AW85" s="50">
        <v>0</v>
      </c>
      <c r="AX85" s="49">
        <v>500</v>
      </c>
      <c r="AY85" s="49">
        <v>0</v>
      </c>
      <c r="AZ85" s="49">
        <v>0</v>
      </c>
      <c r="BA85" s="49">
        <v>500</v>
      </c>
      <c r="BB85" s="49">
        <v>0</v>
      </c>
      <c r="BC85" s="49">
        <v>0</v>
      </c>
      <c r="BD85" s="49">
        <v>0</v>
      </c>
      <c r="BE85" s="49">
        <v>0</v>
      </c>
      <c r="BF85" s="49">
        <v>0</v>
      </c>
      <c r="BG85" s="49">
        <v>0</v>
      </c>
      <c r="BH85" s="49">
        <v>0</v>
      </c>
      <c r="BI85" s="49">
        <v>0</v>
      </c>
      <c r="BJ85" s="50">
        <v>0</v>
      </c>
      <c r="BK85" s="49">
        <v>500</v>
      </c>
      <c r="BL85" s="49">
        <v>0</v>
      </c>
      <c r="BM85" s="49">
        <v>0</v>
      </c>
      <c r="BN85" s="49">
        <v>500</v>
      </c>
      <c r="BO85" s="49">
        <v>0</v>
      </c>
      <c r="BP85" s="49">
        <v>0</v>
      </c>
      <c r="BQ85" s="49">
        <v>0</v>
      </c>
      <c r="BR85" s="49">
        <v>0</v>
      </c>
      <c r="BS85" s="49">
        <v>0</v>
      </c>
      <c r="BT85" s="49">
        <v>0</v>
      </c>
      <c r="BU85" s="50">
        <v>0</v>
      </c>
      <c r="BV85" s="49">
        <v>0</v>
      </c>
      <c r="BW85" s="50">
        <v>0</v>
      </c>
      <c r="BX85" s="49">
        <v>0</v>
      </c>
      <c r="BY85" s="49">
        <v>0</v>
      </c>
      <c r="BZ85" s="49">
        <v>0</v>
      </c>
      <c r="CA85" s="49">
        <v>0</v>
      </c>
      <c r="CB85" s="49">
        <v>0</v>
      </c>
      <c r="CC85" s="49">
        <v>0</v>
      </c>
      <c r="CD85" s="49">
        <v>0</v>
      </c>
      <c r="CE85" s="49">
        <v>0</v>
      </c>
      <c r="CF85" s="49">
        <v>0</v>
      </c>
      <c r="CG85" s="49">
        <v>0</v>
      </c>
      <c r="CH85" s="50">
        <v>0</v>
      </c>
      <c r="CI85" s="49">
        <v>0</v>
      </c>
      <c r="CJ85" s="50">
        <v>0</v>
      </c>
      <c r="CK85" s="49">
        <v>0</v>
      </c>
      <c r="CL85" s="49">
        <v>0</v>
      </c>
      <c r="CM85" s="49">
        <v>0</v>
      </c>
      <c r="CN85" s="49">
        <v>0</v>
      </c>
      <c r="CO85" s="10" t="s">
        <v>1071</v>
      </c>
      <c r="CP85" s="51" t="s">
        <v>1072</v>
      </c>
    </row>
    <row r="86" spans="1:94" ht="70.349999999999994" customHeight="1" x14ac:dyDescent="0.3">
      <c r="A86" s="48" t="s">
        <v>1073</v>
      </c>
      <c r="B86" s="48" t="s">
        <v>1073</v>
      </c>
      <c r="C86" s="10" t="s">
        <v>450</v>
      </c>
      <c r="D86" s="10" t="s">
        <v>102</v>
      </c>
      <c r="E86" s="10" t="s">
        <v>1014</v>
      </c>
      <c r="F86" s="10" t="s">
        <v>1015</v>
      </c>
      <c r="G86" s="10" t="s">
        <v>986</v>
      </c>
      <c r="H86" s="10" t="s">
        <v>522</v>
      </c>
      <c r="I86" s="10" t="s">
        <v>999</v>
      </c>
      <c r="J86" s="10" t="s">
        <v>1053</v>
      </c>
      <c r="K86" s="10" t="s">
        <v>1001</v>
      </c>
      <c r="L86" s="10" t="s">
        <v>526</v>
      </c>
      <c r="M86" s="10" t="s">
        <v>632</v>
      </c>
      <c r="N86" s="10" t="s">
        <v>1002</v>
      </c>
      <c r="O86" s="10" t="s">
        <v>526</v>
      </c>
      <c r="P86" s="10" t="s">
        <v>528</v>
      </c>
      <c r="Q86" s="10" t="s">
        <v>1003</v>
      </c>
      <c r="R86" s="10" t="s">
        <v>1004</v>
      </c>
      <c r="S86" s="10" t="s">
        <v>1074</v>
      </c>
      <c r="T86" s="10" t="s">
        <v>1075</v>
      </c>
      <c r="U86" s="10" t="s">
        <v>1074</v>
      </c>
      <c r="V86" s="10" t="s">
        <v>1076</v>
      </c>
      <c r="W86" s="10" t="s">
        <v>1077</v>
      </c>
      <c r="X86" s="10" t="s">
        <v>787</v>
      </c>
      <c r="Y86" s="10" t="s">
        <v>239</v>
      </c>
      <c r="Z86" s="10" t="s">
        <v>124</v>
      </c>
      <c r="AA86" s="49">
        <v>1</v>
      </c>
      <c r="AB86" s="10" t="s">
        <v>125</v>
      </c>
      <c r="AC86" s="10" t="s">
        <v>536</v>
      </c>
      <c r="AD86" s="49">
        <v>0</v>
      </c>
      <c r="AE86" s="49">
        <v>0</v>
      </c>
      <c r="AF86" s="49">
        <v>0</v>
      </c>
      <c r="AG86" s="49">
        <v>1</v>
      </c>
      <c r="AH86" s="10"/>
      <c r="AI86" s="10"/>
      <c r="AJ86" s="10"/>
      <c r="AK86" s="10"/>
      <c r="AL86" s="10" t="s">
        <v>5147</v>
      </c>
      <c r="AM86" s="10" t="s">
        <v>5070</v>
      </c>
      <c r="AN86" s="10"/>
      <c r="AO86" s="49">
        <v>0</v>
      </c>
      <c r="AP86" s="49">
        <v>0</v>
      </c>
      <c r="AQ86" s="49">
        <v>0</v>
      </c>
      <c r="AR86" s="49">
        <v>0</v>
      </c>
      <c r="AS86" s="49">
        <v>0</v>
      </c>
      <c r="AT86" s="49">
        <v>0</v>
      </c>
      <c r="AU86" s="49">
        <v>0</v>
      </c>
      <c r="AV86" s="49">
        <v>0</v>
      </c>
      <c r="AW86" s="50">
        <v>0</v>
      </c>
      <c r="AX86" s="49">
        <v>0</v>
      </c>
      <c r="AY86" s="49">
        <v>0</v>
      </c>
      <c r="AZ86" s="49">
        <v>0</v>
      </c>
      <c r="BA86" s="49">
        <v>0</v>
      </c>
      <c r="BB86" s="49">
        <v>0</v>
      </c>
      <c r="BC86" s="49">
        <v>0</v>
      </c>
      <c r="BD86" s="49">
        <v>0</v>
      </c>
      <c r="BE86" s="49">
        <v>0</v>
      </c>
      <c r="BF86" s="49">
        <v>0</v>
      </c>
      <c r="BG86" s="49">
        <v>0</v>
      </c>
      <c r="BH86" s="49">
        <v>0</v>
      </c>
      <c r="BI86" s="49">
        <v>0</v>
      </c>
      <c r="BJ86" s="50">
        <v>0</v>
      </c>
      <c r="BK86" s="49">
        <v>0</v>
      </c>
      <c r="BL86" s="49">
        <v>0</v>
      </c>
      <c r="BM86" s="49">
        <v>0</v>
      </c>
      <c r="BN86" s="49">
        <v>0</v>
      </c>
      <c r="BO86" s="49">
        <v>0</v>
      </c>
      <c r="BP86" s="49">
        <v>0</v>
      </c>
      <c r="BQ86" s="49">
        <v>0</v>
      </c>
      <c r="BR86" s="49">
        <v>0</v>
      </c>
      <c r="BS86" s="49">
        <v>0</v>
      </c>
      <c r="BT86" s="49">
        <v>0</v>
      </c>
      <c r="BU86" s="50">
        <v>0</v>
      </c>
      <c r="BV86" s="49">
        <v>0</v>
      </c>
      <c r="BW86" s="50">
        <v>0</v>
      </c>
      <c r="BX86" s="49">
        <v>600</v>
      </c>
      <c r="BY86" s="49">
        <v>0</v>
      </c>
      <c r="BZ86" s="49">
        <v>0</v>
      </c>
      <c r="CA86" s="49">
        <v>600</v>
      </c>
      <c r="CB86" s="49">
        <v>0</v>
      </c>
      <c r="CC86" s="49">
        <v>0</v>
      </c>
      <c r="CD86" s="49">
        <v>0</v>
      </c>
      <c r="CE86" s="49">
        <v>0</v>
      </c>
      <c r="CF86" s="49">
        <v>0</v>
      </c>
      <c r="CG86" s="49">
        <v>0</v>
      </c>
      <c r="CH86" s="50">
        <v>0</v>
      </c>
      <c r="CI86" s="49">
        <v>0</v>
      </c>
      <c r="CJ86" s="50">
        <v>0</v>
      </c>
      <c r="CK86" s="49">
        <v>758</v>
      </c>
      <c r="CL86" s="49">
        <v>0</v>
      </c>
      <c r="CM86" s="49">
        <v>0</v>
      </c>
      <c r="CN86" s="49">
        <v>758</v>
      </c>
      <c r="CO86" s="10" t="s">
        <v>1078</v>
      </c>
      <c r="CP86" s="51" t="s">
        <v>1079</v>
      </c>
    </row>
    <row r="87" spans="1:94" ht="70.349999999999994" customHeight="1" x14ac:dyDescent="0.3">
      <c r="A87" s="48" t="s">
        <v>1080</v>
      </c>
      <c r="B87" s="48" t="s">
        <v>1080</v>
      </c>
      <c r="C87" s="10" t="s">
        <v>111</v>
      </c>
      <c r="D87" s="10" t="s">
        <v>102</v>
      </c>
      <c r="E87" s="10" t="s">
        <v>1081</v>
      </c>
      <c r="F87" s="10" t="s">
        <v>1082</v>
      </c>
      <c r="G87" s="10" t="s">
        <v>124</v>
      </c>
      <c r="H87" s="10" t="s">
        <v>106</v>
      </c>
      <c r="I87" s="10" t="s">
        <v>1083</v>
      </c>
      <c r="J87" s="10" t="s">
        <v>1084</v>
      </c>
      <c r="K87" s="10" t="s">
        <v>1085</v>
      </c>
      <c r="L87" s="10" t="s">
        <v>1086</v>
      </c>
      <c r="M87" s="10" t="s">
        <v>645</v>
      </c>
      <c r="N87" s="10" t="s">
        <v>1087</v>
      </c>
      <c r="O87" s="10" t="s">
        <v>420</v>
      </c>
      <c r="P87" s="10" t="s">
        <v>421</v>
      </c>
      <c r="Q87" s="10" t="s">
        <v>1088</v>
      </c>
      <c r="R87" s="10" t="s">
        <v>1089</v>
      </c>
      <c r="S87" s="10" t="s">
        <v>1090</v>
      </c>
      <c r="T87" s="10" t="s">
        <v>1091</v>
      </c>
      <c r="U87" s="10" t="s">
        <v>1092</v>
      </c>
      <c r="V87" s="10" t="s">
        <v>1093</v>
      </c>
      <c r="W87" s="10" t="s">
        <v>1094</v>
      </c>
      <c r="X87" s="10" t="s">
        <v>1095</v>
      </c>
      <c r="Y87" s="10" t="s">
        <v>123</v>
      </c>
      <c r="Z87" s="10" t="s">
        <v>124</v>
      </c>
      <c r="AA87" s="49">
        <v>10000</v>
      </c>
      <c r="AB87" s="10" t="s">
        <v>125</v>
      </c>
      <c r="AC87" s="10" t="s">
        <v>1096</v>
      </c>
      <c r="AD87" s="49">
        <v>1500</v>
      </c>
      <c r="AE87" s="49">
        <v>2834</v>
      </c>
      <c r="AF87" s="49">
        <v>2833</v>
      </c>
      <c r="AG87" s="49">
        <v>2833</v>
      </c>
      <c r="AH87" s="10" t="s">
        <v>5148</v>
      </c>
      <c r="AI87" s="10" t="s">
        <v>5149</v>
      </c>
      <c r="AJ87" s="10" t="s">
        <v>5150</v>
      </c>
      <c r="AK87" s="10" t="s">
        <v>5151</v>
      </c>
      <c r="AL87" s="10" t="s">
        <v>5152</v>
      </c>
      <c r="AM87" s="10" t="s">
        <v>4849</v>
      </c>
      <c r="AN87" s="10" t="s">
        <v>5153</v>
      </c>
      <c r="AO87" s="49">
        <v>0</v>
      </c>
      <c r="AP87" s="49">
        <v>92.875816</v>
      </c>
      <c r="AQ87" s="49">
        <v>92.875816</v>
      </c>
      <c r="AR87" s="49">
        <v>0</v>
      </c>
      <c r="AS87" s="49">
        <v>0</v>
      </c>
      <c r="AT87" s="49">
        <v>0</v>
      </c>
      <c r="AU87" s="49">
        <v>0</v>
      </c>
      <c r="AV87" s="49">
        <v>0</v>
      </c>
      <c r="AW87" s="50">
        <v>0</v>
      </c>
      <c r="AX87" s="49">
        <v>0</v>
      </c>
      <c r="AY87" s="49">
        <v>0</v>
      </c>
      <c r="AZ87" s="49">
        <v>0</v>
      </c>
      <c r="BA87" s="49">
        <v>92.875816</v>
      </c>
      <c r="BB87" s="49">
        <v>0</v>
      </c>
      <c r="BC87" s="49">
        <v>100.30588127999999</v>
      </c>
      <c r="BD87" s="49">
        <v>100.30588127999999</v>
      </c>
      <c r="BE87" s="49">
        <v>0</v>
      </c>
      <c r="BF87" s="49">
        <v>0</v>
      </c>
      <c r="BG87" s="49">
        <v>0</v>
      </c>
      <c r="BH87" s="49">
        <v>0</v>
      </c>
      <c r="BI87" s="49">
        <v>0</v>
      </c>
      <c r="BJ87" s="50">
        <v>0</v>
      </c>
      <c r="BK87" s="49">
        <v>0</v>
      </c>
      <c r="BL87" s="49">
        <v>0</v>
      </c>
      <c r="BM87" s="49">
        <v>0</v>
      </c>
      <c r="BN87" s="49">
        <v>100.30588127999999</v>
      </c>
      <c r="BO87" s="49">
        <v>0</v>
      </c>
      <c r="BP87" s="49">
        <v>107.32729296959999</v>
      </c>
      <c r="BQ87" s="49">
        <v>107.32729296959999</v>
      </c>
      <c r="BR87" s="49">
        <v>0</v>
      </c>
      <c r="BS87" s="49">
        <v>0</v>
      </c>
      <c r="BT87" s="49">
        <v>0</v>
      </c>
      <c r="BU87" s="50">
        <v>0</v>
      </c>
      <c r="BV87" s="49">
        <v>0</v>
      </c>
      <c r="BW87" s="50">
        <v>0</v>
      </c>
      <c r="BX87" s="49">
        <v>0</v>
      </c>
      <c r="BY87" s="49">
        <v>0</v>
      </c>
      <c r="BZ87" s="49">
        <v>0</v>
      </c>
      <c r="CA87" s="49">
        <v>107.32729296959999</v>
      </c>
      <c r="CB87" s="49">
        <v>0</v>
      </c>
      <c r="CC87" s="49">
        <v>114.840203477472</v>
      </c>
      <c r="CD87" s="49">
        <v>114.840203477472</v>
      </c>
      <c r="CE87" s="49">
        <v>0</v>
      </c>
      <c r="CF87" s="49">
        <v>0</v>
      </c>
      <c r="CG87" s="49">
        <v>0</v>
      </c>
      <c r="CH87" s="50">
        <v>0</v>
      </c>
      <c r="CI87" s="49">
        <v>0</v>
      </c>
      <c r="CJ87" s="50">
        <v>0</v>
      </c>
      <c r="CK87" s="49">
        <v>0</v>
      </c>
      <c r="CL87" s="49">
        <v>0</v>
      </c>
      <c r="CM87" s="49">
        <v>0</v>
      </c>
      <c r="CN87" s="49">
        <v>114.840203477472</v>
      </c>
      <c r="CO87" s="10" t="s">
        <v>1101</v>
      </c>
      <c r="CP87" s="51" t="s">
        <v>1102</v>
      </c>
    </row>
    <row r="88" spans="1:94" ht="70.349999999999994" customHeight="1" x14ac:dyDescent="0.3">
      <c r="A88" s="48" t="s">
        <v>5154</v>
      </c>
      <c r="B88" s="48" t="s">
        <v>5155</v>
      </c>
      <c r="C88" s="10" t="s">
        <v>5156</v>
      </c>
      <c r="D88" s="10" t="s">
        <v>102</v>
      </c>
      <c r="E88" s="10" t="s">
        <v>5157</v>
      </c>
      <c r="F88" s="10" t="s">
        <v>5158</v>
      </c>
      <c r="G88" s="10" t="s">
        <v>5159</v>
      </c>
      <c r="H88" s="10" t="s">
        <v>5160</v>
      </c>
      <c r="I88" s="10" t="s">
        <v>5161</v>
      </c>
      <c r="J88" s="10" t="s">
        <v>5162</v>
      </c>
      <c r="K88" s="10" t="s">
        <v>1085</v>
      </c>
      <c r="L88" s="10" t="s">
        <v>1086</v>
      </c>
      <c r="M88" s="10" t="s">
        <v>645</v>
      </c>
      <c r="N88" s="10" t="s">
        <v>1087</v>
      </c>
      <c r="O88" s="10" t="s">
        <v>420</v>
      </c>
      <c r="P88" s="10" t="s">
        <v>421</v>
      </c>
      <c r="Q88" s="10" t="s">
        <v>1088</v>
      </c>
      <c r="R88" s="10" t="s">
        <v>1089</v>
      </c>
      <c r="S88" s="10" t="s">
        <v>1105</v>
      </c>
      <c r="T88" s="10" t="s">
        <v>1106</v>
      </c>
      <c r="U88" s="10" t="s">
        <v>1107</v>
      </c>
      <c r="V88" s="10" t="s">
        <v>1108</v>
      </c>
      <c r="W88" s="10" t="s">
        <v>1109</v>
      </c>
      <c r="X88" s="10" t="s">
        <v>1110</v>
      </c>
      <c r="Y88" s="10" t="s">
        <v>123</v>
      </c>
      <c r="Z88" s="10" t="s">
        <v>124</v>
      </c>
      <c r="AA88" s="49">
        <v>12</v>
      </c>
      <c r="AB88" s="10" t="s">
        <v>4816</v>
      </c>
      <c r="AC88" s="10" t="s">
        <v>1096</v>
      </c>
      <c r="AD88" s="49">
        <v>12</v>
      </c>
      <c r="AE88" s="49">
        <v>12</v>
      </c>
      <c r="AF88" s="49">
        <v>12</v>
      </c>
      <c r="AG88" s="49">
        <v>12</v>
      </c>
      <c r="AH88" s="10" t="s">
        <v>5163</v>
      </c>
      <c r="AI88" s="10" t="s">
        <v>5164</v>
      </c>
      <c r="AJ88" s="10" t="s">
        <v>5165</v>
      </c>
      <c r="AK88" s="10" t="s">
        <v>5166</v>
      </c>
      <c r="AL88" s="10" t="s">
        <v>5167</v>
      </c>
      <c r="AM88" s="10" t="s">
        <v>4849</v>
      </c>
      <c r="AN88" s="10" t="s">
        <v>5168</v>
      </c>
      <c r="AO88" s="49">
        <v>0</v>
      </c>
      <c r="AP88" s="49">
        <v>327.905055</v>
      </c>
      <c r="AQ88" s="49">
        <v>327.905055</v>
      </c>
      <c r="AR88" s="49">
        <v>0</v>
      </c>
      <c r="AS88" s="49">
        <v>6934.4590611499998</v>
      </c>
      <c r="AT88" s="49">
        <v>0</v>
      </c>
      <c r="AU88" s="49">
        <v>0</v>
      </c>
      <c r="AV88" s="49">
        <v>0</v>
      </c>
      <c r="AW88" s="50">
        <v>0</v>
      </c>
      <c r="AX88" s="49">
        <v>0</v>
      </c>
      <c r="AY88" s="49">
        <v>0</v>
      </c>
      <c r="AZ88" s="49">
        <v>0</v>
      </c>
      <c r="BA88" s="49">
        <v>7262.36411615</v>
      </c>
      <c r="BB88" s="49">
        <v>0</v>
      </c>
      <c r="BC88" s="49">
        <v>354.13745940000001</v>
      </c>
      <c r="BD88" s="49">
        <v>354.13745940000001</v>
      </c>
      <c r="BE88" s="49">
        <v>0</v>
      </c>
      <c r="BF88" s="49">
        <v>7142.4928329845006</v>
      </c>
      <c r="BG88" s="49">
        <v>0</v>
      </c>
      <c r="BH88" s="49">
        <v>0</v>
      </c>
      <c r="BI88" s="49">
        <v>0</v>
      </c>
      <c r="BJ88" s="50">
        <v>0</v>
      </c>
      <c r="BK88" s="49">
        <v>0</v>
      </c>
      <c r="BL88" s="49">
        <v>0</v>
      </c>
      <c r="BM88" s="49">
        <v>0</v>
      </c>
      <c r="BN88" s="49">
        <v>7496.6302923844996</v>
      </c>
      <c r="BO88" s="49">
        <v>0</v>
      </c>
      <c r="BP88" s="49">
        <v>378.92708155800011</v>
      </c>
      <c r="BQ88" s="49">
        <v>378.92708155800011</v>
      </c>
      <c r="BR88" s="49">
        <v>0</v>
      </c>
      <c r="BS88" s="49">
        <v>7356.7676179740347</v>
      </c>
      <c r="BT88" s="49">
        <v>0</v>
      </c>
      <c r="BU88" s="50">
        <v>0</v>
      </c>
      <c r="BV88" s="49">
        <v>0</v>
      </c>
      <c r="BW88" s="50">
        <v>0</v>
      </c>
      <c r="BX88" s="49">
        <v>0</v>
      </c>
      <c r="BY88" s="49">
        <v>0</v>
      </c>
      <c r="BZ88" s="49">
        <v>0</v>
      </c>
      <c r="CA88" s="49">
        <v>7735.694699532035</v>
      </c>
      <c r="CB88" s="49">
        <v>0</v>
      </c>
      <c r="CC88" s="49">
        <v>405.4519772670601</v>
      </c>
      <c r="CD88" s="49">
        <v>405.4519772670601</v>
      </c>
      <c r="CE88" s="49">
        <v>0</v>
      </c>
      <c r="CF88" s="49">
        <v>7577.4706465132531</v>
      </c>
      <c r="CG88" s="49">
        <v>0</v>
      </c>
      <c r="CH88" s="50">
        <v>0</v>
      </c>
      <c r="CI88" s="49">
        <v>0</v>
      </c>
      <c r="CJ88" s="50">
        <v>0</v>
      </c>
      <c r="CK88" s="49">
        <v>0</v>
      </c>
      <c r="CL88" s="49">
        <v>0</v>
      </c>
      <c r="CM88" s="49">
        <v>0</v>
      </c>
      <c r="CN88" s="49">
        <v>7982.9226237803141</v>
      </c>
      <c r="CO88" s="10" t="s">
        <v>5169</v>
      </c>
      <c r="CP88" s="51" t="s">
        <v>5170</v>
      </c>
    </row>
    <row r="89" spans="1:94" ht="70.349999999999994" customHeight="1" x14ac:dyDescent="0.3">
      <c r="A89" s="48" t="s">
        <v>1112</v>
      </c>
      <c r="B89" s="48" t="s">
        <v>1112</v>
      </c>
      <c r="C89" s="10" t="s">
        <v>111</v>
      </c>
      <c r="D89" s="10" t="s">
        <v>102</v>
      </c>
      <c r="E89" s="10" t="s">
        <v>1113</v>
      </c>
      <c r="F89" s="10" t="s">
        <v>1114</v>
      </c>
      <c r="G89" s="10" t="s">
        <v>1115</v>
      </c>
      <c r="H89" s="10" t="s">
        <v>1116</v>
      </c>
      <c r="I89" s="10" t="s">
        <v>1117</v>
      </c>
      <c r="J89" s="10" t="s">
        <v>1118</v>
      </c>
      <c r="K89" s="10" t="s">
        <v>1085</v>
      </c>
      <c r="L89" s="10" t="s">
        <v>1086</v>
      </c>
      <c r="M89" s="10" t="s">
        <v>659</v>
      </c>
      <c r="N89" s="10" t="s">
        <v>1119</v>
      </c>
      <c r="O89" s="10" t="s">
        <v>420</v>
      </c>
      <c r="P89" s="10" t="s">
        <v>421</v>
      </c>
      <c r="Q89" s="10" t="s">
        <v>422</v>
      </c>
      <c r="R89" s="10" t="s">
        <v>423</v>
      </c>
      <c r="S89" s="10" t="s">
        <v>1120</v>
      </c>
      <c r="T89" s="10" t="s">
        <v>1121</v>
      </c>
      <c r="U89" s="10" t="s">
        <v>1062</v>
      </c>
      <c r="V89" s="10" t="s">
        <v>1122</v>
      </c>
      <c r="W89" s="10" t="s">
        <v>1064</v>
      </c>
      <c r="X89" s="10" t="s">
        <v>500</v>
      </c>
      <c r="Y89" s="10" t="s">
        <v>239</v>
      </c>
      <c r="Z89" s="10" t="s">
        <v>124</v>
      </c>
      <c r="AA89" s="49">
        <v>1</v>
      </c>
      <c r="AB89" s="10" t="s">
        <v>125</v>
      </c>
      <c r="AC89" s="10" t="s">
        <v>1096</v>
      </c>
      <c r="AD89" s="49">
        <v>0</v>
      </c>
      <c r="AE89" s="49">
        <v>1</v>
      </c>
      <c r="AF89" s="49">
        <v>0</v>
      </c>
      <c r="AG89" s="49">
        <v>0</v>
      </c>
      <c r="AH89" s="10"/>
      <c r="AI89" s="10" t="s">
        <v>5171</v>
      </c>
      <c r="AJ89" s="10" t="s">
        <v>5172</v>
      </c>
      <c r="AK89" s="10"/>
      <c r="AL89" s="10"/>
      <c r="AM89" s="10" t="s">
        <v>4849</v>
      </c>
      <c r="AN89" s="10"/>
      <c r="AO89" s="49">
        <v>50</v>
      </c>
      <c r="AP89" s="49">
        <v>0</v>
      </c>
      <c r="AQ89" s="49">
        <v>50</v>
      </c>
      <c r="AR89" s="49">
        <v>0</v>
      </c>
      <c r="AS89" s="49">
        <v>0</v>
      </c>
      <c r="AT89" s="49">
        <v>0</v>
      </c>
      <c r="AU89" s="49">
        <v>0</v>
      </c>
      <c r="AV89" s="49">
        <v>0</v>
      </c>
      <c r="AW89" s="50">
        <v>0</v>
      </c>
      <c r="AX89" s="49">
        <v>0</v>
      </c>
      <c r="AY89" s="49">
        <v>0</v>
      </c>
      <c r="AZ89" s="49">
        <v>0</v>
      </c>
      <c r="BA89" s="49">
        <v>50</v>
      </c>
      <c r="BB89" s="49">
        <v>0</v>
      </c>
      <c r="BC89" s="49">
        <v>0</v>
      </c>
      <c r="BD89" s="49">
        <v>0</v>
      </c>
      <c r="BE89" s="49">
        <v>0</v>
      </c>
      <c r="BF89" s="49">
        <v>0</v>
      </c>
      <c r="BG89" s="49">
        <v>0</v>
      </c>
      <c r="BH89" s="49">
        <v>0</v>
      </c>
      <c r="BI89" s="49">
        <v>0</v>
      </c>
      <c r="BJ89" s="50">
        <v>0</v>
      </c>
      <c r="BK89" s="49">
        <v>0</v>
      </c>
      <c r="BL89" s="49">
        <v>0</v>
      </c>
      <c r="BM89" s="49">
        <v>0</v>
      </c>
      <c r="BN89" s="49">
        <v>0</v>
      </c>
      <c r="BO89" s="49">
        <v>0</v>
      </c>
      <c r="BP89" s="49">
        <v>0</v>
      </c>
      <c r="BQ89" s="49">
        <v>0</v>
      </c>
      <c r="BR89" s="49">
        <v>0</v>
      </c>
      <c r="BS89" s="49">
        <v>0</v>
      </c>
      <c r="BT89" s="49">
        <v>0</v>
      </c>
      <c r="BU89" s="50">
        <v>0</v>
      </c>
      <c r="BV89" s="49">
        <v>0</v>
      </c>
      <c r="BW89" s="50">
        <v>0</v>
      </c>
      <c r="BX89" s="49">
        <v>0</v>
      </c>
      <c r="BY89" s="49">
        <v>0</v>
      </c>
      <c r="BZ89" s="49">
        <v>0</v>
      </c>
      <c r="CA89" s="49">
        <v>0</v>
      </c>
      <c r="CB89" s="49">
        <v>0</v>
      </c>
      <c r="CC89" s="49">
        <v>0</v>
      </c>
      <c r="CD89" s="49">
        <v>0</v>
      </c>
      <c r="CE89" s="49">
        <v>0</v>
      </c>
      <c r="CF89" s="49">
        <v>0</v>
      </c>
      <c r="CG89" s="49">
        <v>0</v>
      </c>
      <c r="CH89" s="50">
        <v>0</v>
      </c>
      <c r="CI89" s="49">
        <v>0</v>
      </c>
      <c r="CJ89" s="50">
        <v>0</v>
      </c>
      <c r="CK89" s="49">
        <v>0</v>
      </c>
      <c r="CL89" s="49">
        <v>0</v>
      </c>
      <c r="CM89" s="49">
        <v>0</v>
      </c>
      <c r="CN89" s="49">
        <v>0</v>
      </c>
      <c r="CO89" s="10"/>
      <c r="CP89" s="51" t="s">
        <v>1125</v>
      </c>
    </row>
    <row r="90" spans="1:94" ht="70.349999999999994" customHeight="1" x14ac:dyDescent="0.3">
      <c r="A90" s="48" t="s">
        <v>1126</v>
      </c>
      <c r="B90" s="48" t="s">
        <v>1126</v>
      </c>
      <c r="C90" s="10" t="s">
        <v>101</v>
      </c>
      <c r="D90" s="10" t="s">
        <v>102</v>
      </c>
      <c r="E90" s="10" t="s">
        <v>1127</v>
      </c>
      <c r="F90" s="10" t="s">
        <v>1128</v>
      </c>
      <c r="G90" s="10" t="s">
        <v>1129</v>
      </c>
      <c r="H90" s="10" t="s">
        <v>522</v>
      </c>
      <c r="I90" s="10" t="s">
        <v>1083</v>
      </c>
      <c r="J90" s="10" t="s">
        <v>983</v>
      </c>
      <c r="K90" s="10" t="s">
        <v>1085</v>
      </c>
      <c r="L90" s="10" t="s">
        <v>1086</v>
      </c>
      <c r="M90" s="10" t="s">
        <v>659</v>
      </c>
      <c r="N90" s="10" t="s">
        <v>1119</v>
      </c>
      <c r="O90" s="10" t="s">
        <v>420</v>
      </c>
      <c r="P90" s="10" t="s">
        <v>421</v>
      </c>
      <c r="Q90" s="10" t="s">
        <v>422</v>
      </c>
      <c r="R90" s="10" t="s">
        <v>423</v>
      </c>
      <c r="S90" s="10" t="s">
        <v>424</v>
      </c>
      <c r="T90" s="10" t="s">
        <v>425</v>
      </c>
      <c r="U90" s="10" t="s">
        <v>426</v>
      </c>
      <c r="V90" s="10" t="s">
        <v>427</v>
      </c>
      <c r="W90" s="10" t="s">
        <v>428</v>
      </c>
      <c r="X90" s="10" t="s">
        <v>429</v>
      </c>
      <c r="Y90" s="10" t="s">
        <v>123</v>
      </c>
      <c r="Z90" s="10" t="s">
        <v>124</v>
      </c>
      <c r="AA90" s="49">
        <v>4</v>
      </c>
      <c r="AB90" s="10" t="s">
        <v>4816</v>
      </c>
      <c r="AC90" s="10" t="s">
        <v>1096</v>
      </c>
      <c r="AD90" s="49">
        <v>4</v>
      </c>
      <c r="AE90" s="49">
        <v>4</v>
      </c>
      <c r="AF90" s="49">
        <v>4</v>
      </c>
      <c r="AG90" s="49">
        <v>4</v>
      </c>
      <c r="AH90" s="10" t="s">
        <v>5173</v>
      </c>
      <c r="AI90" s="10"/>
      <c r="AJ90" s="10"/>
      <c r="AK90" s="10"/>
      <c r="AL90" s="10"/>
      <c r="AM90" s="10" t="s">
        <v>4849</v>
      </c>
      <c r="AN90" s="10" t="s">
        <v>5174</v>
      </c>
      <c r="AO90" s="49">
        <v>0</v>
      </c>
      <c r="AP90" s="49">
        <v>0</v>
      </c>
      <c r="AQ90" s="49">
        <v>0</v>
      </c>
      <c r="AR90" s="49">
        <v>0</v>
      </c>
      <c r="AS90" s="49">
        <v>0</v>
      </c>
      <c r="AT90" s="49">
        <v>0</v>
      </c>
      <c r="AU90" s="49">
        <v>0</v>
      </c>
      <c r="AV90" s="49">
        <v>0</v>
      </c>
      <c r="AW90" s="50">
        <v>0</v>
      </c>
      <c r="AX90" s="49">
        <v>0</v>
      </c>
      <c r="AY90" s="49">
        <v>400</v>
      </c>
      <c r="AZ90" s="49">
        <v>400</v>
      </c>
      <c r="BA90" s="49">
        <v>400</v>
      </c>
      <c r="BB90" s="49">
        <v>0</v>
      </c>
      <c r="BC90" s="49">
        <v>0</v>
      </c>
      <c r="BD90" s="49">
        <v>0</v>
      </c>
      <c r="BE90" s="49">
        <v>0</v>
      </c>
      <c r="BF90" s="49">
        <v>0</v>
      </c>
      <c r="BG90" s="49">
        <v>0</v>
      </c>
      <c r="BH90" s="49">
        <v>0</v>
      </c>
      <c r="BI90" s="49">
        <v>0</v>
      </c>
      <c r="BJ90" s="50">
        <v>0</v>
      </c>
      <c r="BK90" s="49">
        <v>0</v>
      </c>
      <c r="BL90" s="49">
        <v>432</v>
      </c>
      <c r="BM90" s="49">
        <v>432</v>
      </c>
      <c r="BN90" s="49">
        <v>432</v>
      </c>
      <c r="BO90" s="49">
        <v>0</v>
      </c>
      <c r="BP90" s="49">
        <v>0</v>
      </c>
      <c r="BQ90" s="49">
        <v>0</v>
      </c>
      <c r="BR90" s="49">
        <v>0</v>
      </c>
      <c r="BS90" s="49">
        <v>0</v>
      </c>
      <c r="BT90" s="49">
        <v>0</v>
      </c>
      <c r="BU90" s="50">
        <v>0</v>
      </c>
      <c r="BV90" s="49">
        <v>0</v>
      </c>
      <c r="BW90" s="50">
        <v>0</v>
      </c>
      <c r="BX90" s="49">
        <v>0</v>
      </c>
      <c r="BY90" s="49">
        <v>462.24</v>
      </c>
      <c r="BZ90" s="49">
        <v>462.24</v>
      </c>
      <c r="CA90" s="49">
        <v>462.24</v>
      </c>
      <c r="CB90" s="49">
        <v>0</v>
      </c>
      <c r="CC90" s="49">
        <v>0</v>
      </c>
      <c r="CD90" s="49">
        <v>0</v>
      </c>
      <c r="CE90" s="49">
        <v>0</v>
      </c>
      <c r="CF90" s="49">
        <v>0</v>
      </c>
      <c r="CG90" s="49">
        <v>0</v>
      </c>
      <c r="CH90" s="50">
        <v>0</v>
      </c>
      <c r="CI90" s="49">
        <v>0</v>
      </c>
      <c r="CJ90" s="50">
        <v>0</v>
      </c>
      <c r="CK90" s="49">
        <v>0</v>
      </c>
      <c r="CL90" s="49">
        <v>494.59679999999997</v>
      </c>
      <c r="CM90" s="49">
        <v>494.59679999999997</v>
      </c>
      <c r="CN90" s="49">
        <v>494.59679999999997</v>
      </c>
      <c r="CO90" s="10" t="s">
        <v>1131</v>
      </c>
      <c r="CP90" s="51" t="s">
        <v>1132</v>
      </c>
    </row>
    <row r="91" spans="1:94" ht="283.35000000000002" customHeight="1" x14ac:dyDescent="0.3">
      <c r="A91" s="48" t="s">
        <v>5175</v>
      </c>
      <c r="B91" s="48" t="s">
        <v>5176</v>
      </c>
      <c r="C91" s="10" t="s">
        <v>5177</v>
      </c>
      <c r="D91" s="10" t="s">
        <v>102</v>
      </c>
      <c r="E91" s="10" t="s">
        <v>5178</v>
      </c>
      <c r="F91" s="10" t="s">
        <v>5179</v>
      </c>
      <c r="G91" s="10" t="s">
        <v>5180</v>
      </c>
      <c r="H91" s="10" t="s">
        <v>5181</v>
      </c>
      <c r="I91" s="10" t="s">
        <v>5182</v>
      </c>
      <c r="J91" s="10" t="s">
        <v>5183</v>
      </c>
      <c r="K91" s="10" t="s">
        <v>1085</v>
      </c>
      <c r="L91" s="10" t="s">
        <v>1086</v>
      </c>
      <c r="M91" s="10" t="s">
        <v>659</v>
      </c>
      <c r="N91" s="10" t="s">
        <v>1119</v>
      </c>
      <c r="O91" s="10" t="s">
        <v>420</v>
      </c>
      <c r="P91" s="10" t="s">
        <v>421</v>
      </c>
      <c r="Q91" s="10" t="s">
        <v>422</v>
      </c>
      <c r="R91" s="10" t="s">
        <v>423</v>
      </c>
      <c r="S91" s="10" t="s">
        <v>1134</v>
      </c>
      <c r="T91" s="10" t="s">
        <v>1135</v>
      </c>
      <c r="U91" s="10" t="s">
        <v>1136</v>
      </c>
      <c r="V91" s="10" t="s">
        <v>1137</v>
      </c>
      <c r="W91" s="10" t="s">
        <v>1138</v>
      </c>
      <c r="X91" s="10" t="s">
        <v>350</v>
      </c>
      <c r="Y91" s="10" t="s">
        <v>123</v>
      </c>
      <c r="Z91" s="10" t="s">
        <v>124</v>
      </c>
      <c r="AA91" s="49">
        <v>56</v>
      </c>
      <c r="AB91" s="10" t="s">
        <v>125</v>
      </c>
      <c r="AC91" s="10" t="s">
        <v>1096</v>
      </c>
      <c r="AD91" s="49">
        <v>14</v>
      </c>
      <c r="AE91" s="49">
        <v>14</v>
      </c>
      <c r="AF91" s="49">
        <v>14</v>
      </c>
      <c r="AG91" s="49">
        <v>14</v>
      </c>
      <c r="AH91" s="10" t="s">
        <v>5184</v>
      </c>
      <c r="AI91" s="10" t="s">
        <v>5185</v>
      </c>
      <c r="AJ91" s="10" t="s">
        <v>5186</v>
      </c>
      <c r="AK91" s="10" t="s">
        <v>5187</v>
      </c>
      <c r="AL91" s="10" t="s">
        <v>5188</v>
      </c>
      <c r="AM91" s="10" t="s">
        <v>4849</v>
      </c>
      <c r="AN91" s="10" t="s">
        <v>5189</v>
      </c>
      <c r="AO91" s="49">
        <v>0</v>
      </c>
      <c r="AP91" s="49">
        <v>0</v>
      </c>
      <c r="AQ91" s="49">
        <v>0</v>
      </c>
      <c r="AR91" s="49">
        <v>0</v>
      </c>
      <c r="AS91" s="49">
        <v>2742.4544259999998</v>
      </c>
      <c r="AT91" s="49">
        <v>0</v>
      </c>
      <c r="AU91" s="49">
        <v>0</v>
      </c>
      <c r="AV91" s="49">
        <v>0</v>
      </c>
      <c r="AW91" s="50">
        <v>0</v>
      </c>
      <c r="AX91" s="49">
        <v>0</v>
      </c>
      <c r="AY91" s="49">
        <v>0</v>
      </c>
      <c r="AZ91" s="49">
        <v>0</v>
      </c>
      <c r="BA91" s="49">
        <v>2742.4544259999998</v>
      </c>
      <c r="BB91" s="49">
        <v>0</v>
      </c>
      <c r="BC91" s="49">
        <v>0</v>
      </c>
      <c r="BD91" s="49">
        <v>0</v>
      </c>
      <c r="BE91" s="49">
        <v>0</v>
      </c>
      <c r="BF91" s="49">
        <v>2824.7280587800001</v>
      </c>
      <c r="BG91" s="49">
        <v>0</v>
      </c>
      <c r="BH91" s="49">
        <v>0</v>
      </c>
      <c r="BI91" s="49">
        <v>0</v>
      </c>
      <c r="BJ91" s="50">
        <v>0</v>
      </c>
      <c r="BK91" s="49">
        <v>0</v>
      </c>
      <c r="BL91" s="49">
        <v>0</v>
      </c>
      <c r="BM91" s="49">
        <v>0</v>
      </c>
      <c r="BN91" s="49">
        <v>2824.7280587800001</v>
      </c>
      <c r="BO91" s="49">
        <v>0</v>
      </c>
      <c r="BP91" s="49">
        <v>0</v>
      </c>
      <c r="BQ91" s="49">
        <v>0</v>
      </c>
      <c r="BR91" s="49">
        <v>0</v>
      </c>
      <c r="BS91" s="49">
        <v>2909.4699005433999</v>
      </c>
      <c r="BT91" s="49">
        <v>0</v>
      </c>
      <c r="BU91" s="50">
        <v>0</v>
      </c>
      <c r="BV91" s="49">
        <v>0</v>
      </c>
      <c r="BW91" s="50">
        <v>0</v>
      </c>
      <c r="BX91" s="49">
        <v>0</v>
      </c>
      <c r="BY91" s="49">
        <v>0</v>
      </c>
      <c r="BZ91" s="49">
        <v>0</v>
      </c>
      <c r="CA91" s="49">
        <v>2909.4699005433999</v>
      </c>
      <c r="CB91" s="49">
        <v>0</v>
      </c>
      <c r="CC91" s="49">
        <v>0</v>
      </c>
      <c r="CD91" s="49">
        <v>0</v>
      </c>
      <c r="CE91" s="49">
        <v>0</v>
      </c>
      <c r="CF91" s="49">
        <v>2996.7539975597019</v>
      </c>
      <c r="CG91" s="49">
        <v>0</v>
      </c>
      <c r="CH91" s="50">
        <v>0</v>
      </c>
      <c r="CI91" s="49">
        <v>0</v>
      </c>
      <c r="CJ91" s="50">
        <v>0</v>
      </c>
      <c r="CK91" s="49">
        <v>0</v>
      </c>
      <c r="CL91" s="49">
        <v>0</v>
      </c>
      <c r="CM91" s="49">
        <v>0</v>
      </c>
      <c r="CN91" s="49">
        <v>2996.7539975597019</v>
      </c>
      <c r="CO91" s="10" t="s">
        <v>5190</v>
      </c>
      <c r="CP91" s="51" t="s">
        <v>5191</v>
      </c>
    </row>
    <row r="92" spans="1:94" ht="269.39999999999998" customHeight="1" x14ac:dyDescent="0.3">
      <c r="A92" s="48" t="s">
        <v>5192</v>
      </c>
      <c r="B92" s="48" t="s">
        <v>5193</v>
      </c>
      <c r="C92" s="10" t="s">
        <v>5194</v>
      </c>
      <c r="D92" s="10" t="s">
        <v>102</v>
      </c>
      <c r="E92" s="10" t="s">
        <v>5195</v>
      </c>
      <c r="F92" s="10" t="s">
        <v>5196</v>
      </c>
      <c r="G92" s="10" t="s">
        <v>5197</v>
      </c>
      <c r="H92" s="10" t="s">
        <v>5198</v>
      </c>
      <c r="I92" s="10" t="s">
        <v>5199</v>
      </c>
      <c r="J92" s="10" t="s">
        <v>5200</v>
      </c>
      <c r="K92" s="10" t="s">
        <v>1085</v>
      </c>
      <c r="L92" s="10" t="s">
        <v>1086</v>
      </c>
      <c r="M92" s="10" t="s">
        <v>659</v>
      </c>
      <c r="N92" s="10" t="s">
        <v>1119</v>
      </c>
      <c r="O92" s="10" t="s">
        <v>420</v>
      </c>
      <c r="P92" s="10" t="s">
        <v>421</v>
      </c>
      <c r="Q92" s="10" t="s">
        <v>422</v>
      </c>
      <c r="R92" s="10" t="s">
        <v>423</v>
      </c>
      <c r="S92" s="10" t="s">
        <v>5201</v>
      </c>
      <c r="T92" s="10" t="s">
        <v>1141</v>
      </c>
      <c r="U92" s="10" t="s">
        <v>1142</v>
      </c>
      <c r="V92" s="10" t="s">
        <v>1143</v>
      </c>
      <c r="W92" s="10" t="s">
        <v>1144</v>
      </c>
      <c r="X92" s="10" t="s">
        <v>827</v>
      </c>
      <c r="Y92" s="10" t="s">
        <v>123</v>
      </c>
      <c r="Z92" s="10" t="s">
        <v>124</v>
      </c>
      <c r="AA92" s="49">
        <v>1560</v>
      </c>
      <c r="AB92" s="10" t="s">
        <v>125</v>
      </c>
      <c r="AC92" s="10" t="s">
        <v>1096</v>
      </c>
      <c r="AD92" s="49">
        <v>390</v>
      </c>
      <c r="AE92" s="49">
        <v>390</v>
      </c>
      <c r="AF92" s="49">
        <v>390</v>
      </c>
      <c r="AG92" s="49">
        <v>390</v>
      </c>
      <c r="AH92" s="10" t="s">
        <v>5202</v>
      </c>
      <c r="AI92" s="10" t="s">
        <v>5203</v>
      </c>
      <c r="AJ92" s="10" t="s">
        <v>5204</v>
      </c>
      <c r="AK92" s="10" t="s">
        <v>5205</v>
      </c>
      <c r="AL92" s="10" t="s">
        <v>5206</v>
      </c>
      <c r="AM92" s="10" t="s">
        <v>5207</v>
      </c>
      <c r="AN92" s="10" t="s">
        <v>5208</v>
      </c>
      <c r="AO92" s="49">
        <v>0</v>
      </c>
      <c r="AP92" s="49">
        <v>0</v>
      </c>
      <c r="AQ92" s="49">
        <v>0</v>
      </c>
      <c r="AR92" s="49">
        <v>0</v>
      </c>
      <c r="AS92" s="49">
        <v>3207.5055292000002</v>
      </c>
      <c r="AT92" s="49">
        <v>0</v>
      </c>
      <c r="AU92" s="49">
        <v>0</v>
      </c>
      <c r="AV92" s="49">
        <v>0</v>
      </c>
      <c r="AW92" s="50">
        <v>0</v>
      </c>
      <c r="AX92" s="49">
        <v>0</v>
      </c>
      <c r="AY92" s="49">
        <v>0</v>
      </c>
      <c r="AZ92" s="49">
        <v>0</v>
      </c>
      <c r="BA92" s="49">
        <v>3207.5055292000002</v>
      </c>
      <c r="BB92" s="49">
        <v>0</v>
      </c>
      <c r="BC92" s="49">
        <v>0</v>
      </c>
      <c r="BD92" s="49">
        <v>0</v>
      </c>
      <c r="BE92" s="49">
        <v>0</v>
      </c>
      <c r="BF92" s="49">
        <v>3303.7306950759998</v>
      </c>
      <c r="BG92" s="49">
        <v>0</v>
      </c>
      <c r="BH92" s="49">
        <v>0</v>
      </c>
      <c r="BI92" s="49">
        <v>0</v>
      </c>
      <c r="BJ92" s="50">
        <v>0</v>
      </c>
      <c r="BK92" s="49">
        <v>0</v>
      </c>
      <c r="BL92" s="49">
        <v>0</v>
      </c>
      <c r="BM92" s="49">
        <v>0</v>
      </c>
      <c r="BN92" s="49">
        <v>3303.7306950759998</v>
      </c>
      <c r="BO92" s="49">
        <v>0</v>
      </c>
      <c r="BP92" s="49">
        <v>0</v>
      </c>
      <c r="BQ92" s="49">
        <v>0</v>
      </c>
      <c r="BR92" s="49">
        <v>0</v>
      </c>
      <c r="BS92" s="49">
        <v>3402.8426159282799</v>
      </c>
      <c r="BT92" s="49">
        <v>0</v>
      </c>
      <c r="BU92" s="50">
        <v>0</v>
      </c>
      <c r="BV92" s="49">
        <v>0</v>
      </c>
      <c r="BW92" s="50">
        <v>0</v>
      </c>
      <c r="BX92" s="49">
        <v>0</v>
      </c>
      <c r="BY92" s="49">
        <v>0</v>
      </c>
      <c r="BZ92" s="49">
        <v>0</v>
      </c>
      <c r="CA92" s="49">
        <v>3402.8426159282799</v>
      </c>
      <c r="CB92" s="49">
        <v>0</v>
      </c>
      <c r="CC92" s="49">
        <v>0</v>
      </c>
      <c r="CD92" s="49">
        <v>0</v>
      </c>
      <c r="CE92" s="49">
        <v>0</v>
      </c>
      <c r="CF92" s="49">
        <v>3504.927894406128</v>
      </c>
      <c r="CG92" s="49">
        <v>0</v>
      </c>
      <c r="CH92" s="50">
        <v>0</v>
      </c>
      <c r="CI92" s="49">
        <v>0</v>
      </c>
      <c r="CJ92" s="50">
        <v>0</v>
      </c>
      <c r="CK92" s="49">
        <v>0</v>
      </c>
      <c r="CL92" s="49">
        <v>0</v>
      </c>
      <c r="CM92" s="49">
        <v>0</v>
      </c>
      <c r="CN92" s="49">
        <v>3504.927894406128</v>
      </c>
      <c r="CO92" s="10" t="s">
        <v>5209</v>
      </c>
      <c r="CP92" s="51" t="s">
        <v>5210</v>
      </c>
    </row>
    <row r="93" spans="1:94" ht="70.349999999999994" customHeight="1" x14ac:dyDescent="0.3">
      <c r="A93" s="48" t="s">
        <v>1152</v>
      </c>
      <c r="B93" s="48" t="s">
        <v>1152</v>
      </c>
      <c r="C93" s="10" t="s">
        <v>419</v>
      </c>
      <c r="D93" s="10" t="s">
        <v>102</v>
      </c>
      <c r="E93" s="10" t="s">
        <v>1147</v>
      </c>
      <c r="F93" s="10" t="s">
        <v>1148</v>
      </c>
      <c r="G93" s="10" t="s">
        <v>1149</v>
      </c>
      <c r="H93" s="10" t="s">
        <v>522</v>
      </c>
      <c r="I93" s="10" t="s">
        <v>1083</v>
      </c>
      <c r="J93" s="10" t="s">
        <v>1150</v>
      </c>
      <c r="K93" s="10" t="s">
        <v>1085</v>
      </c>
      <c r="L93" s="10" t="s">
        <v>1086</v>
      </c>
      <c r="M93" s="10" t="s">
        <v>659</v>
      </c>
      <c r="N93" s="10" t="s">
        <v>1119</v>
      </c>
      <c r="O93" s="10" t="s">
        <v>420</v>
      </c>
      <c r="P93" s="10" t="s">
        <v>421</v>
      </c>
      <c r="Q93" s="10" t="s">
        <v>422</v>
      </c>
      <c r="R93" s="10" t="s">
        <v>423</v>
      </c>
      <c r="S93" s="10" t="s">
        <v>1153</v>
      </c>
      <c r="T93" s="10" t="s">
        <v>1154</v>
      </c>
      <c r="U93" s="10" t="s">
        <v>1155</v>
      </c>
      <c r="V93" s="10" t="s">
        <v>1156</v>
      </c>
      <c r="W93" s="10" t="s">
        <v>1157</v>
      </c>
      <c r="X93" s="10" t="s">
        <v>429</v>
      </c>
      <c r="Y93" s="10" t="s">
        <v>123</v>
      </c>
      <c r="Z93" s="10" t="s">
        <v>124</v>
      </c>
      <c r="AA93" s="49">
        <v>4</v>
      </c>
      <c r="AB93" s="10" t="s">
        <v>4816</v>
      </c>
      <c r="AC93" s="10" t="s">
        <v>1096</v>
      </c>
      <c r="AD93" s="49">
        <v>4</v>
      </c>
      <c r="AE93" s="49">
        <v>4</v>
      </c>
      <c r="AF93" s="49">
        <v>4</v>
      </c>
      <c r="AG93" s="49">
        <v>4</v>
      </c>
      <c r="AH93" s="10" t="s">
        <v>5211</v>
      </c>
      <c r="AI93" s="10"/>
      <c r="AJ93" s="10"/>
      <c r="AK93" s="10"/>
      <c r="AL93" s="10"/>
      <c r="AM93" s="10" t="s">
        <v>4881</v>
      </c>
      <c r="AN93" s="10" t="s">
        <v>5212</v>
      </c>
      <c r="AO93" s="49">
        <v>0</v>
      </c>
      <c r="AP93" s="49">
        <v>0</v>
      </c>
      <c r="AQ93" s="49">
        <v>0</v>
      </c>
      <c r="AR93" s="49">
        <v>0</v>
      </c>
      <c r="AS93" s="49">
        <v>0</v>
      </c>
      <c r="AT93" s="49">
        <v>0</v>
      </c>
      <c r="AU93" s="49">
        <v>0</v>
      </c>
      <c r="AV93" s="49">
        <v>0</v>
      </c>
      <c r="AW93" s="50">
        <v>0</v>
      </c>
      <c r="AX93" s="49">
        <v>0</v>
      </c>
      <c r="AY93" s="49">
        <v>0</v>
      </c>
      <c r="AZ93" s="49">
        <v>0</v>
      </c>
      <c r="BA93" s="49">
        <v>0</v>
      </c>
      <c r="BB93" s="49">
        <v>0</v>
      </c>
      <c r="BC93" s="49">
        <v>0</v>
      </c>
      <c r="BD93" s="49">
        <v>0</v>
      </c>
      <c r="BE93" s="49">
        <v>0</v>
      </c>
      <c r="BF93" s="49">
        <v>0</v>
      </c>
      <c r="BG93" s="49">
        <v>0</v>
      </c>
      <c r="BH93" s="49">
        <v>0</v>
      </c>
      <c r="BI93" s="49">
        <v>0</v>
      </c>
      <c r="BJ93" s="50">
        <v>0</v>
      </c>
      <c r="BK93" s="49">
        <v>0</v>
      </c>
      <c r="BL93" s="49">
        <v>0</v>
      </c>
      <c r="BM93" s="49">
        <v>0</v>
      </c>
      <c r="BN93" s="49">
        <v>0</v>
      </c>
      <c r="BO93" s="49">
        <v>0</v>
      </c>
      <c r="BP93" s="49">
        <v>0</v>
      </c>
      <c r="BQ93" s="49">
        <v>0</v>
      </c>
      <c r="BR93" s="49">
        <v>0</v>
      </c>
      <c r="BS93" s="49">
        <v>0</v>
      </c>
      <c r="BT93" s="49">
        <v>0</v>
      </c>
      <c r="BU93" s="50">
        <v>0</v>
      </c>
      <c r="BV93" s="49">
        <v>0</v>
      </c>
      <c r="BW93" s="50">
        <v>0</v>
      </c>
      <c r="BX93" s="49">
        <v>0</v>
      </c>
      <c r="BY93" s="49">
        <v>0</v>
      </c>
      <c r="BZ93" s="49">
        <v>0</v>
      </c>
      <c r="CA93" s="49">
        <v>0</v>
      </c>
      <c r="CB93" s="49">
        <v>0</v>
      </c>
      <c r="CC93" s="49">
        <v>0</v>
      </c>
      <c r="CD93" s="49">
        <v>0</v>
      </c>
      <c r="CE93" s="49">
        <v>0</v>
      </c>
      <c r="CF93" s="49">
        <v>0</v>
      </c>
      <c r="CG93" s="49">
        <v>0</v>
      </c>
      <c r="CH93" s="50">
        <v>0</v>
      </c>
      <c r="CI93" s="49">
        <v>0</v>
      </c>
      <c r="CJ93" s="50">
        <v>0</v>
      </c>
      <c r="CK93" s="49">
        <v>0</v>
      </c>
      <c r="CL93" s="49">
        <v>0</v>
      </c>
      <c r="CM93" s="49">
        <v>0</v>
      </c>
      <c r="CN93" s="49">
        <v>0</v>
      </c>
      <c r="CO93" s="10"/>
      <c r="CP93" s="51" t="s">
        <v>1159</v>
      </c>
    </row>
    <row r="94" spans="1:94" ht="70.349999999999994" customHeight="1" x14ac:dyDescent="0.3">
      <c r="A94" s="48" t="s">
        <v>1165</v>
      </c>
      <c r="B94" s="48" t="s">
        <v>1165</v>
      </c>
      <c r="C94" s="10" t="s">
        <v>632</v>
      </c>
      <c r="D94" s="10" t="s">
        <v>102</v>
      </c>
      <c r="E94" s="10" t="s">
        <v>1161</v>
      </c>
      <c r="F94" s="10" t="s">
        <v>1162</v>
      </c>
      <c r="G94" s="10" t="s">
        <v>521</v>
      </c>
      <c r="H94" s="10" t="s">
        <v>106</v>
      </c>
      <c r="I94" s="10" t="s">
        <v>1083</v>
      </c>
      <c r="J94" s="10" t="s">
        <v>1163</v>
      </c>
      <c r="K94" s="10" t="s">
        <v>1085</v>
      </c>
      <c r="L94" s="10" t="s">
        <v>1086</v>
      </c>
      <c r="M94" s="10" t="s">
        <v>659</v>
      </c>
      <c r="N94" s="10" t="s">
        <v>1119</v>
      </c>
      <c r="O94" s="10" t="s">
        <v>420</v>
      </c>
      <c r="P94" s="10" t="s">
        <v>421</v>
      </c>
      <c r="Q94" s="10" t="s">
        <v>422</v>
      </c>
      <c r="R94" s="10" t="s">
        <v>423</v>
      </c>
      <c r="S94" s="10" t="s">
        <v>1166</v>
      </c>
      <c r="T94" s="10" t="s">
        <v>1167</v>
      </c>
      <c r="U94" s="10" t="s">
        <v>1168</v>
      </c>
      <c r="V94" s="10" t="s">
        <v>1169</v>
      </c>
      <c r="W94" s="10" t="s">
        <v>1170</v>
      </c>
      <c r="X94" s="10" t="s">
        <v>429</v>
      </c>
      <c r="Y94" s="10" t="s">
        <v>123</v>
      </c>
      <c r="Z94" s="10" t="s">
        <v>124</v>
      </c>
      <c r="AA94" s="49">
        <v>4</v>
      </c>
      <c r="AB94" s="10" t="s">
        <v>4816</v>
      </c>
      <c r="AC94" s="10" t="s">
        <v>1096</v>
      </c>
      <c r="AD94" s="49">
        <v>4</v>
      </c>
      <c r="AE94" s="49">
        <v>4</v>
      </c>
      <c r="AF94" s="49">
        <v>4</v>
      </c>
      <c r="AG94" s="49">
        <v>4</v>
      </c>
      <c r="AH94" s="10" t="s">
        <v>5213</v>
      </c>
      <c r="AI94" s="10"/>
      <c r="AJ94" s="10"/>
      <c r="AK94" s="10"/>
      <c r="AL94" s="10"/>
      <c r="AM94" s="10" t="s">
        <v>4881</v>
      </c>
      <c r="AN94" s="10" t="s">
        <v>5214</v>
      </c>
      <c r="AO94" s="49">
        <v>0</v>
      </c>
      <c r="AP94" s="49">
        <v>0</v>
      </c>
      <c r="AQ94" s="49">
        <v>0</v>
      </c>
      <c r="AR94" s="49">
        <v>0</v>
      </c>
      <c r="AS94" s="49">
        <v>0</v>
      </c>
      <c r="AT94" s="49">
        <v>0</v>
      </c>
      <c r="AU94" s="49">
        <v>0</v>
      </c>
      <c r="AV94" s="49">
        <v>0</v>
      </c>
      <c r="AW94" s="50">
        <v>0</v>
      </c>
      <c r="AX94" s="49">
        <v>0</v>
      </c>
      <c r="AY94" s="49">
        <v>0</v>
      </c>
      <c r="AZ94" s="49">
        <v>0</v>
      </c>
      <c r="BA94" s="49">
        <v>0</v>
      </c>
      <c r="BB94" s="49">
        <v>0</v>
      </c>
      <c r="BC94" s="49">
        <v>0</v>
      </c>
      <c r="BD94" s="49">
        <v>0</v>
      </c>
      <c r="BE94" s="49">
        <v>0</v>
      </c>
      <c r="BF94" s="49">
        <v>0</v>
      </c>
      <c r="BG94" s="49">
        <v>0</v>
      </c>
      <c r="BH94" s="49">
        <v>0</v>
      </c>
      <c r="BI94" s="49">
        <v>0</v>
      </c>
      <c r="BJ94" s="50">
        <v>0</v>
      </c>
      <c r="BK94" s="49">
        <v>0</v>
      </c>
      <c r="BL94" s="49">
        <v>0</v>
      </c>
      <c r="BM94" s="49">
        <v>0</v>
      </c>
      <c r="BN94" s="49">
        <v>0</v>
      </c>
      <c r="BO94" s="49">
        <v>0</v>
      </c>
      <c r="BP94" s="49">
        <v>0</v>
      </c>
      <c r="BQ94" s="49">
        <v>0</v>
      </c>
      <c r="BR94" s="49">
        <v>0</v>
      </c>
      <c r="BS94" s="49">
        <v>0</v>
      </c>
      <c r="BT94" s="49">
        <v>0</v>
      </c>
      <c r="BU94" s="50">
        <v>0</v>
      </c>
      <c r="BV94" s="49">
        <v>0</v>
      </c>
      <c r="BW94" s="50">
        <v>0</v>
      </c>
      <c r="BX94" s="49">
        <v>0</v>
      </c>
      <c r="BY94" s="49">
        <v>0</v>
      </c>
      <c r="BZ94" s="49">
        <v>0</v>
      </c>
      <c r="CA94" s="49">
        <v>0</v>
      </c>
      <c r="CB94" s="49">
        <v>0</v>
      </c>
      <c r="CC94" s="49">
        <v>0</v>
      </c>
      <c r="CD94" s="49">
        <v>0</v>
      </c>
      <c r="CE94" s="49">
        <v>0</v>
      </c>
      <c r="CF94" s="49">
        <v>0</v>
      </c>
      <c r="CG94" s="49">
        <v>0</v>
      </c>
      <c r="CH94" s="50">
        <v>0</v>
      </c>
      <c r="CI94" s="49">
        <v>0</v>
      </c>
      <c r="CJ94" s="50">
        <v>0</v>
      </c>
      <c r="CK94" s="49">
        <v>0</v>
      </c>
      <c r="CL94" s="49">
        <v>0</v>
      </c>
      <c r="CM94" s="49">
        <v>0</v>
      </c>
      <c r="CN94" s="49">
        <v>0</v>
      </c>
      <c r="CO94" s="10"/>
      <c r="CP94" s="51"/>
    </row>
    <row r="95" spans="1:94" ht="70.349999999999994" customHeight="1" x14ac:dyDescent="0.3">
      <c r="A95" s="48" t="s">
        <v>1172</v>
      </c>
      <c r="B95" s="48" t="s">
        <v>1172</v>
      </c>
      <c r="C95" s="10" t="s">
        <v>645</v>
      </c>
      <c r="D95" s="10" t="s">
        <v>102</v>
      </c>
      <c r="E95" s="10" t="s">
        <v>1113</v>
      </c>
      <c r="F95" s="10" t="s">
        <v>1114</v>
      </c>
      <c r="G95" s="10" t="s">
        <v>1115</v>
      </c>
      <c r="H95" s="10" t="s">
        <v>1116</v>
      </c>
      <c r="I95" s="10" t="s">
        <v>1117</v>
      </c>
      <c r="J95" s="10" t="s">
        <v>1118</v>
      </c>
      <c r="K95" s="10" t="s">
        <v>1085</v>
      </c>
      <c r="L95" s="10" t="s">
        <v>1086</v>
      </c>
      <c r="M95" s="10" t="s">
        <v>659</v>
      </c>
      <c r="N95" s="10" t="s">
        <v>1119</v>
      </c>
      <c r="O95" s="10" t="s">
        <v>420</v>
      </c>
      <c r="P95" s="10" t="s">
        <v>421</v>
      </c>
      <c r="Q95" s="10" t="s">
        <v>422</v>
      </c>
      <c r="R95" s="10" t="s">
        <v>423</v>
      </c>
      <c r="S95" s="10" t="s">
        <v>1173</v>
      </c>
      <c r="T95" s="10" t="s">
        <v>1174</v>
      </c>
      <c r="U95" s="10" t="s">
        <v>1173</v>
      </c>
      <c r="V95" s="10" t="s">
        <v>1175</v>
      </c>
      <c r="W95" s="10" t="s">
        <v>1176</v>
      </c>
      <c r="X95" s="10" t="s">
        <v>1177</v>
      </c>
      <c r="Y95" s="10" t="s">
        <v>123</v>
      </c>
      <c r="Z95" s="10" t="s">
        <v>124</v>
      </c>
      <c r="AA95" s="49">
        <v>1</v>
      </c>
      <c r="AB95" s="10" t="s">
        <v>125</v>
      </c>
      <c r="AC95" s="10" t="s">
        <v>1096</v>
      </c>
      <c r="AD95" s="49">
        <v>0</v>
      </c>
      <c r="AE95" s="49">
        <v>0</v>
      </c>
      <c r="AF95" s="49">
        <v>1</v>
      </c>
      <c r="AG95" s="49">
        <v>0</v>
      </c>
      <c r="AH95" s="10"/>
      <c r="AI95" s="10"/>
      <c r="AJ95" s="10"/>
      <c r="AK95" s="10" t="s">
        <v>5215</v>
      </c>
      <c r="AL95" s="10"/>
      <c r="AM95" s="10" t="s">
        <v>5070</v>
      </c>
      <c r="AN95" s="10"/>
      <c r="AO95" s="49">
        <v>0</v>
      </c>
      <c r="AP95" s="49">
        <v>0</v>
      </c>
      <c r="AQ95" s="49">
        <v>0</v>
      </c>
      <c r="AR95" s="49">
        <v>0</v>
      </c>
      <c r="AS95" s="49">
        <v>0</v>
      </c>
      <c r="AT95" s="49">
        <v>0</v>
      </c>
      <c r="AU95" s="49">
        <v>0</v>
      </c>
      <c r="AV95" s="49">
        <v>0</v>
      </c>
      <c r="AW95" s="50">
        <v>0</v>
      </c>
      <c r="AX95" s="49">
        <v>2500</v>
      </c>
      <c r="AY95" s="49">
        <v>0</v>
      </c>
      <c r="AZ95" s="49">
        <v>0</v>
      </c>
      <c r="BA95" s="49">
        <v>2500</v>
      </c>
      <c r="BB95" s="49">
        <v>0</v>
      </c>
      <c r="BC95" s="49">
        <v>0</v>
      </c>
      <c r="BD95" s="49">
        <v>0</v>
      </c>
      <c r="BE95" s="49">
        <v>0</v>
      </c>
      <c r="BF95" s="49">
        <v>0</v>
      </c>
      <c r="BG95" s="49">
        <v>0</v>
      </c>
      <c r="BH95" s="49">
        <v>0</v>
      </c>
      <c r="BI95" s="49">
        <v>0</v>
      </c>
      <c r="BJ95" s="50">
        <v>0</v>
      </c>
      <c r="BK95" s="49">
        <v>0</v>
      </c>
      <c r="BL95" s="49">
        <v>0</v>
      </c>
      <c r="BM95" s="49">
        <v>0</v>
      </c>
      <c r="BN95" s="49">
        <v>0</v>
      </c>
      <c r="BO95" s="49">
        <v>0</v>
      </c>
      <c r="BP95" s="49">
        <v>0</v>
      </c>
      <c r="BQ95" s="49">
        <v>0</v>
      </c>
      <c r="BR95" s="49">
        <v>0</v>
      </c>
      <c r="BS95" s="49">
        <v>0</v>
      </c>
      <c r="BT95" s="49">
        <v>0</v>
      </c>
      <c r="BU95" s="50">
        <v>0</v>
      </c>
      <c r="BV95" s="49">
        <v>0</v>
      </c>
      <c r="BW95" s="50">
        <v>0</v>
      </c>
      <c r="BX95" s="49">
        <v>0</v>
      </c>
      <c r="BY95" s="49">
        <v>0</v>
      </c>
      <c r="BZ95" s="49">
        <v>0</v>
      </c>
      <c r="CA95" s="49">
        <v>0</v>
      </c>
      <c r="CB95" s="49">
        <v>0</v>
      </c>
      <c r="CC95" s="49">
        <v>0</v>
      </c>
      <c r="CD95" s="49">
        <v>0</v>
      </c>
      <c r="CE95" s="49">
        <v>0</v>
      </c>
      <c r="CF95" s="49">
        <v>0</v>
      </c>
      <c r="CG95" s="49">
        <v>0</v>
      </c>
      <c r="CH95" s="50">
        <v>0</v>
      </c>
      <c r="CI95" s="49">
        <v>0</v>
      </c>
      <c r="CJ95" s="50">
        <v>0</v>
      </c>
      <c r="CK95" s="49">
        <v>0</v>
      </c>
      <c r="CL95" s="49">
        <v>0</v>
      </c>
      <c r="CM95" s="49">
        <v>0</v>
      </c>
      <c r="CN95" s="49">
        <v>0</v>
      </c>
      <c r="CO95" s="10" t="s">
        <v>1179</v>
      </c>
      <c r="CP95" s="51" t="s">
        <v>1180</v>
      </c>
    </row>
    <row r="96" spans="1:94" ht="70.349999999999994" customHeight="1" x14ac:dyDescent="0.3">
      <c r="A96" s="48" t="s">
        <v>1181</v>
      </c>
      <c r="B96" s="48" t="s">
        <v>1181</v>
      </c>
      <c r="C96" s="10" t="s">
        <v>659</v>
      </c>
      <c r="D96" s="10" t="s">
        <v>102</v>
      </c>
      <c r="E96" s="10" t="s">
        <v>1113</v>
      </c>
      <c r="F96" s="10" t="s">
        <v>1114</v>
      </c>
      <c r="G96" s="10" t="s">
        <v>1115</v>
      </c>
      <c r="H96" s="10" t="s">
        <v>1116</v>
      </c>
      <c r="I96" s="10" t="s">
        <v>1117</v>
      </c>
      <c r="J96" s="10" t="s">
        <v>1118</v>
      </c>
      <c r="K96" s="10" t="s">
        <v>1085</v>
      </c>
      <c r="L96" s="10" t="s">
        <v>1086</v>
      </c>
      <c r="M96" s="10" t="s">
        <v>659</v>
      </c>
      <c r="N96" s="10" t="s">
        <v>1119</v>
      </c>
      <c r="O96" s="10" t="s">
        <v>420</v>
      </c>
      <c r="P96" s="10" t="s">
        <v>421</v>
      </c>
      <c r="Q96" s="10" t="s">
        <v>422</v>
      </c>
      <c r="R96" s="10" t="s">
        <v>423</v>
      </c>
      <c r="S96" s="10" t="s">
        <v>738</v>
      </c>
      <c r="T96" s="10" t="s">
        <v>1182</v>
      </c>
      <c r="U96" s="10" t="s">
        <v>1183</v>
      </c>
      <c r="V96" s="10" t="s">
        <v>1184</v>
      </c>
      <c r="W96" s="10" t="s">
        <v>1185</v>
      </c>
      <c r="X96" s="10" t="s">
        <v>1186</v>
      </c>
      <c r="Y96" s="10" t="s">
        <v>123</v>
      </c>
      <c r="Z96" s="10" t="s">
        <v>124</v>
      </c>
      <c r="AA96" s="49">
        <v>1</v>
      </c>
      <c r="AB96" s="10" t="s">
        <v>125</v>
      </c>
      <c r="AC96" s="10" t="s">
        <v>1096</v>
      </c>
      <c r="AD96" s="49">
        <v>0</v>
      </c>
      <c r="AE96" s="49">
        <v>1</v>
      </c>
      <c r="AF96" s="49">
        <v>0</v>
      </c>
      <c r="AG96" s="49">
        <v>0</v>
      </c>
      <c r="AH96" s="10"/>
      <c r="AI96" s="10" t="s">
        <v>5216</v>
      </c>
      <c r="AJ96" s="10"/>
      <c r="AK96" s="10"/>
      <c r="AL96" s="10"/>
      <c r="AM96" s="10" t="s">
        <v>5070</v>
      </c>
      <c r="AN96" s="10"/>
      <c r="AO96" s="49">
        <v>0</v>
      </c>
      <c r="AP96" s="49">
        <v>0</v>
      </c>
      <c r="AQ96" s="49">
        <v>0</v>
      </c>
      <c r="AR96" s="49">
        <v>0</v>
      </c>
      <c r="AS96" s="49">
        <v>0</v>
      </c>
      <c r="AT96" s="49">
        <v>0</v>
      </c>
      <c r="AU96" s="49">
        <v>0</v>
      </c>
      <c r="AV96" s="49">
        <v>0</v>
      </c>
      <c r="AW96" s="50">
        <v>0</v>
      </c>
      <c r="AX96" s="49">
        <v>250</v>
      </c>
      <c r="AY96" s="49">
        <v>0</v>
      </c>
      <c r="AZ96" s="49">
        <v>0</v>
      </c>
      <c r="BA96" s="49">
        <v>250</v>
      </c>
      <c r="BB96" s="49">
        <v>0</v>
      </c>
      <c r="BC96" s="49">
        <v>0</v>
      </c>
      <c r="BD96" s="49">
        <v>0</v>
      </c>
      <c r="BE96" s="49">
        <v>0</v>
      </c>
      <c r="BF96" s="49">
        <v>0</v>
      </c>
      <c r="BG96" s="49">
        <v>0</v>
      </c>
      <c r="BH96" s="49">
        <v>0</v>
      </c>
      <c r="BI96" s="49">
        <v>0</v>
      </c>
      <c r="BJ96" s="50">
        <v>0</v>
      </c>
      <c r="BK96" s="49">
        <v>0</v>
      </c>
      <c r="BL96" s="49">
        <v>0</v>
      </c>
      <c r="BM96" s="49">
        <v>0</v>
      </c>
      <c r="BN96" s="49">
        <v>0</v>
      </c>
      <c r="BO96" s="49">
        <v>0</v>
      </c>
      <c r="BP96" s="49">
        <v>0</v>
      </c>
      <c r="BQ96" s="49">
        <v>0</v>
      </c>
      <c r="BR96" s="49">
        <v>0</v>
      </c>
      <c r="BS96" s="49">
        <v>0</v>
      </c>
      <c r="BT96" s="49">
        <v>0</v>
      </c>
      <c r="BU96" s="50">
        <v>0</v>
      </c>
      <c r="BV96" s="49">
        <v>0</v>
      </c>
      <c r="BW96" s="50">
        <v>0</v>
      </c>
      <c r="BX96" s="49">
        <v>0</v>
      </c>
      <c r="BY96" s="49">
        <v>0</v>
      </c>
      <c r="BZ96" s="49">
        <v>0</v>
      </c>
      <c r="CA96" s="49">
        <v>0</v>
      </c>
      <c r="CB96" s="49">
        <v>0</v>
      </c>
      <c r="CC96" s="49">
        <v>0</v>
      </c>
      <c r="CD96" s="49">
        <v>0</v>
      </c>
      <c r="CE96" s="49">
        <v>0</v>
      </c>
      <c r="CF96" s="49">
        <v>0</v>
      </c>
      <c r="CG96" s="49">
        <v>0</v>
      </c>
      <c r="CH96" s="50">
        <v>0</v>
      </c>
      <c r="CI96" s="49">
        <v>0</v>
      </c>
      <c r="CJ96" s="50">
        <v>0</v>
      </c>
      <c r="CK96" s="49">
        <v>0</v>
      </c>
      <c r="CL96" s="49">
        <v>0</v>
      </c>
      <c r="CM96" s="49">
        <v>0</v>
      </c>
      <c r="CN96" s="49">
        <v>0</v>
      </c>
      <c r="CO96" s="10" t="s">
        <v>1179</v>
      </c>
      <c r="CP96" s="51" t="s">
        <v>1188</v>
      </c>
    </row>
    <row r="97" spans="1:94" ht="70.349999999999994" customHeight="1" x14ac:dyDescent="0.3">
      <c r="A97" s="48" t="s">
        <v>1196</v>
      </c>
      <c r="B97" s="48" t="s">
        <v>1196</v>
      </c>
      <c r="C97" s="10" t="s">
        <v>716</v>
      </c>
      <c r="D97" s="10" t="s">
        <v>102</v>
      </c>
      <c r="E97" s="10" t="s">
        <v>1197</v>
      </c>
      <c r="F97" s="10" t="s">
        <v>1198</v>
      </c>
      <c r="G97" s="10" t="s">
        <v>1199</v>
      </c>
      <c r="H97" s="10" t="s">
        <v>522</v>
      </c>
      <c r="I97" s="10" t="s">
        <v>1083</v>
      </c>
      <c r="J97" s="10" t="s">
        <v>645</v>
      </c>
      <c r="K97" s="10" t="s">
        <v>1085</v>
      </c>
      <c r="L97" s="10" t="s">
        <v>1086</v>
      </c>
      <c r="M97" s="10" t="s">
        <v>659</v>
      </c>
      <c r="N97" s="10" t="s">
        <v>1119</v>
      </c>
      <c r="O97" s="10" t="s">
        <v>420</v>
      </c>
      <c r="P97" s="10" t="s">
        <v>421</v>
      </c>
      <c r="Q97" s="10" t="s">
        <v>422</v>
      </c>
      <c r="R97" s="10" t="s">
        <v>423</v>
      </c>
      <c r="S97" s="10" t="s">
        <v>1200</v>
      </c>
      <c r="T97" s="10" t="s">
        <v>1201</v>
      </c>
      <c r="U97" s="10" t="s">
        <v>1202</v>
      </c>
      <c r="V97" s="10" t="s">
        <v>1203</v>
      </c>
      <c r="W97" s="10" t="s">
        <v>1204</v>
      </c>
      <c r="X97" s="10" t="s">
        <v>429</v>
      </c>
      <c r="Y97" s="10" t="s">
        <v>123</v>
      </c>
      <c r="Z97" s="10" t="s">
        <v>124</v>
      </c>
      <c r="AA97" s="49">
        <v>4</v>
      </c>
      <c r="AB97" s="10" t="s">
        <v>4816</v>
      </c>
      <c r="AC97" s="10" t="s">
        <v>1205</v>
      </c>
      <c r="AD97" s="49">
        <v>4</v>
      </c>
      <c r="AE97" s="49">
        <v>4</v>
      </c>
      <c r="AF97" s="49">
        <v>4</v>
      </c>
      <c r="AG97" s="49">
        <v>4</v>
      </c>
      <c r="AH97" s="10" t="s">
        <v>5217</v>
      </c>
      <c r="AI97" s="10" t="s">
        <v>5218</v>
      </c>
      <c r="AJ97" s="10" t="s">
        <v>5219</v>
      </c>
      <c r="AK97" s="10"/>
      <c r="AL97" s="10"/>
      <c r="AM97" s="10" t="s">
        <v>4849</v>
      </c>
      <c r="AN97" s="10" t="s">
        <v>5220</v>
      </c>
      <c r="AO97" s="49">
        <v>0</v>
      </c>
      <c r="AP97" s="49">
        <v>0</v>
      </c>
      <c r="AQ97" s="49">
        <v>0</v>
      </c>
      <c r="AR97" s="49">
        <v>0</v>
      </c>
      <c r="AS97" s="49">
        <v>0</v>
      </c>
      <c r="AT97" s="49">
        <v>0</v>
      </c>
      <c r="AU97" s="49">
        <v>0</v>
      </c>
      <c r="AV97" s="49">
        <v>0</v>
      </c>
      <c r="AW97" s="50">
        <v>0</v>
      </c>
      <c r="AX97" s="49">
        <v>0</v>
      </c>
      <c r="AY97" s="49">
        <v>50</v>
      </c>
      <c r="AZ97" s="49">
        <v>50</v>
      </c>
      <c r="BA97" s="49">
        <v>50</v>
      </c>
      <c r="BB97" s="49">
        <v>0</v>
      </c>
      <c r="BC97" s="49">
        <v>0</v>
      </c>
      <c r="BD97" s="49">
        <v>0</v>
      </c>
      <c r="BE97" s="49">
        <v>0</v>
      </c>
      <c r="BF97" s="49">
        <v>0</v>
      </c>
      <c r="BG97" s="49">
        <v>0</v>
      </c>
      <c r="BH97" s="49">
        <v>0</v>
      </c>
      <c r="BI97" s="49">
        <v>0</v>
      </c>
      <c r="BJ97" s="50">
        <v>0</v>
      </c>
      <c r="BK97" s="49">
        <v>0</v>
      </c>
      <c r="BL97" s="49">
        <v>54</v>
      </c>
      <c r="BM97" s="49">
        <v>54</v>
      </c>
      <c r="BN97" s="49">
        <v>54</v>
      </c>
      <c r="BO97" s="49">
        <v>0</v>
      </c>
      <c r="BP97" s="49">
        <v>0</v>
      </c>
      <c r="BQ97" s="49">
        <v>0</v>
      </c>
      <c r="BR97" s="49">
        <v>0</v>
      </c>
      <c r="BS97" s="49">
        <v>0</v>
      </c>
      <c r="BT97" s="49">
        <v>0</v>
      </c>
      <c r="BU97" s="50">
        <v>0</v>
      </c>
      <c r="BV97" s="49">
        <v>0</v>
      </c>
      <c r="BW97" s="50">
        <v>0</v>
      </c>
      <c r="BX97" s="49">
        <v>0</v>
      </c>
      <c r="BY97" s="49">
        <v>57.78</v>
      </c>
      <c r="BZ97" s="49">
        <v>57.78</v>
      </c>
      <c r="CA97" s="49">
        <v>57.78</v>
      </c>
      <c r="CB97" s="49">
        <v>0</v>
      </c>
      <c r="CC97" s="49">
        <v>0</v>
      </c>
      <c r="CD97" s="49">
        <v>0</v>
      </c>
      <c r="CE97" s="49">
        <v>0</v>
      </c>
      <c r="CF97" s="49">
        <v>0</v>
      </c>
      <c r="CG97" s="49">
        <v>0</v>
      </c>
      <c r="CH97" s="50">
        <v>0</v>
      </c>
      <c r="CI97" s="49">
        <v>0</v>
      </c>
      <c r="CJ97" s="50">
        <v>0</v>
      </c>
      <c r="CK97" s="49">
        <v>0</v>
      </c>
      <c r="CL97" s="49">
        <v>61.824599999999997</v>
      </c>
      <c r="CM97" s="49">
        <v>61.824599999999997</v>
      </c>
      <c r="CN97" s="49">
        <v>61.824599999999997</v>
      </c>
      <c r="CO97" s="10" t="s">
        <v>1208</v>
      </c>
      <c r="CP97" s="51" t="s">
        <v>1209</v>
      </c>
    </row>
    <row r="98" spans="1:94" ht="70.349999999999994" customHeight="1" x14ac:dyDescent="0.3">
      <c r="A98" s="48" t="s">
        <v>1225</v>
      </c>
      <c r="B98" s="48" t="s">
        <v>1225</v>
      </c>
      <c r="C98" s="10" t="s">
        <v>834</v>
      </c>
      <c r="D98" s="10" t="s">
        <v>102</v>
      </c>
      <c r="E98" s="10" t="s">
        <v>1226</v>
      </c>
      <c r="F98" s="10" t="s">
        <v>1227</v>
      </c>
      <c r="G98" s="10" t="s">
        <v>1228</v>
      </c>
      <c r="H98" s="10" t="s">
        <v>522</v>
      </c>
      <c r="I98" s="10" t="s">
        <v>1083</v>
      </c>
      <c r="J98" s="10" t="s">
        <v>1229</v>
      </c>
      <c r="K98" s="10" t="s">
        <v>1085</v>
      </c>
      <c r="L98" s="10" t="s">
        <v>1086</v>
      </c>
      <c r="M98" s="10" t="s">
        <v>659</v>
      </c>
      <c r="N98" s="10" t="s">
        <v>1119</v>
      </c>
      <c r="O98" s="10" t="s">
        <v>420</v>
      </c>
      <c r="P98" s="10" t="s">
        <v>421</v>
      </c>
      <c r="Q98" s="10" t="s">
        <v>422</v>
      </c>
      <c r="R98" s="10" t="s">
        <v>423</v>
      </c>
      <c r="S98" s="10" t="s">
        <v>1230</v>
      </c>
      <c r="T98" s="10" t="s">
        <v>1231</v>
      </c>
      <c r="U98" s="10" t="s">
        <v>1232</v>
      </c>
      <c r="V98" s="10" t="s">
        <v>1233</v>
      </c>
      <c r="W98" s="10" t="s">
        <v>1234</v>
      </c>
      <c r="X98" s="10" t="s">
        <v>429</v>
      </c>
      <c r="Y98" s="10" t="s">
        <v>123</v>
      </c>
      <c r="Z98" s="10" t="s">
        <v>124</v>
      </c>
      <c r="AA98" s="49">
        <v>4</v>
      </c>
      <c r="AB98" s="10" t="s">
        <v>4816</v>
      </c>
      <c r="AC98" s="10" t="s">
        <v>1096</v>
      </c>
      <c r="AD98" s="49">
        <v>4</v>
      </c>
      <c r="AE98" s="49">
        <v>4</v>
      </c>
      <c r="AF98" s="49">
        <v>4</v>
      </c>
      <c r="AG98" s="49">
        <v>4</v>
      </c>
      <c r="AH98" s="10" t="s">
        <v>5221</v>
      </c>
      <c r="AI98" s="10" t="s">
        <v>5222</v>
      </c>
      <c r="AJ98" s="10" t="s">
        <v>5223</v>
      </c>
      <c r="AK98" s="10"/>
      <c r="AL98" s="10"/>
      <c r="AM98" s="10" t="s">
        <v>4849</v>
      </c>
      <c r="AN98" s="10" t="s">
        <v>5224</v>
      </c>
      <c r="AO98" s="49">
        <v>0</v>
      </c>
      <c r="AP98" s="49">
        <v>334.73084899999998</v>
      </c>
      <c r="AQ98" s="49">
        <v>334.73084899999998</v>
      </c>
      <c r="AR98" s="49">
        <v>0</v>
      </c>
      <c r="AS98" s="49">
        <v>129.38418129999999</v>
      </c>
      <c r="AT98" s="49">
        <v>0</v>
      </c>
      <c r="AU98" s="49">
        <v>0</v>
      </c>
      <c r="AV98" s="49">
        <v>1213.9461530000001</v>
      </c>
      <c r="AW98" s="50">
        <v>0</v>
      </c>
      <c r="AX98" s="49">
        <v>0</v>
      </c>
      <c r="AY98" s="49">
        <v>0</v>
      </c>
      <c r="AZ98" s="49">
        <v>0</v>
      </c>
      <c r="BA98" s="49">
        <v>1678.0611833</v>
      </c>
      <c r="BB98" s="49">
        <v>0</v>
      </c>
      <c r="BC98" s="49">
        <v>358.16200843000001</v>
      </c>
      <c r="BD98" s="49">
        <v>358.16200843000001</v>
      </c>
      <c r="BE98" s="49">
        <v>0</v>
      </c>
      <c r="BF98" s="49">
        <v>133.265706739</v>
      </c>
      <c r="BG98" s="49">
        <v>0</v>
      </c>
      <c r="BH98" s="49">
        <v>0</v>
      </c>
      <c r="BI98" s="49">
        <v>0</v>
      </c>
      <c r="BJ98" s="50">
        <v>0</v>
      </c>
      <c r="BK98" s="49">
        <v>0</v>
      </c>
      <c r="BL98" s="49">
        <v>0</v>
      </c>
      <c r="BM98" s="49">
        <v>0</v>
      </c>
      <c r="BN98" s="49">
        <v>491.42771516900001</v>
      </c>
      <c r="BO98" s="49">
        <v>0</v>
      </c>
      <c r="BP98" s="49">
        <v>383.23334902009998</v>
      </c>
      <c r="BQ98" s="49">
        <v>383.23334902009998</v>
      </c>
      <c r="BR98" s="49">
        <v>0</v>
      </c>
      <c r="BS98" s="49">
        <v>137.26367794116999</v>
      </c>
      <c r="BT98" s="49">
        <v>0</v>
      </c>
      <c r="BU98" s="50">
        <v>0</v>
      </c>
      <c r="BV98" s="49">
        <v>0</v>
      </c>
      <c r="BW98" s="50">
        <v>0</v>
      </c>
      <c r="BX98" s="49">
        <v>0</v>
      </c>
      <c r="BY98" s="49">
        <v>0</v>
      </c>
      <c r="BZ98" s="49">
        <v>0</v>
      </c>
      <c r="CA98" s="49">
        <v>520.49702696127008</v>
      </c>
      <c r="CB98" s="49">
        <v>0</v>
      </c>
      <c r="CC98" s="49">
        <v>410.05968345150711</v>
      </c>
      <c r="CD98" s="49">
        <v>410.05968345150711</v>
      </c>
      <c r="CE98" s="49">
        <v>0</v>
      </c>
      <c r="CF98" s="49">
        <v>141.38158827940509</v>
      </c>
      <c r="CG98" s="49">
        <v>0</v>
      </c>
      <c r="CH98" s="50">
        <v>0</v>
      </c>
      <c r="CI98" s="49">
        <v>0</v>
      </c>
      <c r="CJ98" s="50">
        <v>0</v>
      </c>
      <c r="CK98" s="49">
        <v>0</v>
      </c>
      <c r="CL98" s="49">
        <v>0</v>
      </c>
      <c r="CM98" s="49">
        <v>0</v>
      </c>
      <c r="CN98" s="49">
        <v>551.44127173091226</v>
      </c>
      <c r="CO98" s="10"/>
      <c r="CP98" s="51" t="s">
        <v>1238</v>
      </c>
    </row>
    <row r="99" spans="1:94" ht="70.349999999999994" customHeight="1" x14ac:dyDescent="0.3">
      <c r="A99" s="48" t="s">
        <v>1249</v>
      </c>
      <c r="B99" s="48" t="s">
        <v>1249</v>
      </c>
      <c r="C99" s="10" t="s">
        <v>903</v>
      </c>
      <c r="D99" s="10" t="s">
        <v>102</v>
      </c>
      <c r="E99" s="10" t="s">
        <v>1245</v>
      </c>
      <c r="F99" s="10" t="s">
        <v>1191</v>
      </c>
      <c r="G99" s="10" t="s">
        <v>1246</v>
      </c>
      <c r="H99" s="10" t="s">
        <v>106</v>
      </c>
      <c r="I99" s="10" t="s">
        <v>1247</v>
      </c>
      <c r="J99" s="10" t="s">
        <v>246</v>
      </c>
      <c r="K99" s="10" t="s">
        <v>1085</v>
      </c>
      <c r="L99" s="10" t="s">
        <v>1086</v>
      </c>
      <c r="M99" s="10" t="s">
        <v>659</v>
      </c>
      <c r="N99" s="10" t="s">
        <v>1119</v>
      </c>
      <c r="O99" s="10" t="s">
        <v>420</v>
      </c>
      <c r="P99" s="10" t="s">
        <v>421</v>
      </c>
      <c r="Q99" s="10" t="s">
        <v>422</v>
      </c>
      <c r="R99" s="10" t="s">
        <v>423</v>
      </c>
      <c r="S99" s="10" t="s">
        <v>1250</v>
      </c>
      <c r="T99" s="10" t="s">
        <v>1251</v>
      </c>
      <c r="U99" s="10" t="s">
        <v>1252</v>
      </c>
      <c r="V99" s="10" t="s">
        <v>1253</v>
      </c>
      <c r="W99" s="10" t="s">
        <v>1254</v>
      </c>
      <c r="X99" s="10" t="s">
        <v>429</v>
      </c>
      <c r="Y99" s="10" t="s">
        <v>123</v>
      </c>
      <c r="Z99" s="10" t="s">
        <v>124</v>
      </c>
      <c r="AA99" s="49">
        <v>4</v>
      </c>
      <c r="AB99" s="10" t="s">
        <v>4816</v>
      </c>
      <c r="AC99" s="10" t="s">
        <v>1096</v>
      </c>
      <c r="AD99" s="49">
        <v>4</v>
      </c>
      <c r="AE99" s="49">
        <v>4</v>
      </c>
      <c r="AF99" s="49">
        <v>4</v>
      </c>
      <c r="AG99" s="49">
        <v>4</v>
      </c>
      <c r="AH99" s="10" t="s">
        <v>5225</v>
      </c>
      <c r="AI99" s="10"/>
      <c r="AJ99" s="10"/>
      <c r="AK99" s="10"/>
      <c r="AL99" s="10"/>
      <c r="AM99" s="10" t="s">
        <v>4881</v>
      </c>
      <c r="AN99" s="10" t="s">
        <v>5226</v>
      </c>
      <c r="AO99" s="49">
        <v>0</v>
      </c>
      <c r="AP99" s="49">
        <v>0</v>
      </c>
      <c r="AQ99" s="49">
        <v>0</v>
      </c>
      <c r="AR99" s="49">
        <v>0</v>
      </c>
      <c r="AS99" s="49">
        <v>0</v>
      </c>
      <c r="AT99" s="49">
        <v>0</v>
      </c>
      <c r="AU99" s="49">
        <v>0</v>
      </c>
      <c r="AV99" s="49">
        <v>0</v>
      </c>
      <c r="AW99" s="50">
        <v>0</v>
      </c>
      <c r="AX99" s="49">
        <v>0</v>
      </c>
      <c r="AY99" s="49">
        <v>0</v>
      </c>
      <c r="AZ99" s="49">
        <v>0</v>
      </c>
      <c r="BA99" s="49">
        <v>0</v>
      </c>
      <c r="BB99" s="49">
        <v>0</v>
      </c>
      <c r="BC99" s="49">
        <v>0</v>
      </c>
      <c r="BD99" s="49">
        <v>0</v>
      </c>
      <c r="BE99" s="49">
        <v>0</v>
      </c>
      <c r="BF99" s="49">
        <v>0</v>
      </c>
      <c r="BG99" s="49">
        <v>0</v>
      </c>
      <c r="BH99" s="49">
        <v>0</v>
      </c>
      <c r="BI99" s="49">
        <v>0</v>
      </c>
      <c r="BJ99" s="50">
        <v>0</v>
      </c>
      <c r="BK99" s="49">
        <v>0</v>
      </c>
      <c r="BL99" s="49">
        <v>0</v>
      </c>
      <c r="BM99" s="49">
        <v>0</v>
      </c>
      <c r="BN99" s="49">
        <v>0</v>
      </c>
      <c r="BO99" s="49">
        <v>0</v>
      </c>
      <c r="BP99" s="49">
        <v>0</v>
      </c>
      <c r="BQ99" s="49">
        <v>0</v>
      </c>
      <c r="BR99" s="49">
        <v>0</v>
      </c>
      <c r="BS99" s="49">
        <v>0</v>
      </c>
      <c r="BT99" s="49">
        <v>0</v>
      </c>
      <c r="BU99" s="50">
        <v>0</v>
      </c>
      <c r="BV99" s="49">
        <v>0</v>
      </c>
      <c r="BW99" s="50">
        <v>0</v>
      </c>
      <c r="BX99" s="49">
        <v>0</v>
      </c>
      <c r="BY99" s="49">
        <v>0</v>
      </c>
      <c r="BZ99" s="49">
        <v>0</v>
      </c>
      <c r="CA99" s="49">
        <v>0</v>
      </c>
      <c r="CB99" s="49">
        <v>0</v>
      </c>
      <c r="CC99" s="49">
        <v>0</v>
      </c>
      <c r="CD99" s="49">
        <v>0</v>
      </c>
      <c r="CE99" s="49">
        <v>0</v>
      </c>
      <c r="CF99" s="49">
        <v>0</v>
      </c>
      <c r="CG99" s="49">
        <v>0</v>
      </c>
      <c r="CH99" s="50">
        <v>0</v>
      </c>
      <c r="CI99" s="49">
        <v>0</v>
      </c>
      <c r="CJ99" s="50">
        <v>0</v>
      </c>
      <c r="CK99" s="49">
        <v>0</v>
      </c>
      <c r="CL99" s="49">
        <v>0</v>
      </c>
      <c r="CM99" s="49">
        <v>0</v>
      </c>
      <c r="CN99" s="49">
        <v>0</v>
      </c>
      <c r="CO99" s="10"/>
      <c r="CP99" s="51"/>
    </row>
    <row r="100" spans="1:94" ht="70.349999999999994" customHeight="1" x14ac:dyDescent="0.3">
      <c r="A100" s="48" t="s">
        <v>1258</v>
      </c>
      <c r="B100" s="48" t="s">
        <v>1258</v>
      </c>
      <c r="C100" s="10" t="s">
        <v>158</v>
      </c>
      <c r="D100" s="10" t="s">
        <v>102</v>
      </c>
      <c r="E100" s="10" t="s">
        <v>1259</v>
      </c>
      <c r="F100" s="10" t="s">
        <v>1260</v>
      </c>
      <c r="G100" s="10" t="s">
        <v>1261</v>
      </c>
      <c r="H100" s="10" t="s">
        <v>106</v>
      </c>
      <c r="I100" s="10" t="s">
        <v>1083</v>
      </c>
      <c r="J100" s="10" t="s">
        <v>1262</v>
      </c>
      <c r="K100" s="10" t="s">
        <v>1085</v>
      </c>
      <c r="L100" s="10" t="s">
        <v>1086</v>
      </c>
      <c r="M100" s="10" t="s">
        <v>659</v>
      </c>
      <c r="N100" s="10" t="s">
        <v>1119</v>
      </c>
      <c r="O100" s="10" t="s">
        <v>420</v>
      </c>
      <c r="P100" s="10" t="s">
        <v>421</v>
      </c>
      <c r="Q100" s="10" t="s">
        <v>422</v>
      </c>
      <c r="R100" s="10" t="s">
        <v>423</v>
      </c>
      <c r="S100" s="10" t="s">
        <v>1263</v>
      </c>
      <c r="T100" s="10" t="s">
        <v>1264</v>
      </c>
      <c r="U100" s="10" t="s">
        <v>1265</v>
      </c>
      <c r="V100" s="10" t="s">
        <v>1266</v>
      </c>
      <c r="W100" s="10" t="s">
        <v>1267</v>
      </c>
      <c r="X100" s="10" t="s">
        <v>146</v>
      </c>
      <c r="Y100" s="10" t="s">
        <v>123</v>
      </c>
      <c r="Z100" s="10" t="s">
        <v>124</v>
      </c>
      <c r="AA100" s="49">
        <v>8000</v>
      </c>
      <c r="AB100" s="10" t="s">
        <v>125</v>
      </c>
      <c r="AC100" s="10" t="s">
        <v>1096</v>
      </c>
      <c r="AD100" s="49">
        <v>1033</v>
      </c>
      <c r="AE100" s="49">
        <v>2350</v>
      </c>
      <c r="AF100" s="49">
        <v>2350</v>
      </c>
      <c r="AG100" s="49">
        <v>2267</v>
      </c>
      <c r="AH100" s="10" t="s">
        <v>5227</v>
      </c>
      <c r="AI100" s="10" t="s">
        <v>5228</v>
      </c>
      <c r="AJ100" s="10" t="s">
        <v>5229</v>
      </c>
      <c r="AK100" s="10" t="s">
        <v>5230</v>
      </c>
      <c r="AL100" s="10" t="s">
        <v>5231</v>
      </c>
      <c r="AM100" s="10" t="s">
        <v>4849</v>
      </c>
      <c r="AN100" s="10" t="s">
        <v>5232</v>
      </c>
      <c r="AO100" s="49">
        <v>0</v>
      </c>
      <c r="AP100" s="49">
        <v>0</v>
      </c>
      <c r="AQ100" s="49">
        <v>0</v>
      </c>
      <c r="AR100" s="49">
        <v>0</v>
      </c>
      <c r="AS100" s="49">
        <v>0</v>
      </c>
      <c r="AT100" s="49">
        <v>0</v>
      </c>
      <c r="AU100" s="49">
        <v>0</v>
      </c>
      <c r="AV100" s="49">
        <v>423.05759999999998</v>
      </c>
      <c r="AW100" s="50">
        <v>0</v>
      </c>
      <c r="AX100" s="49">
        <v>0</v>
      </c>
      <c r="AY100" s="49">
        <v>0</v>
      </c>
      <c r="AZ100" s="49">
        <v>0</v>
      </c>
      <c r="BA100" s="49">
        <v>423.05759999999998</v>
      </c>
      <c r="BB100" s="49">
        <v>0</v>
      </c>
      <c r="BC100" s="49">
        <v>0</v>
      </c>
      <c r="BD100" s="49">
        <v>0</v>
      </c>
      <c r="BE100" s="49">
        <v>0</v>
      </c>
      <c r="BF100" s="49">
        <v>0</v>
      </c>
      <c r="BG100" s="49">
        <v>0</v>
      </c>
      <c r="BH100" s="49">
        <v>0</v>
      </c>
      <c r="BI100" s="49">
        <v>0</v>
      </c>
      <c r="BJ100" s="50">
        <v>0</v>
      </c>
      <c r="BK100" s="49">
        <v>0</v>
      </c>
      <c r="BL100" s="49">
        <v>0</v>
      </c>
      <c r="BM100" s="49">
        <v>0</v>
      </c>
      <c r="BN100" s="49">
        <v>0</v>
      </c>
      <c r="BO100" s="49">
        <v>0</v>
      </c>
      <c r="BP100" s="49">
        <v>0</v>
      </c>
      <c r="BQ100" s="49">
        <v>0</v>
      </c>
      <c r="BR100" s="49">
        <v>0</v>
      </c>
      <c r="BS100" s="49">
        <v>0</v>
      </c>
      <c r="BT100" s="49">
        <v>0</v>
      </c>
      <c r="BU100" s="50">
        <v>0</v>
      </c>
      <c r="BV100" s="49">
        <v>0</v>
      </c>
      <c r="BW100" s="50">
        <v>0</v>
      </c>
      <c r="BX100" s="49">
        <v>0</v>
      </c>
      <c r="BY100" s="49">
        <v>0</v>
      </c>
      <c r="BZ100" s="49">
        <v>0</v>
      </c>
      <c r="CA100" s="49">
        <v>0</v>
      </c>
      <c r="CB100" s="49">
        <v>0</v>
      </c>
      <c r="CC100" s="49">
        <v>0</v>
      </c>
      <c r="CD100" s="49">
        <v>0</v>
      </c>
      <c r="CE100" s="49">
        <v>0</v>
      </c>
      <c r="CF100" s="49">
        <v>0</v>
      </c>
      <c r="CG100" s="49">
        <v>0</v>
      </c>
      <c r="CH100" s="50">
        <v>0</v>
      </c>
      <c r="CI100" s="49">
        <v>0</v>
      </c>
      <c r="CJ100" s="50">
        <v>0</v>
      </c>
      <c r="CK100" s="49">
        <v>0</v>
      </c>
      <c r="CL100" s="49">
        <v>0</v>
      </c>
      <c r="CM100" s="49">
        <v>0</v>
      </c>
      <c r="CN100" s="49">
        <v>0</v>
      </c>
      <c r="CO100" s="10" t="s">
        <v>1272</v>
      </c>
      <c r="CP100" s="51" t="s">
        <v>1273</v>
      </c>
    </row>
    <row r="101" spans="1:94" ht="70.349999999999994" customHeight="1" x14ac:dyDescent="0.3">
      <c r="A101" s="48" t="s">
        <v>1276</v>
      </c>
      <c r="B101" s="48" t="s">
        <v>1276</v>
      </c>
      <c r="C101" s="10" t="s">
        <v>972</v>
      </c>
      <c r="D101" s="10" t="s">
        <v>102</v>
      </c>
      <c r="E101" s="10" t="s">
        <v>1277</v>
      </c>
      <c r="F101" s="10" t="s">
        <v>191</v>
      </c>
      <c r="G101" s="10" t="s">
        <v>124</v>
      </c>
      <c r="H101" s="10" t="s">
        <v>106</v>
      </c>
      <c r="I101" s="10" t="s">
        <v>1243</v>
      </c>
      <c r="J101" s="10" t="s">
        <v>1278</v>
      </c>
      <c r="K101" s="10" t="s">
        <v>1085</v>
      </c>
      <c r="L101" s="10" t="s">
        <v>1086</v>
      </c>
      <c r="M101" s="10" t="s">
        <v>659</v>
      </c>
      <c r="N101" s="10" t="s">
        <v>1119</v>
      </c>
      <c r="O101" s="10" t="s">
        <v>420</v>
      </c>
      <c r="P101" s="10" t="s">
        <v>421</v>
      </c>
      <c r="Q101" s="10" t="s">
        <v>422</v>
      </c>
      <c r="R101" s="10" t="s">
        <v>423</v>
      </c>
      <c r="S101" s="10" t="s">
        <v>1279</v>
      </c>
      <c r="T101" s="10" t="s">
        <v>1280</v>
      </c>
      <c r="U101" s="10" t="s">
        <v>1281</v>
      </c>
      <c r="V101" s="10" t="s">
        <v>1282</v>
      </c>
      <c r="W101" s="10" t="s">
        <v>1283</v>
      </c>
      <c r="X101" s="10" t="s">
        <v>146</v>
      </c>
      <c r="Y101" s="10" t="s">
        <v>123</v>
      </c>
      <c r="Z101" s="10" t="s">
        <v>124</v>
      </c>
      <c r="AA101" s="49">
        <v>2000</v>
      </c>
      <c r="AB101" s="10" t="s">
        <v>125</v>
      </c>
      <c r="AC101" s="10" t="s">
        <v>1096</v>
      </c>
      <c r="AD101" s="49">
        <v>0</v>
      </c>
      <c r="AE101" s="49">
        <v>0</v>
      </c>
      <c r="AF101" s="49">
        <v>0</v>
      </c>
      <c r="AG101" s="49">
        <v>2000</v>
      </c>
      <c r="AH101" s="10"/>
      <c r="AI101" s="10"/>
      <c r="AJ101" s="10"/>
      <c r="AK101" s="10"/>
      <c r="AL101" s="10"/>
      <c r="AM101" s="10" t="s">
        <v>4849</v>
      </c>
      <c r="AN101" s="10"/>
      <c r="AO101" s="49">
        <v>0</v>
      </c>
      <c r="AP101" s="49">
        <v>0</v>
      </c>
      <c r="AQ101" s="49">
        <v>0</v>
      </c>
      <c r="AR101" s="49">
        <v>0</v>
      </c>
      <c r="AS101" s="49">
        <v>0</v>
      </c>
      <c r="AT101" s="49">
        <v>0</v>
      </c>
      <c r="AU101" s="49">
        <v>0</v>
      </c>
      <c r="AV101" s="49">
        <v>1092.4313979999999</v>
      </c>
      <c r="AW101" s="50">
        <v>0</v>
      </c>
      <c r="AX101" s="49">
        <v>0</v>
      </c>
      <c r="AY101" s="49">
        <v>0</v>
      </c>
      <c r="AZ101" s="49">
        <v>0</v>
      </c>
      <c r="BA101" s="49">
        <v>1092.4313979999999</v>
      </c>
      <c r="BB101" s="49">
        <v>0</v>
      </c>
      <c r="BC101" s="49">
        <v>0</v>
      </c>
      <c r="BD101" s="49">
        <v>0</v>
      </c>
      <c r="BE101" s="49">
        <v>0</v>
      </c>
      <c r="BF101" s="49">
        <v>0</v>
      </c>
      <c r="BG101" s="49">
        <v>0</v>
      </c>
      <c r="BH101" s="49">
        <v>0</v>
      </c>
      <c r="BI101" s="49">
        <v>0</v>
      </c>
      <c r="BJ101" s="50">
        <v>0</v>
      </c>
      <c r="BK101" s="49">
        <v>0</v>
      </c>
      <c r="BL101" s="49">
        <v>0</v>
      </c>
      <c r="BM101" s="49">
        <v>0</v>
      </c>
      <c r="BN101" s="49">
        <v>0</v>
      </c>
      <c r="BO101" s="49">
        <v>0</v>
      </c>
      <c r="BP101" s="49">
        <v>0</v>
      </c>
      <c r="BQ101" s="49">
        <v>0</v>
      </c>
      <c r="BR101" s="49">
        <v>0</v>
      </c>
      <c r="BS101" s="49">
        <v>0</v>
      </c>
      <c r="BT101" s="49">
        <v>0</v>
      </c>
      <c r="BU101" s="50">
        <v>0</v>
      </c>
      <c r="BV101" s="49">
        <v>0</v>
      </c>
      <c r="BW101" s="50">
        <v>0</v>
      </c>
      <c r="BX101" s="49">
        <v>0</v>
      </c>
      <c r="BY101" s="49">
        <v>0</v>
      </c>
      <c r="BZ101" s="49">
        <v>0</v>
      </c>
      <c r="CA101" s="49">
        <v>0</v>
      </c>
      <c r="CB101" s="49">
        <v>0</v>
      </c>
      <c r="CC101" s="49">
        <v>0</v>
      </c>
      <c r="CD101" s="49">
        <v>0</v>
      </c>
      <c r="CE101" s="49">
        <v>0</v>
      </c>
      <c r="CF101" s="49">
        <v>0</v>
      </c>
      <c r="CG101" s="49">
        <v>0</v>
      </c>
      <c r="CH101" s="50">
        <v>0</v>
      </c>
      <c r="CI101" s="49">
        <v>0</v>
      </c>
      <c r="CJ101" s="50">
        <v>0</v>
      </c>
      <c r="CK101" s="49">
        <v>0</v>
      </c>
      <c r="CL101" s="49">
        <v>0</v>
      </c>
      <c r="CM101" s="49">
        <v>0</v>
      </c>
      <c r="CN101" s="49">
        <v>0</v>
      </c>
      <c r="CO101" s="10" t="s">
        <v>1284</v>
      </c>
      <c r="CP101" s="51" t="s">
        <v>1285</v>
      </c>
    </row>
    <row r="102" spans="1:94" ht="70.349999999999994" customHeight="1" x14ac:dyDescent="0.3">
      <c r="A102" s="48" t="s">
        <v>1288</v>
      </c>
      <c r="B102" s="48" t="s">
        <v>1288</v>
      </c>
      <c r="C102" s="10" t="s">
        <v>1289</v>
      </c>
      <c r="D102" s="10" t="s">
        <v>102</v>
      </c>
      <c r="E102" s="10" t="s">
        <v>1213</v>
      </c>
      <c r="F102" s="10" t="s">
        <v>1214</v>
      </c>
      <c r="G102" s="10" t="s">
        <v>1215</v>
      </c>
      <c r="H102" s="10" t="s">
        <v>522</v>
      </c>
      <c r="I102" s="10" t="s">
        <v>1083</v>
      </c>
      <c r="J102" s="10" t="s">
        <v>1290</v>
      </c>
      <c r="K102" s="10" t="s">
        <v>1085</v>
      </c>
      <c r="L102" s="10" t="s">
        <v>1086</v>
      </c>
      <c r="M102" s="10" t="s">
        <v>659</v>
      </c>
      <c r="N102" s="10" t="s">
        <v>1119</v>
      </c>
      <c r="O102" s="10" t="s">
        <v>420</v>
      </c>
      <c r="P102" s="10" t="s">
        <v>421</v>
      </c>
      <c r="Q102" s="10" t="s">
        <v>422</v>
      </c>
      <c r="R102" s="10" t="s">
        <v>423</v>
      </c>
      <c r="S102" s="10" t="s">
        <v>1291</v>
      </c>
      <c r="T102" s="10" t="s">
        <v>1292</v>
      </c>
      <c r="U102" s="10" t="s">
        <v>1293</v>
      </c>
      <c r="V102" s="10" t="s">
        <v>1294</v>
      </c>
      <c r="W102" s="10" t="s">
        <v>1295</v>
      </c>
      <c r="X102" s="10" t="s">
        <v>429</v>
      </c>
      <c r="Y102" s="10" t="s">
        <v>123</v>
      </c>
      <c r="Z102" s="10" t="s">
        <v>124</v>
      </c>
      <c r="AA102" s="49">
        <v>4</v>
      </c>
      <c r="AB102" s="10" t="s">
        <v>4816</v>
      </c>
      <c r="AC102" s="10" t="s">
        <v>1096</v>
      </c>
      <c r="AD102" s="49">
        <v>4</v>
      </c>
      <c r="AE102" s="49">
        <v>4</v>
      </c>
      <c r="AF102" s="49">
        <v>4</v>
      </c>
      <c r="AG102" s="49">
        <v>4</v>
      </c>
      <c r="AH102" s="10" t="s">
        <v>5233</v>
      </c>
      <c r="AI102" s="10"/>
      <c r="AJ102" s="10"/>
      <c r="AK102" s="10"/>
      <c r="AL102" s="10"/>
      <c r="AM102" s="10" t="s">
        <v>4849</v>
      </c>
      <c r="AN102" s="10" t="s">
        <v>5234</v>
      </c>
      <c r="AO102" s="49">
        <v>0</v>
      </c>
      <c r="AP102" s="49">
        <v>0</v>
      </c>
      <c r="AQ102" s="49">
        <v>0</v>
      </c>
      <c r="AR102" s="49">
        <v>0</v>
      </c>
      <c r="AS102" s="49">
        <v>50</v>
      </c>
      <c r="AT102" s="49">
        <v>0</v>
      </c>
      <c r="AU102" s="49">
        <v>0</v>
      </c>
      <c r="AV102" s="49">
        <v>0</v>
      </c>
      <c r="AW102" s="50">
        <v>0</v>
      </c>
      <c r="AX102" s="49">
        <v>0</v>
      </c>
      <c r="AY102" s="49">
        <v>0</v>
      </c>
      <c r="AZ102" s="49">
        <v>0</v>
      </c>
      <c r="BA102" s="49">
        <v>50</v>
      </c>
      <c r="BB102" s="49">
        <v>0</v>
      </c>
      <c r="BC102" s="49">
        <v>0</v>
      </c>
      <c r="BD102" s="49">
        <v>0</v>
      </c>
      <c r="BE102" s="49">
        <v>0</v>
      </c>
      <c r="BF102" s="49">
        <v>51.5</v>
      </c>
      <c r="BG102" s="49">
        <v>0</v>
      </c>
      <c r="BH102" s="49">
        <v>0</v>
      </c>
      <c r="BI102" s="49">
        <v>0</v>
      </c>
      <c r="BJ102" s="50">
        <v>0</v>
      </c>
      <c r="BK102" s="49">
        <v>0</v>
      </c>
      <c r="BL102" s="49">
        <v>0</v>
      </c>
      <c r="BM102" s="49">
        <v>0</v>
      </c>
      <c r="BN102" s="49">
        <v>51.5</v>
      </c>
      <c r="BO102" s="49">
        <v>0</v>
      </c>
      <c r="BP102" s="49">
        <v>0</v>
      </c>
      <c r="BQ102" s="49">
        <v>0</v>
      </c>
      <c r="BR102" s="49">
        <v>0</v>
      </c>
      <c r="BS102" s="49">
        <v>53.045000000000002</v>
      </c>
      <c r="BT102" s="49">
        <v>0</v>
      </c>
      <c r="BU102" s="50">
        <v>0</v>
      </c>
      <c r="BV102" s="49">
        <v>0</v>
      </c>
      <c r="BW102" s="50">
        <v>0</v>
      </c>
      <c r="BX102" s="49">
        <v>0</v>
      </c>
      <c r="BY102" s="49">
        <v>0</v>
      </c>
      <c r="BZ102" s="49">
        <v>0</v>
      </c>
      <c r="CA102" s="49">
        <v>53.045000000000002</v>
      </c>
      <c r="CB102" s="49">
        <v>0</v>
      </c>
      <c r="CC102" s="49">
        <v>0</v>
      </c>
      <c r="CD102" s="49">
        <v>0</v>
      </c>
      <c r="CE102" s="49">
        <v>0</v>
      </c>
      <c r="CF102" s="49">
        <v>54.63635</v>
      </c>
      <c r="CG102" s="49">
        <v>0</v>
      </c>
      <c r="CH102" s="50">
        <v>0</v>
      </c>
      <c r="CI102" s="49">
        <v>0</v>
      </c>
      <c r="CJ102" s="50">
        <v>0</v>
      </c>
      <c r="CK102" s="49">
        <v>0</v>
      </c>
      <c r="CL102" s="49">
        <v>0</v>
      </c>
      <c r="CM102" s="49">
        <v>0</v>
      </c>
      <c r="CN102" s="49">
        <v>54.63635</v>
      </c>
      <c r="CO102" s="10"/>
      <c r="CP102" s="51" t="s">
        <v>1297</v>
      </c>
    </row>
    <row r="103" spans="1:94" ht="70.349999999999994" customHeight="1" x14ac:dyDescent="0.3">
      <c r="A103" s="48" t="s">
        <v>1298</v>
      </c>
      <c r="B103" s="48" t="s">
        <v>1298</v>
      </c>
      <c r="C103" s="10" t="s">
        <v>438</v>
      </c>
      <c r="D103" s="10" t="s">
        <v>102</v>
      </c>
      <c r="E103" s="10" t="s">
        <v>1113</v>
      </c>
      <c r="F103" s="10" t="s">
        <v>1114</v>
      </c>
      <c r="G103" s="10" t="s">
        <v>1115</v>
      </c>
      <c r="H103" s="10" t="s">
        <v>1116</v>
      </c>
      <c r="I103" s="10" t="s">
        <v>1117</v>
      </c>
      <c r="J103" s="10" t="s">
        <v>1118</v>
      </c>
      <c r="K103" s="10" t="s">
        <v>1085</v>
      </c>
      <c r="L103" s="10" t="s">
        <v>1086</v>
      </c>
      <c r="M103" s="10" t="s">
        <v>659</v>
      </c>
      <c r="N103" s="10" t="s">
        <v>1119</v>
      </c>
      <c r="O103" s="10" t="s">
        <v>420</v>
      </c>
      <c r="P103" s="10" t="s">
        <v>421</v>
      </c>
      <c r="Q103" s="10" t="s">
        <v>422</v>
      </c>
      <c r="R103" s="10" t="s">
        <v>423</v>
      </c>
      <c r="S103" s="10" t="s">
        <v>1299</v>
      </c>
      <c r="T103" s="10" t="s">
        <v>1300</v>
      </c>
      <c r="U103" s="10" t="s">
        <v>1301</v>
      </c>
      <c r="V103" s="10" t="s">
        <v>1302</v>
      </c>
      <c r="W103" s="10" t="s">
        <v>1303</v>
      </c>
      <c r="X103" s="10" t="s">
        <v>1304</v>
      </c>
      <c r="Y103" s="10" t="s">
        <v>123</v>
      </c>
      <c r="Z103" s="10" t="s">
        <v>124</v>
      </c>
      <c r="AA103" s="49">
        <v>1</v>
      </c>
      <c r="AB103" s="10" t="s">
        <v>125</v>
      </c>
      <c r="AC103" s="10" t="s">
        <v>1096</v>
      </c>
      <c r="AD103" s="49">
        <v>0</v>
      </c>
      <c r="AE103" s="49">
        <v>0</v>
      </c>
      <c r="AF103" s="49">
        <v>0</v>
      </c>
      <c r="AG103" s="49">
        <v>1</v>
      </c>
      <c r="AH103" s="10"/>
      <c r="AI103" s="10"/>
      <c r="AJ103" s="10"/>
      <c r="AK103" s="10"/>
      <c r="AL103" s="10" t="s">
        <v>5235</v>
      </c>
      <c r="AM103" s="10" t="s">
        <v>5070</v>
      </c>
      <c r="AN103" s="10" t="s">
        <v>5236</v>
      </c>
      <c r="AO103" s="49">
        <v>0</v>
      </c>
      <c r="AP103" s="49">
        <v>0</v>
      </c>
      <c r="AQ103" s="49">
        <v>0</v>
      </c>
      <c r="AR103" s="49">
        <v>0</v>
      </c>
      <c r="AS103" s="49">
        <v>0</v>
      </c>
      <c r="AT103" s="49">
        <v>0</v>
      </c>
      <c r="AU103" s="49">
        <v>0</v>
      </c>
      <c r="AV103" s="49">
        <v>0</v>
      </c>
      <c r="AW103" s="50">
        <v>0</v>
      </c>
      <c r="AX103" s="49">
        <v>7479.0609254999999</v>
      </c>
      <c r="AY103" s="49">
        <v>0</v>
      </c>
      <c r="AZ103" s="49">
        <v>0</v>
      </c>
      <c r="BA103" s="49">
        <v>7479.0609254999999</v>
      </c>
      <c r="BB103" s="49">
        <v>0</v>
      </c>
      <c r="BC103" s="49">
        <v>0</v>
      </c>
      <c r="BD103" s="49">
        <v>0</v>
      </c>
      <c r="BE103" s="49">
        <v>0</v>
      </c>
      <c r="BF103" s="49">
        <v>0</v>
      </c>
      <c r="BG103" s="49">
        <v>0</v>
      </c>
      <c r="BH103" s="49">
        <v>0</v>
      </c>
      <c r="BI103" s="49">
        <v>0</v>
      </c>
      <c r="BJ103" s="50">
        <v>0</v>
      </c>
      <c r="BK103" s="49">
        <v>17451.142159499999</v>
      </c>
      <c r="BL103" s="49">
        <v>0</v>
      </c>
      <c r="BM103" s="49">
        <v>0</v>
      </c>
      <c r="BN103" s="49">
        <v>17451.142159499999</v>
      </c>
      <c r="BO103" s="49">
        <v>0</v>
      </c>
      <c r="BP103" s="49">
        <v>0</v>
      </c>
      <c r="BQ103" s="49">
        <v>0</v>
      </c>
      <c r="BR103" s="49">
        <v>0</v>
      </c>
      <c r="BS103" s="49">
        <v>0</v>
      </c>
      <c r="BT103" s="49">
        <v>0</v>
      </c>
      <c r="BU103" s="50">
        <v>0</v>
      </c>
      <c r="BV103" s="49">
        <v>0</v>
      </c>
      <c r="BW103" s="50">
        <v>0</v>
      </c>
      <c r="BX103" s="49">
        <v>0</v>
      </c>
      <c r="BY103" s="49">
        <v>0</v>
      </c>
      <c r="BZ103" s="49">
        <v>0</v>
      </c>
      <c r="CA103" s="49">
        <v>0</v>
      </c>
      <c r="CB103" s="49">
        <v>0</v>
      </c>
      <c r="CC103" s="49">
        <v>0</v>
      </c>
      <c r="CD103" s="49">
        <v>0</v>
      </c>
      <c r="CE103" s="49">
        <v>0</v>
      </c>
      <c r="CF103" s="49">
        <v>0</v>
      </c>
      <c r="CG103" s="49">
        <v>0</v>
      </c>
      <c r="CH103" s="50">
        <v>0</v>
      </c>
      <c r="CI103" s="49">
        <v>0</v>
      </c>
      <c r="CJ103" s="50">
        <v>0</v>
      </c>
      <c r="CK103" s="49">
        <v>0</v>
      </c>
      <c r="CL103" s="49">
        <v>0</v>
      </c>
      <c r="CM103" s="49">
        <v>0</v>
      </c>
      <c r="CN103" s="49">
        <v>0</v>
      </c>
      <c r="CO103" s="10" t="s">
        <v>1306</v>
      </c>
      <c r="CP103" s="51" t="s">
        <v>1307</v>
      </c>
    </row>
    <row r="104" spans="1:94" ht="70.349999999999994" customHeight="1" x14ac:dyDescent="0.3">
      <c r="A104" s="48" t="s">
        <v>5237</v>
      </c>
      <c r="B104" s="48" t="s">
        <v>5238</v>
      </c>
      <c r="C104" s="10" t="s">
        <v>5239</v>
      </c>
      <c r="D104" s="10" t="s">
        <v>102</v>
      </c>
      <c r="E104" s="10" t="s">
        <v>5240</v>
      </c>
      <c r="F104" s="10" t="s">
        <v>5241</v>
      </c>
      <c r="G104" s="10" t="s">
        <v>5242</v>
      </c>
      <c r="H104" s="10" t="s">
        <v>5160</v>
      </c>
      <c r="I104" s="10" t="s">
        <v>5243</v>
      </c>
      <c r="J104" s="10" t="s">
        <v>5244</v>
      </c>
      <c r="K104" s="10" t="s">
        <v>5245</v>
      </c>
      <c r="L104" s="10" t="s">
        <v>1086</v>
      </c>
      <c r="M104" s="10" t="s">
        <v>659</v>
      </c>
      <c r="N104" s="10" t="s">
        <v>1119</v>
      </c>
      <c r="O104" s="10" t="s">
        <v>420</v>
      </c>
      <c r="P104" s="10" t="s">
        <v>421</v>
      </c>
      <c r="Q104" s="10" t="s">
        <v>422</v>
      </c>
      <c r="R104" s="10" t="s">
        <v>423</v>
      </c>
      <c r="S104" s="10" t="s">
        <v>1311</v>
      </c>
      <c r="T104" s="10" t="s">
        <v>1312</v>
      </c>
      <c r="U104" s="10" t="s">
        <v>1313</v>
      </c>
      <c r="V104" s="10" t="s">
        <v>1314</v>
      </c>
      <c r="W104" s="10" t="s">
        <v>1315</v>
      </c>
      <c r="X104" s="10" t="s">
        <v>429</v>
      </c>
      <c r="Y104" s="10" t="s">
        <v>123</v>
      </c>
      <c r="Z104" s="10" t="s">
        <v>124</v>
      </c>
      <c r="AA104" s="49">
        <v>8</v>
      </c>
      <c r="AB104" s="10" t="s">
        <v>4816</v>
      </c>
      <c r="AC104" s="10" t="s">
        <v>1096</v>
      </c>
      <c r="AD104" s="49">
        <v>8</v>
      </c>
      <c r="AE104" s="49">
        <v>8</v>
      </c>
      <c r="AF104" s="49">
        <v>8</v>
      </c>
      <c r="AG104" s="49">
        <v>8</v>
      </c>
      <c r="AH104" s="10" t="s">
        <v>5246</v>
      </c>
      <c r="AI104" s="10" t="s">
        <v>5247</v>
      </c>
      <c r="AJ104" s="10" t="s">
        <v>5248</v>
      </c>
      <c r="AK104" s="10" t="s">
        <v>5249</v>
      </c>
      <c r="AL104" s="10" t="s">
        <v>5250</v>
      </c>
      <c r="AM104" s="10" t="s">
        <v>4881</v>
      </c>
      <c r="AN104" s="10" t="s">
        <v>5251</v>
      </c>
      <c r="AO104" s="49">
        <v>0</v>
      </c>
      <c r="AP104" s="49">
        <v>0</v>
      </c>
      <c r="AQ104" s="49">
        <v>0</v>
      </c>
      <c r="AR104" s="49">
        <v>0</v>
      </c>
      <c r="AS104" s="49">
        <v>0</v>
      </c>
      <c r="AT104" s="49">
        <v>0</v>
      </c>
      <c r="AU104" s="49">
        <v>0</v>
      </c>
      <c r="AV104" s="49">
        <v>0</v>
      </c>
      <c r="AW104" s="50">
        <v>0</v>
      </c>
      <c r="AX104" s="49">
        <v>0</v>
      </c>
      <c r="AY104" s="49">
        <v>0</v>
      </c>
      <c r="AZ104" s="49">
        <v>0</v>
      </c>
      <c r="BA104" s="49">
        <v>0</v>
      </c>
      <c r="BB104" s="49">
        <v>0</v>
      </c>
      <c r="BC104" s="49">
        <v>0</v>
      </c>
      <c r="BD104" s="49">
        <v>0</v>
      </c>
      <c r="BE104" s="49">
        <v>0</v>
      </c>
      <c r="BF104" s="49">
        <v>0</v>
      </c>
      <c r="BG104" s="49">
        <v>0</v>
      </c>
      <c r="BH104" s="49">
        <v>0</v>
      </c>
      <c r="BI104" s="49">
        <v>0</v>
      </c>
      <c r="BJ104" s="50">
        <v>0</v>
      </c>
      <c r="BK104" s="49">
        <v>0</v>
      </c>
      <c r="BL104" s="49">
        <v>0</v>
      </c>
      <c r="BM104" s="49">
        <v>0</v>
      </c>
      <c r="BN104" s="49">
        <v>0</v>
      </c>
      <c r="BO104" s="49">
        <v>0</v>
      </c>
      <c r="BP104" s="49">
        <v>0</v>
      </c>
      <c r="BQ104" s="49">
        <v>0</v>
      </c>
      <c r="BR104" s="49">
        <v>0</v>
      </c>
      <c r="BS104" s="49">
        <v>0</v>
      </c>
      <c r="BT104" s="49">
        <v>0</v>
      </c>
      <c r="BU104" s="50">
        <v>0</v>
      </c>
      <c r="BV104" s="49">
        <v>0</v>
      </c>
      <c r="BW104" s="50">
        <v>0</v>
      </c>
      <c r="BX104" s="49">
        <v>0</v>
      </c>
      <c r="BY104" s="49">
        <v>0</v>
      </c>
      <c r="BZ104" s="49">
        <v>0</v>
      </c>
      <c r="CA104" s="49">
        <v>0</v>
      </c>
      <c r="CB104" s="49">
        <v>0</v>
      </c>
      <c r="CC104" s="49">
        <v>0</v>
      </c>
      <c r="CD104" s="49">
        <v>0</v>
      </c>
      <c r="CE104" s="49">
        <v>0</v>
      </c>
      <c r="CF104" s="49">
        <v>0</v>
      </c>
      <c r="CG104" s="49">
        <v>0</v>
      </c>
      <c r="CH104" s="50">
        <v>0</v>
      </c>
      <c r="CI104" s="49">
        <v>0</v>
      </c>
      <c r="CJ104" s="50">
        <v>0</v>
      </c>
      <c r="CK104" s="49">
        <v>0</v>
      </c>
      <c r="CL104" s="49">
        <v>0</v>
      </c>
      <c r="CM104" s="49">
        <v>0</v>
      </c>
      <c r="CN104" s="49">
        <v>0</v>
      </c>
      <c r="CO104" s="10" t="s">
        <v>5252</v>
      </c>
      <c r="CP104" s="51"/>
    </row>
    <row r="105" spans="1:94" ht="70.349999999999994" customHeight="1" x14ac:dyDescent="0.3">
      <c r="A105" s="48" t="s">
        <v>1318</v>
      </c>
      <c r="B105" s="48" t="s">
        <v>1318</v>
      </c>
      <c r="C105" s="10" t="s">
        <v>111</v>
      </c>
      <c r="D105" s="10" t="s">
        <v>102</v>
      </c>
      <c r="E105" s="10" t="s">
        <v>1113</v>
      </c>
      <c r="F105" s="10" t="s">
        <v>1114</v>
      </c>
      <c r="G105" s="10" t="s">
        <v>1115</v>
      </c>
      <c r="H105" s="10" t="s">
        <v>1116</v>
      </c>
      <c r="I105" s="10" t="s">
        <v>1117</v>
      </c>
      <c r="J105" s="10" t="s">
        <v>1118</v>
      </c>
      <c r="K105" s="10" t="s">
        <v>1085</v>
      </c>
      <c r="L105" s="10" t="s">
        <v>1086</v>
      </c>
      <c r="M105" s="10" t="s">
        <v>670</v>
      </c>
      <c r="N105" s="10" t="s">
        <v>1319</v>
      </c>
      <c r="O105" s="10" t="s">
        <v>420</v>
      </c>
      <c r="P105" s="10" t="s">
        <v>421</v>
      </c>
      <c r="Q105" s="10" t="s">
        <v>1320</v>
      </c>
      <c r="R105" s="10" t="s">
        <v>1321</v>
      </c>
      <c r="S105" s="10" t="s">
        <v>233</v>
      </c>
      <c r="T105" s="10" t="s">
        <v>1322</v>
      </c>
      <c r="U105" s="10" t="s">
        <v>1323</v>
      </c>
      <c r="V105" s="10" t="s">
        <v>1324</v>
      </c>
      <c r="W105" s="10" t="s">
        <v>1325</v>
      </c>
      <c r="X105" s="10" t="s">
        <v>1326</v>
      </c>
      <c r="Y105" s="10" t="s">
        <v>239</v>
      </c>
      <c r="Z105" s="10" t="s">
        <v>124</v>
      </c>
      <c r="AA105" s="49">
        <v>1</v>
      </c>
      <c r="AB105" s="10" t="s">
        <v>125</v>
      </c>
      <c r="AC105" s="10" t="s">
        <v>1096</v>
      </c>
      <c r="AD105" s="49">
        <v>0</v>
      </c>
      <c r="AE105" s="49">
        <v>0</v>
      </c>
      <c r="AF105" s="49">
        <v>1</v>
      </c>
      <c r="AG105" s="49">
        <v>0</v>
      </c>
      <c r="AH105" s="10"/>
      <c r="AI105" s="10"/>
      <c r="AJ105" s="10"/>
      <c r="AK105" s="10" t="s">
        <v>5253</v>
      </c>
      <c r="AL105" s="10"/>
      <c r="AM105" s="10" t="s">
        <v>4849</v>
      </c>
      <c r="AN105" s="10"/>
      <c r="AO105" s="49">
        <v>0</v>
      </c>
      <c r="AP105" s="49">
        <v>0</v>
      </c>
      <c r="AQ105" s="49">
        <v>0</v>
      </c>
      <c r="AR105" s="49">
        <v>0</v>
      </c>
      <c r="AS105" s="49">
        <v>0</v>
      </c>
      <c r="AT105" s="49">
        <v>0</v>
      </c>
      <c r="AU105" s="49">
        <v>0</v>
      </c>
      <c r="AV105" s="49">
        <v>0</v>
      </c>
      <c r="AW105" s="50">
        <v>0</v>
      </c>
      <c r="AX105" s="49">
        <v>0</v>
      </c>
      <c r="AY105" s="49">
        <v>0</v>
      </c>
      <c r="AZ105" s="49">
        <v>0</v>
      </c>
      <c r="BA105" s="49">
        <v>0</v>
      </c>
      <c r="BB105" s="49">
        <v>0</v>
      </c>
      <c r="BC105" s="49">
        <v>972.00000000000011</v>
      </c>
      <c r="BD105" s="49">
        <v>972.00000000000011</v>
      </c>
      <c r="BE105" s="49">
        <v>0</v>
      </c>
      <c r="BF105" s="49">
        <v>0</v>
      </c>
      <c r="BG105" s="49">
        <v>0</v>
      </c>
      <c r="BH105" s="49">
        <v>0</v>
      </c>
      <c r="BI105" s="49">
        <v>0</v>
      </c>
      <c r="BJ105" s="50">
        <v>0</v>
      </c>
      <c r="BK105" s="49">
        <v>0</v>
      </c>
      <c r="BL105" s="49">
        <v>0</v>
      </c>
      <c r="BM105" s="49">
        <v>0</v>
      </c>
      <c r="BN105" s="49">
        <v>972.00000000000011</v>
      </c>
      <c r="BO105" s="49">
        <v>0</v>
      </c>
      <c r="BP105" s="49">
        <v>1040.04</v>
      </c>
      <c r="BQ105" s="49">
        <v>1040.04</v>
      </c>
      <c r="BR105" s="49">
        <v>0</v>
      </c>
      <c r="BS105" s="49">
        <v>0</v>
      </c>
      <c r="BT105" s="49">
        <v>0</v>
      </c>
      <c r="BU105" s="50">
        <v>0</v>
      </c>
      <c r="BV105" s="49">
        <v>0</v>
      </c>
      <c r="BW105" s="50">
        <v>0</v>
      </c>
      <c r="BX105" s="49">
        <v>0</v>
      </c>
      <c r="BY105" s="49">
        <v>0</v>
      </c>
      <c r="BZ105" s="49">
        <v>0</v>
      </c>
      <c r="CA105" s="49">
        <v>1040.04</v>
      </c>
      <c r="CB105" s="49">
        <v>0</v>
      </c>
      <c r="CC105" s="49">
        <v>1112.8427999999999</v>
      </c>
      <c r="CD105" s="49">
        <v>1112.8427999999999</v>
      </c>
      <c r="CE105" s="49">
        <v>0</v>
      </c>
      <c r="CF105" s="49">
        <v>0</v>
      </c>
      <c r="CG105" s="49">
        <v>0</v>
      </c>
      <c r="CH105" s="50">
        <v>0</v>
      </c>
      <c r="CI105" s="49">
        <v>0</v>
      </c>
      <c r="CJ105" s="50">
        <v>0</v>
      </c>
      <c r="CK105" s="49">
        <v>0</v>
      </c>
      <c r="CL105" s="49">
        <v>0</v>
      </c>
      <c r="CM105" s="49">
        <v>0</v>
      </c>
      <c r="CN105" s="49">
        <v>1112.8427999999999</v>
      </c>
      <c r="CO105" s="10" t="s">
        <v>1328</v>
      </c>
      <c r="CP105" s="51" t="s">
        <v>1329</v>
      </c>
    </row>
    <row r="106" spans="1:94" ht="70.349999999999994" customHeight="1" x14ac:dyDescent="0.3">
      <c r="A106" s="48" t="s">
        <v>1330</v>
      </c>
      <c r="B106" s="48" t="s">
        <v>1330</v>
      </c>
      <c r="C106" s="10" t="s">
        <v>101</v>
      </c>
      <c r="D106" s="10" t="s">
        <v>102</v>
      </c>
      <c r="E106" s="10" t="s">
        <v>1331</v>
      </c>
      <c r="F106" s="10" t="s">
        <v>1332</v>
      </c>
      <c r="G106" s="10" t="s">
        <v>1115</v>
      </c>
      <c r="H106" s="10" t="s">
        <v>1116</v>
      </c>
      <c r="I106" s="10" t="s">
        <v>1117</v>
      </c>
      <c r="J106" s="10" t="s">
        <v>1333</v>
      </c>
      <c r="K106" s="10" t="s">
        <v>1085</v>
      </c>
      <c r="L106" s="10" t="s">
        <v>1086</v>
      </c>
      <c r="M106" s="10" t="s">
        <v>670</v>
      </c>
      <c r="N106" s="10" t="s">
        <v>1319</v>
      </c>
      <c r="O106" s="10" t="s">
        <v>420</v>
      </c>
      <c r="P106" s="10" t="s">
        <v>421</v>
      </c>
      <c r="Q106" s="10" t="s">
        <v>1320</v>
      </c>
      <c r="R106" s="10" t="s">
        <v>1321</v>
      </c>
      <c r="S106" s="10" t="s">
        <v>1334</v>
      </c>
      <c r="T106" s="10" t="s">
        <v>1335</v>
      </c>
      <c r="U106" s="10" t="s">
        <v>1336</v>
      </c>
      <c r="V106" s="10" t="s">
        <v>1337</v>
      </c>
      <c r="W106" s="10" t="s">
        <v>1338</v>
      </c>
      <c r="X106" s="10" t="s">
        <v>146</v>
      </c>
      <c r="Y106" s="10" t="s">
        <v>123</v>
      </c>
      <c r="Z106" s="10" t="s">
        <v>124</v>
      </c>
      <c r="AA106" s="49">
        <v>793760</v>
      </c>
      <c r="AB106" s="10" t="s">
        <v>125</v>
      </c>
      <c r="AC106" s="10" t="s">
        <v>1096</v>
      </c>
      <c r="AD106" s="49">
        <v>0</v>
      </c>
      <c r="AE106" s="49">
        <v>0</v>
      </c>
      <c r="AF106" s="49">
        <v>0</v>
      </c>
      <c r="AG106" s="49">
        <v>793760</v>
      </c>
      <c r="AH106" s="10"/>
      <c r="AI106" s="10"/>
      <c r="AJ106" s="10"/>
      <c r="AK106" s="10"/>
      <c r="AL106" s="10"/>
      <c r="AM106" s="10" t="s">
        <v>4849</v>
      </c>
      <c r="AN106" s="10"/>
      <c r="AO106" s="49">
        <v>0</v>
      </c>
      <c r="AP106" s="49">
        <v>0</v>
      </c>
      <c r="AQ106" s="49">
        <v>0</v>
      </c>
      <c r="AR106" s="49">
        <v>0</v>
      </c>
      <c r="AS106" s="49">
        <v>0</v>
      </c>
      <c r="AT106" s="49">
        <v>0</v>
      </c>
      <c r="AU106" s="49">
        <v>0</v>
      </c>
      <c r="AV106" s="49">
        <v>400</v>
      </c>
      <c r="AW106" s="50">
        <v>0</v>
      </c>
      <c r="AX106" s="49">
        <v>0</v>
      </c>
      <c r="AY106" s="49">
        <v>89.441839999999999</v>
      </c>
      <c r="AZ106" s="49">
        <v>89.441839999999999</v>
      </c>
      <c r="BA106" s="49">
        <v>489.44184000000001</v>
      </c>
      <c r="BB106" s="49">
        <v>0</v>
      </c>
      <c r="BC106" s="49">
        <v>0</v>
      </c>
      <c r="BD106" s="49">
        <v>0</v>
      </c>
      <c r="BE106" s="49">
        <v>0</v>
      </c>
      <c r="BF106" s="49">
        <v>0</v>
      </c>
      <c r="BG106" s="49">
        <v>0</v>
      </c>
      <c r="BH106" s="49">
        <v>0</v>
      </c>
      <c r="BI106" s="49">
        <v>432</v>
      </c>
      <c r="BJ106" s="50">
        <v>0</v>
      </c>
      <c r="BK106" s="49">
        <v>0</v>
      </c>
      <c r="BL106" s="49">
        <v>89.441839999999999</v>
      </c>
      <c r="BM106" s="49">
        <v>89.441839999999999</v>
      </c>
      <c r="BN106" s="49">
        <v>521.44183999999996</v>
      </c>
      <c r="BO106" s="49">
        <v>0</v>
      </c>
      <c r="BP106" s="49">
        <v>0</v>
      </c>
      <c r="BQ106" s="49">
        <v>0</v>
      </c>
      <c r="BR106" s="49">
        <v>0</v>
      </c>
      <c r="BS106" s="49">
        <v>0</v>
      </c>
      <c r="BT106" s="49">
        <v>0</v>
      </c>
      <c r="BU106" s="50">
        <v>0</v>
      </c>
      <c r="BV106" s="49">
        <v>462.24</v>
      </c>
      <c r="BW106" s="50">
        <v>0</v>
      </c>
      <c r="BX106" s="49">
        <v>0</v>
      </c>
      <c r="BY106" s="49">
        <v>89.441839999999999</v>
      </c>
      <c r="BZ106" s="49">
        <v>89.441839999999999</v>
      </c>
      <c r="CA106" s="49">
        <v>551.68183999999997</v>
      </c>
      <c r="CB106" s="49">
        <v>0</v>
      </c>
      <c r="CC106" s="49">
        <v>0</v>
      </c>
      <c r="CD106" s="49">
        <v>0</v>
      </c>
      <c r="CE106" s="49">
        <v>0</v>
      </c>
      <c r="CF106" s="49">
        <v>0</v>
      </c>
      <c r="CG106" s="49">
        <v>0</v>
      </c>
      <c r="CH106" s="50">
        <v>0</v>
      </c>
      <c r="CI106" s="49">
        <v>494.59679999999997</v>
      </c>
      <c r="CJ106" s="50">
        <v>0</v>
      </c>
      <c r="CK106" s="49">
        <v>0</v>
      </c>
      <c r="CL106" s="49">
        <v>89.441839999999999</v>
      </c>
      <c r="CM106" s="49">
        <v>89.441839999999999</v>
      </c>
      <c r="CN106" s="49">
        <v>584.03863999999999</v>
      </c>
      <c r="CO106" s="10" t="s">
        <v>1339</v>
      </c>
      <c r="CP106" s="51" t="s">
        <v>1340</v>
      </c>
    </row>
    <row r="107" spans="1:94" ht="70.349999999999994" customHeight="1" x14ac:dyDescent="0.3">
      <c r="A107" s="48" t="s">
        <v>1341</v>
      </c>
      <c r="B107" s="48" t="s">
        <v>1341</v>
      </c>
      <c r="C107" s="10" t="s">
        <v>136</v>
      </c>
      <c r="D107" s="10" t="s">
        <v>102</v>
      </c>
      <c r="E107" s="10" t="s">
        <v>1342</v>
      </c>
      <c r="F107" s="10" t="s">
        <v>1343</v>
      </c>
      <c r="G107" s="10" t="s">
        <v>521</v>
      </c>
      <c r="H107" s="10" t="s">
        <v>106</v>
      </c>
      <c r="I107" s="10" t="s">
        <v>1083</v>
      </c>
      <c r="J107" s="10" t="s">
        <v>1344</v>
      </c>
      <c r="K107" s="10" t="s">
        <v>1085</v>
      </c>
      <c r="L107" s="10" t="s">
        <v>1086</v>
      </c>
      <c r="M107" s="10" t="s">
        <v>670</v>
      </c>
      <c r="N107" s="10" t="s">
        <v>1319</v>
      </c>
      <c r="O107" s="10" t="s">
        <v>420</v>
      </c>
      <c r="P107" s="10" t="s">
        <v>421</v>
      </c>
      <c r="Q107" s="10" t="s">
        <v>1320</v>
      </c>
      <c r="R107" s="10" t="s">
        <v>1321</v>
      </c>
      <c r="S107" s="10" t="s">
        <v>1345</v>
      </c>
      <c r="T107" s="10" t="s">
        <v>1346</v>
      </c>
      <c r="U107" s="10" t="s">
        <v>1347</v>
      </c>
      <c r="V107" s="10" t="s">
        <v>1348</v>
      </c>
      <c r="W107" s="10" t="s">
        <v>1349</v>
      </c>
      <c r="X107" s="10" t="s">
        <v>146</v>
      </c>
      <c r="Y107" s="10" t="s">
        <v>123</v>
      </c>
      <c r="Z107" s="10" t="s">
        <v>124</v>
      </c>
      <c r="AA107" s="49">
        <v>793760</v>
      </c>
      <c r="AB107" s="10" t="s">
        <v>125</v>
      </c>
      <c r="AC107" s="10" t="s">
        <v>1096</v>
      </c>
      <c r="AD107" s="49">
        <v>0</v>
      </c>
      <c r="AE107" s="49">
        <v>0</v>
      </c>
      <c r="AF107" s="49">
        <v>0</v>
      </c>
      <c r="AG107" s="49">
        <v>793760</v>
      </c>
      <c r="AH107" s="10"/>
      <c r="AI107" s="10"/>
      <c r="AJ107" s="10"/>
      <c r="AK107" s="10"/>
      <c r="AL107" s="10"/>
      <c r="AM107" s="10" t="s">
        <v>4849</v>
      </c>
      <c r="AN107" s="10"/>
      <c r="AO107" s="49">
        <v>0</v>
      </c>
      <c r="AP107" s="49">
        <v>23958.558754999998</v>
      </c>
      <c r="AQ107" s="49">
        <v>23958.558754999998</v>
      </c>
      <c r="AR107" s="49">
        <v>0</v>
      </c>
      <c r="AS107" s="49">
        <v>0</v>
      </c>
      <c r="AT107" s="49">
        <v>0</v>
      </c>
      <c r="AU107" s="49">
        <v>0</v>
      </c>
      <c r="AV107" s="49">
        <v>0</v>
      </c>
      <c r="AW107" s="50">
        <v>0</v>
      </c>
      <c r="AX107" s="49">
        <v>0</v>
      </c>
      <c r="AY107" s="49">
        <v>0</v>
      </c>
      <c r="AZ107" s="49">
        <v>0</v>
      </c>
      <c r="BA107" s="49">
        <v>23958.558754999998</v>
      </c>
      <c r="BB107" s="49">
        <v>0</v>
      </c>
      <c r="BC107" s="49">
        <v>25875.243455399999</v>
      </c>
      <c r="BD107" s="49">
        <v>25875.243455399999</v>
      </c>
      <c r="BE107" s="49">
        <v>0</v>
      </c>
      <c r="BF107" s="49">
        <v>0</v>
      </c>
      <c r="BG107" s="49">
        <v>0</v>
      </c>
      <c r="BH107" s="49">
        <v>0</v>
      </c>
      <c r="BI107" s="49">
        <v>0</v>
      </c>
      <c r="BJ107" s="50">
        <v>0</v>
      </c>
      <c r="BK107" s="49">
        <v>0</v>
      </c>
      <c r="BL107" s="49">
        <v>0</v>
      </c>
      <c r="BM107" s="49">
        <v>0</v>
      </c>
      <c r="BN107" s="49">
        <v>25875.243455399999</v>
      </c>
      <c r="BO107" s="49">
        <v>0</v>
      </c>
      <c r="BP107" s="49">
        <v>27686.510497277999</v>
      </c>
      <c r="BQ107" s="49">
        <v>27686.510497277999</v>
      </c>
      <c r="BR107" s="49">
        <v>0</v>
      </c>
      <c r="BS107" s="49">
        <v>0</v>
      </c>
      <c r="BT107" s="49">
        <v>0</v>
      </c>
      <c r="BU107" s="50">
        <v>0</v>
      </c>
      <c r="BV107" s="49">
        <v>0</v>
      </c>
      <c r="BW107" s="50">
        <v>0</v>
      </c>
      <c r="BX107" s="49">
        <v>0</v>
      </c>
      <c r="BY107" s="49">
        <v>0</v>
      </c>
      <c r="BZ107" s="49">
        <v>0</v>
      </c>
      <c r="CA107" s="49">
        <v>27686.510497277999</v>
      </c>
      <c r="CB107" s="49">
        <v>0</v>
      </c>
      <c r="CC107" s="49">
        <v>29624.566232087469</v>
      </c>
      <c r="CD107" s="49">
        <v>29624.566232087469</v>
      </c>
      <c r="CE107" s="49">
        <v>0</v>
      </c>
      <c r="CF107" s="49">
        <v>0</v>
      </c>
      <c r="CG107" s="49">
        <v>0</v>
      </c>
      <c r="CH107" s="50">
        <v>0</v>
      </c>
      <c r="CI107" s="49">
        <v>0</v>
      </c>
      <c r="CJ107" s="50">
        <v>0</v>
      </c>
      <c r="CK107" s="49">
        <v>0</v>
      </c>
      <c r="CL107" s="49">
        <v>0</v>
      </c>
      <c r="CM107" s="49">
        <v>0</v>
      </c>
      <c r="CN107" s="49">
        <v>29624.566232087469</v>
      </c>
      <c r="CO107" s="10" t="s">
        <v>1350</v>
      </c>
      <c r="CP107" s="51" t="s">
        <v>1351</v>
      </c>
    </row>
    <row r="108" spans="1:94" ht="70.349999999999994" customHeight="1" x14ac:dyDescent="0.3">
      <c r="A108" s="48" t="s">
        <v>1352</v>
      </c>
      <c r="B108" s="48" t="s">
        <v>1352</v>
      </c>
      <c r="C108" s="10" t="s">
        <v>175</v>
      </c>
      <c r="D108" s="10" t="s">
        <v>102</v>
      </c>
      <c r="E108" s="10" t="s">
        <v>1113</v>
      </c>
      <c r="F108" s="10" t="s">
        <v>1114</v>
      </c>
      <c r="G108" s="10" t="s">
        <v>1115</v>
      </c>
      <c r="H108" s="10" t="s">
        <v>1116</v>
      </c>
      <c r="I108" s="10" t="s">
        <v>1117</v>
      </c>
      <c r="J108" s="10" t="s">
        <v>1118</v>
      </c>
      <c r="K108" s="10" t="s">
        <v>1085</v>
      </c>
      <c r="L108" s="10" t="s">
        <v>1086</v>
      </c>
      <c r="M108" s="10" t="s">
        <v>670</v>
      </c>
      <c r="N108" s="10" t="s">
        <v>1319</v>
      </c>
      <c r="O108" s="10" t="s">
        <v>420</v>
      </c>
      <c r="P108" s="10" t="s">
        <v>421</v>
      </c>
      <c r="Q108" s="10" t="s">
        <v>1320</v>
      </c>
      <c r="R108" s="10" t="s">
        <v>1321</v>
      </c>
      <c r="S108" s="10" t="s">
        <v>1353</v>
      </c>
      <c r="T108" s="10" t="s">
        <v>1354</v>
      </c>
      <c r="U108" s="10" t="s">
        <v>1059</v>
      </c>
      <c r="V108" s="10" t="s">
        <v>1355</v>
      </c>
      <c r="W108" s="10" t="s">
        <v>1356</v>
      </c>
      <c r="X108" s="10" t="s">
        <v>1059</v>
      </c>
      <c r="Y108" s="10" t="s">
        <v>123</v>
      </c>
      <c r="Z108" s="10" t="s">
        <v>124</v>
      </c>
      <c r="AA108" s="49">
        <v>16</v>
      </c>
      <c r="AB108" s="10" t="s">
        <v>182</v>
      </c>
      <c r="AC108" s="10" t="s">
        <v>1096</v>
      </c>
      <c r="AD108" s="49">
        <v>16</v>
      </c>
      <c r="AE108" s="49">
        <v>16</v>
      </c>
      <c r="AF108" s="49">
        <v>16</v>
      </c>
      <c r="AG108" s="49">
        <v>16</v>
      </c>
      <c r="AH108" s="10"/>
      <c r="AI108" s="10" t="s">
        <v>5254</v>
      </c>
      <c r="AJ108" s="10" t="s">
        <v>5255</v>
      </c>
      <c r="AK108" s="10" t="s">
        <v>5256</v>
      </c>
      <c r="AL108" s="10" t="s">
        <v>5257</v>
      </c>
      <c r="AM108" s="10" t="s">
        <v>4849</v>
      </c>
      <c r="AN108" s="10" t="s">
        <v>5258</v>
      </c>
      <c r="AO108" s="49">
        <v>0</v>
      </c>
      <c r="AP108" s="49">
        <v>13076.40887766468</v>
      </c>
      <c r="AQ108" s="49">
        <v>13076.40887766468</v>
      </c>
      <c r="AR108" s="49">
        <v>0</v>
      </c>
      <c r="AS108" s="49">
        <v>6285.6982260000004</v>
      </c>
      <c r="AT108" s="49">
        <v>0</v>
      </c>
      <c r="AU108" s="49">
        <v>0</v>
      </c>
      <c r="AV108" s="49">
        <v>0</v>
      </c>
      <c r="AW108" s="50">
        <v>0</v>
      </c>
      <c r="AX108" s="49">
        <v>0</v>
      </c>
      <c r="AY108" s="49">
        <v>0</v>
      </c>
      <c r="AZ108" s="49">
        <v>0</v>
      </c>
      <c r="BA108" s="49">
        <v>19362.107103664679</v>
      </c>
      <c r="BB108" s="49">
        <v>0</v>
      </c>
      <c r="BC108" s="49">
        <v>13876.351680709609</v>
      </c>
      <c r="BD108" s="49">
        <v>13876.351680709609</v>
      </c>
      <c r="BE108" s="49">
        <v>0</v>
      </c>
      <c r="BF108" s="49">
        <v>6725.6971018200011</v>
      </c>
      <c r="BG108" s="49">
        <v>0</v>
      </c>
      <c r="BH108" s="49">
        <v>0</v>
      </c>
      <c r="BI108" s="49">
        <v>0</v>
      </c>
      <c r="BJ108" s="50">
        <v>0</v>
      </c>
      <c r="BK108" s="49">
        <v>0</v>
      </c>
      <c r="BL108" s="49">
        <v>0</v>
      </c>
      <c r="BM108" s="49">
        <v>0</v>
      </c>
      <c r="BN108" s="49">
        <v>20602.048782529611</v>
      </c>
      <c r="BO108" s="49">
        <v>0</v>
      </c>
      <c r="BP108" s="49">
        <v>14702.11116146789</v>
      </c>
      <c r="BQ108" s="49">
        <v>14702.11116146789</v>
      </c>
      <c r="BR108" s="49">
        <v>0</v>
      </c>
      <c r="BS108" s="49">
        <v>7196.4958989474007</v>
      </c>
      <c r="BT108" s="49">
        <v>0</v>
      </c>
      <c r="BU108" s="50">
        <v>0</v>
      </c>
      <c r="BV108" s="49">
        <v>0</v>
      </c>
      <c r="BW108" s="50">
        <v>0</v>
      </c>
      <c r="BX108" s="49">
        <v>0</v>
      </c>
      <c r="BY108" s="49">
        <v>0</v>
      </c>
      <c r="BZ108" s="49">
        <v>0</v>
      </c>
      <c r="CA108" s="49">
        <v>21898.607060415288</v>
      </c>
      <c r="CB108" s="49">
        <v>0</v>
      </c>
      <c r="CC108" s="49">
        <v>15576.938697665761</v>
      </c>
      <c r="CD108" s="49">
        <v>15576.938697665761</v>
      </c>
      <c r="CE108" s="49">
        <v>0</v>
      </c>
      <c r="CF108" s="49">
        <v>7628.2856528842458</v>
      </c>
      <c r="CG108" s="49">
        <v>0</v>
      </c>
      <c r="CH108" s="50">
        <v>0</v>
      </c>
      <c r="CI108" s="49">
        <v>0</v>
      </c>
      <c r="CJ108" s="50">
        <v>0</v>
      </c>
      <c r="CK108" s="49">
        <v>0</v>
      </c>
      <c r="CL108" s="49">
        <v>0</v>
      </c>
      <c r="CM108" s="49">
        <v>0</v>
      </c>
      <c r="CN108" s="49">
        <v>23205.224350550008</v>
      </c>
      <c r="CO108" s="10" t="s">
        <v>1360</v>
      </c>
      <c r="CP108" s="51" t="s">
        <v>1361</v>
      </c>
    </row>
    <row r="109" spans="1:94" ht="70.349999999999994" customHeight="1" x14ac:dyDescent="0.3">
      <c r="A109" s="48" t="s">
        <v>1362</v>
      </c>
      <c r="B109" s="48" t="s">
        <v>1362</v>
      </c>
      <c r="C109" s="10" t="s">
        <v>246</v>
      </c>
      <c r="D109" s="10" t="s">
        <v>102</v>
      </c>
      <c r="E109" s="10" t="s">
        <v>1113</v>
      </c>
      <c r="F109" s="10" t="s">
        <v>1114</v>
      </c>
      <c r="G109" s="10" t="s">
        <v>1115</v>
      </c>
      <c r="H109" s="10" t="s">
        <v>1116</v>
      </c>
      <c r="I109" s="10" t="s">
        <v>1117</v>
      </c>
      <c r="J109" s="10" t="s">
        <v>1118</v>
      </c>
      <c r="K109" s="10" t="s">
        <v>1085</v>
      </c>
      <c r="L109" s="10" t="s">
        <v>1086</v>
      </c>
      <c r="M109" s="10" t="s">
        <v>670</v>
      </c>
      <c r="N109" s="10" t="s">
        <v>1319</v>
      </c>
      <c r="O109" s="10" t="s">
        <v>420</v>
      </c>
      <c r="P109" s="10" t="s">
        <v>421</v>
      </c>
      <c r="Q109" s="10" t="s">
        <v>1320</v>
      </c>
      <c r="R109" s="10" t="s">
        <v>1321</v>
      </c>
      <c r="S109" s="10" t="s">
        <v>1363</v>
      </c>
      <c r="T109" s="10" t="s">
        <v>1364</v>
      </c>
      <c r="U109" s="10" t="s">
        <v>1365</v>
      </c>
      <c r="V109" s="10" t="s">
        <v>1366</v>
      </c>
      <c r="W109" s="10" t="s">
        <v>1367</v>
      </c>
      <c r="X109" s="10" t="s">
        <v>1368</v>
      </c>
      <c r="Y109" s="10" t="s">
        <v>123</v>
      </c>
      <c r="Z109" s="10" t="s">
        <v>124</v>
      </c>
      <c r="AA109" s="49">
        <v>10</v>
      </c>
      <c r="AB109" s="10" t="s">
        <v>125</v>
      </c>
      <c r="AC109" s="10" t="s">
        <v>1096</v>
      </c>
      <c r="AD109" s="49">
        <v>0</v>
      </c>
      <c r="AE109" s="49">
        <v>10</v>
      </c>
      <c r="AF109" s="49">
        <v>0</v>
      </c>
      <c r="AG109" s="49">
        <v>0</v>
      </c>
      <c r="AH109" s="10"/>
      <c r="AI109" s="10" t="s">
        <v>5259</v>
      </c>
      <c r="AJ109" s="10" t="s">
        <v>5260</v>
      </c>
      <c r="AK109" s="10"/>
      <c r="AL109" s="10"/>
      <c r="AM109" s="10" t="s">
        <v>4849</v>
      </c>
      <c r="AN109" s="10" t="s">
        <v>5261</v>
      </c>
      <c r="AO109" s="49">
        <v>0</v>
      </c>
      <c r="AP109" s="49">
        <v>0</v>
      </c>
      <c r="AQ109" s="49">
        <v>0</v>
      </c>
      <c r="AR109" s="49">
        <v>0</v>
      </c>
      <c r="AS109" s="49">
        <v>0</v>
      </c>
      <c r="AT109" s="49">
        <v>0</v>
      </c>
      <c r="AU109" s="49">
        <v>0</v>
      </c>
      <c r="AV109" s="49">
        <v>0</v>
      </c>
      <c r="AW109" s="50">
        <v>0</v>
      </c>
      <c r="AX109" s="49">
        <v>0</v>
      </c>
      <c r="AY109" s="49">
        <v>0</v>
      </c>
      <c r="AZ109" s="49">
        <v>0</v>
      </c>
      <c r="BA109" s="49">
        <v>0</v>
      </c>
      <c r="BB109" s="49">
        <v>0</v>
      </c>
      <c r="BC109" s="49">
        <v>0</v>
      </c>
      <c r="BD109" s="49">
        <v>0</v>
      </c>
      <c r="BE109" s="49">
        <v>0</v>
      </c>
      <c r="BF109" s="49">
        <v>0</v>
      </c>
      <c r="BG109" s="49">
        <v>0</v>
      </c>
      <c r="BH109" s="49">
        <v>0</v>
      </c>
      <c r="BI109" s="49">
        <v>15000</v>
      </c>
      <c r="BJ109" s="50">
        <v>0</v>
      </c>
      <c r="BK109" s="49">
        <v>0</v>
      </c>
      <c r="BL109" s="49">
        <v>0</v>
      </c>
      <c r="BM109" s="49">
        <v>0</v>
      </c>
      <c r="BN109" s="49">
        <v>15000</v>
      </c>
      <c r="BO109" s="49">
        <v>0</v>
      </c>
      <c r="BP109" s="49">
        <v>0</v>
      </c>
      <c r="BQ109" s="49">
        <v>0</v>
      </c>
      <c r="BR109" s="49">
        <v>0</v>
      </c>
      <c r="BS109" s="49">
        <v>0</v>
      </c>
      <c r="BT109" s="49">
        <v>0</v>
      </c>
      <c r="BU109" s="50">
        <v>0</v>
      </c>
      <c r="BV109" s="49">
        <v>0</v>
      </c>
      <c r="BW109" s="50">
        <v>0</v>
      </c>
      <c r="BX109" s="49">
        <v>0</v>
      </c>
      <c r="BY109" s="49">
        <v>0</v>
      </c>
      <c r="BZ109" s="49">
        <v>0</v>
      </c>
      <c r="CA109" s="49">
        <v>0</v>
      </c>
      <c r="CB109" s="49">
        <v>0</v>
      </c>
      <c r="CC109" s="49">
        <v>0</v>
      </c>
      <c r="CD109" s="49">
        <v>0</v>
      </c>
      <c r="CE109" s="49">
        <v>0</v>
      </c>
      <c r="CF109" s="49">
        <v>0</v>
      </c>
      <c r="CG109" s="49">
        <v>0</v>
      </c>
      <c r="CH109" s="50">
        <v>0</v>
      </c>
      <c r="CI109" s="49">
        <v>0</v>
      </c>
      <c r="CJ109" s="50">
        <v>0</v>
      </c>
      <c r="CK109" s="49">
        <v>0</v>
      </c>
      <c r="CL109" s="49">
        <v>0</v>
      </c>
      <c r="CM109" s="49">
        <v>0</v>
      </c>
      <c r="CN109" s="49">
        <v>0</v>
      </c>
      <c r="CO109" s="10" t="s">
        <v>1371</v>
      </c>
      <c r="CP109" s="51" t="s">
        <v>1372</v>
      </c>
    </row>
    <row r="110" spans="1:94" ht="70.349999999999994" customHeight="1" x14ac:dyDescent="0.3">
      <c r="A110" s="48" t="s">
        <v>1373</v>
      </c>
      <c r="B110" s="48" t="s">
        <v>1373</v>
      </c>
      <c r="C110" s="10" t="s">
        <v>357</v>
      </c>
      <c r="D110" s="10" t="s">
        <v>102</v>
      </c>
      <c r="E110" s="10" t="s">
        <v>1374</v>
      </c>
      <c r="F110" s="10" t="s">
        <v>1375</v>
      </c>
      <c r="G110" s="10" t="s">
        <v>1376</v>
      </c>
      <c r="H110" s="10" t="s">
        <v>106</v>
      </c>
      <c r="I110" s="10" t="s">
        <v>1377</v>
      </c>
      <c r="J110" s="10" t="s">
        <v>1378</v>
      </c>
      <c r="K110" s="10" t="s">
        <v>1085</v>
      </c>
      <c r="L110" s="10" t="s">
        <v>1086</v>
      </c>
      <c r="M110" s="10" t="s">
        <v>670</v>
      </c>
      <c r="N110" s="10" t="s">
        <v>1319</v>
      </c>
      <c r="O110" s="10" t="s">
        <v>420</v>
      </c>
      <c r="P110" s="10" t="s">
        <v>421</v>
      </c>
      <c r="Q110" s="10" t="s">
        <v>1320</v>
      </c>
      <c r="R110" s="10" t="s">
        <v>1321</v>
      </c>
      <c r="S110" s="10" t="s">
        <v>1379</v>
      </c>
      <c r="T110" s="10" t="s">
        <v>1380</v>
      </c>
      <c r="U110" s="10" t="s">
        <v>1381</v>
      </c>
      <c r="V110" s="10" t="s">
        <v>1382</v>
      </c>
      <c r="W110" s="10" t="s">
        <v>1383</v>
      </c>
      <c r="X110" s="10" t="s">
        <v>638</v>
      </c>
      <c r="Y110" s="10" t="s">
        <v>123</v>
      </c>
      <c r="Z110" s="10" t="s">
        <v>124</v>
      </c>
      <c r="AA110" s="49">
        <v>4</v>
      </c>
      <c r="AB110" s="10" t="s">
        <v>125</v>
      </c>
      <c r="AC110" s="10" t="s">
        <v>1096</v>
      </c>
      <c r="AD110" s="49">
        <v>0</v>
      </c>
      <c r="AE110" s="49">
        <v>4</v>
      </c>
      <c r="AF110" s="49">
        <v>0</v>
      </c>
      <c r="AG110" s="49">
        <v>0</v>
      </c>
      <c r="AH110" s="10"/>
      <c r="AI110" s="10" t="s">
        <v>5262</v>
      </c>
      <c r="AJ110" s="10" t="s">
        <v>5263</v>
      </c>
      <c r="AK110" s="10"/>
      <c r="AL110" s="10"/>
      <c r="AM110" s="10" t="s">
        <v>4849</v>
      </c>
      <c r="AN110" s="10" t="s">
        <v>5264</v>
      </c>
      <c r="AO110" s="49">
        <v>0</v>
      </c>
      <c r="AP110" s="49">
        <v>0</v>
      </c>
      <c r="AQ110" s="49">
        <v>0</v>
      </c>
      <c r="AR110" s="49">
        <v>0</v>
      </c>
      <c r="AS110" s="49">
        <v>0</v>
      </c>
      <c r="AT110" s="49">
        <v>0</v>
      </c>
      <c r="AU110" s="49">
        <v>0</v>
      </c>
      <c r="AV110" s="49">
        <v>2500</v>
      </c>
      <c r="AW110" s="50">
        <v>0</v>
      </c>
      <c r="AX110" s="49">
        <v>0</v>
      </c>
      <c r="AY110" s="49">
        <v>0</v>
      </c>
      <c r="AZ110" s="49">
        <v>0</v>
      </c>
      <c r="BA110" s="49">
        <v>2500</v>
      </c>
      <c r="BB110" s="49">
        <v>0</v>
      </c>
      <c r="BC110" s="49">
        <v>0</v>
      </c>
      <c r="BD110" s="49">
        <v>0</v>
      </c>
      <c r="BE110" s="49">
        <v>0</v>
      </c>
      <c r="BF110" s="49">
        <v>0</v>
      </c>
      <c r="BG110" s="49">
        <v>0</v>
      </c>
      <c r="BH110" s="49">
        <v>0</v>
      </c>
      <c r="BI110" s="49">
        <v>0</v>
      </c>
      <c r="BJ110" s="50">
        <v>0</v>
      </c>
      <c r="BK110" s="49">
        <v>0</v>
      </c>
      <c r="BL110" s="49">
        <v>0</v>
      </c>
      <c r="BM110" s="49">
        <v>0</v>
      </c>
      <c r="BN110" s="49">
        <v>0</v>
      </c>
      <c r="BO110" s="49">
        <v>0</v>
      </c>
      <c r="BP110" s="49">
        <v>0</v>
      </c>
      <c r="BQ110" s="49">
        <v>0</v>
      </c>
      <c r="BR110" s="49">
        <v>0</v>
      </c>
      <c r="BS110" s="49">
        <v>0</v>
      </c>
      <c r="BT110" s="49">
        <v>0</v>
      </c>
      <c r="BU110" s="50">
        <v>0</v>
      </c>
      <c r="BV110" s="49">
        <v>0</v>
      </c>
      <c r="BW110" s="50">
        <v>0</v>
      </c>
      <c r="BX110" s="49">
        <v>0</v>
      </c>
      <c r="BY110" s="49">
        <v>0</v>
      </c>
      <c r="BZ110" s="49">
        <v>0</v>
      </c>
      <c r="CA110" s="49">
        <v>0</v>
      </c>
      <c r="CB110" s="49">
        <v>0</v>
      </c>
      <c r="CC110" s="49">
        <v>0</v>
      </c>
      <c r="CD110" s="49">
        <v>0</v>
      </c>
      <c r="CE110" s="49">
        <v>0</v>
      </c>
      <c r="CF110" s="49">
        <v>0</v>
      </c>
      <c r="CG110" s="49">
        <v>0</v>
      </c>
      <c r="CH110" s="50">
        <v>0</v>
      </c>
      <c r="CI110" s="49">
        <v>0</v>
      </c>
      <c r="CJ110" s="50">
        <v>0</v>
      </c>
      <c r="CK110" s="49">
        <v>0</v>
      </c>
      <c r="CL110" s="49">
        <v>0</v>
      </c>
      <c r="CM110" s="49">
        <v>0</v>
      </c>
      <c r="CN110" s="49">
        <v>0</v>
      </c>
      <c r="CO110" s="10" t="s">
        <v>1386</v>
      </c>
      <c r="CP110" s="51" t="s">
        <v>1387</v>
      </c>
    </row>
    <row r="111" spans="1:94" ht="70.349999999999994" customHeight="1" x14ac:dyDescent="0.3">
      <c r="A111" s="48" t="s">
        <v>1388</v>
      </c>
      <c r="B111" s="48" t="s">
        <v>1388</v>
      </c>
      <c r="C111" s="10" t="s">
        <v>419</v>
      </c>
      <c r="D111" s="10" t="s">
        <v>102</v>
      </c>
      <c r="E111" s="10" t="s">
        <v>1113</v>
      </c>
      <c r="F111" s="10" t="s">
        <v>1114</v>
      </c>
      <c r="G111" s="10" t="s">
        <v>1115</v>
      </c>
      <c r="H111" s="10" t="s">
        <v>1116</v>
      </c>
      <c r="I111" s="10" t="s">
        <v>1117</v>
      </c>
      <c r="J111" s="10" t="s">
        <v>1118</v>
      </c>
      <c r="K111" s="10" t="s">
        <v>1085</v>
      </c>
      <c r="L111" s="10" t="s">
        <v>1086</v>
      </c>
      <c r="M111" s="10" t="s">
        <v>670</v>
      </c>
      <c r="N111" s="10" t="s">
        <v>1319</v>
      </c>
      <c r="O111" s="10" t="s">
        <v>420</v>
      </c>
      <c r="P111" s="10" t="s">
        <v>421</v>
      </c>
      <c r="Q111" s="10" t="s">
        <v>1320</v>
      </c>
      <c r="R111" s="10" t="s">
        <v>1321</v>
      </c>
      <c r="S111" s="10" t="s">
        <v>1389</v>
      </c>
      <c r="T111" s="10" t="s">
        <v>1390</v>
      </c>
      <c r="U111" s="10" t="s">
        <v>1389</v>
      </c>
      <c r="V111" s="10" t="s">
        <v>1391</v>
      </c>
      <c r="W111" s="10" t="s">
        <v>1392</v>
      </c>
      <c r="X111" s="10" t="s">
        <v>1393</v>
      </c>
      <c r="Y111" s="10" t="s">
        <v>123</v>
      </c>
      <c r="Z111" s="10" t="s">
        <v>124</v>
      </c>
      <c r="AA111" s="49">
        <v>5</v>
      </c>
      <c r="AB111" s="10" t="s">
        <v>125</v>
      </c>
      <c r="AC111" s="10" t="s">
        <v>1096</v>
      </c>
      <c r="AD111" s="49">
        <v>5</v>
      </c>
      <c r="AE111" s="49">
        <v>0</v>
      </c>
      <c r="AF111" s="49">
        <v>0</v>
      </c>
      <c r="AG111" s="49">
        <v>0</v>
      </c>
      <c r="AH111" s="10" t="s">
        <v>5265</v>
      </c>
      <c r="AI111" s="10"/>
      <c r="AJ111" s="10"/>
      <c r="AK111" s="10"/>
      <c r="AL111" s="10"/>
      <c r="AM111" s="10" t="s">
        <v>4849</v>
      </c>
      <c r="AN111" s="10"/>
      <c r="AO111" s="49">
        <v>0</v>
      </c>
      <c r="AP111" s="49">
        <v>0</v>
      </c>
      <c r="AQ111" s="49">
        <v>0</v>
      </c>
      <c r="AR111" s="49">
        <v>0</v>
      </c>
      <c r="AS111" s="49">
        <v>0</v>
      </c>
      <c r="AT111" s="49">
        <v>0</v>
      </c>
      <c r="AU111" s="49">
        <v>0</v>
      </c>
      <c r="AV111" s="49">
        <v>5000</v>
      </c>
      <c r="AW111" s="50">
        <v>0</v>
      </c>
      <c r="AX111" s="49">
        <v>0</v>
      </c>
      <c r="AY111" s="49">
        <v>0</v>
      </c>
      <c r="AZ111" s="49">
        <v>0</v>
      </c>
      <c r="BA111" s="49">
        <v>5000</v>
      </c>
      <c r="BB111" s="49">
        <v>0</v>
      </c>
      <c r="BC111" s="49">
        <v>0</v>
      </c>
      <c r="BD111" s="49">
        <v>0</v>
      </c>
      <c r="BE111" s="49">
        <v>0</v>
      </c>
      <c r="BF111" s="49">
        <v>0</v>
      </c>
      <c r="BG111" s="49">
        <v>0</v>
      </c>
      <c r="BH111" s="49">
        <v>0</v>
      </c>
      <c r="BI111" s="49">
        <v>0</v>
      </c>
      <c r="BJ111" s="50">
        <v>0</v>
      </c>
      <c r="BK111" s="49">
        <v>0</v>
      </c>
      <c r="BL111" s="49">
        <v>0</v>
      </c>
      <c r="BM111" s="49">
        <v>0</v>
      </c>
      <c r="BN111" s="49">
        <v>0</v>
      </c>
      <c r="BO111" s="49">
        <v>0</v>
      </c>
      <c r="BP111" s="49">
        <v>0</v>
      </c>
      <c r="BQ111" s="49">
        <v>0</v>
      </c>
      <c r="BR111" s="49">
        <v>0</v>
      </c>
      <c r="BS111" s="49">
        <v>0</v>
      </c>
      <c r="BT111" s="49">
        <v>0</v>
      </c>
      <c r="BU111" s="50">
        <v>0</v>
      </c>
      <c r="BV111" s="49">
        <v>0</v>
      </c>
      <c r="BW111" s="50">
        <v>0</v>
      </c>
      <c r="BX111" s="49">
        <v>0</v>
      </c>
      <c r="BY111" s="49">
        <v>0</v>
      </c>
      <c r="BZ111" s="49">
        <v>0</v>
      </c>
      <c r="CA111" s="49">
        <v>0</v>
      </c>
      <c r="CB111" s="49">
        <v>0</v>
      </c>
      <c r="CC111" s="49">
        <v>0</v>
      </c>
      <c r="CD111" s="49">
        <v>0</v>
      </c>
      <c r="CE111" s="49">
        <v>0</v>
      </c>
      <c r="CF111" s="49">
        <v>0</v>
      </c>
      <c r="CG111" s="49">
        <v>0</v>
      </c>
      <c r="CH111" s="50">
        <v>0</v>
      </c>
      <c r="CI111" s="49">
        <v>0</v>
      </c>
      <c r="CJ111" s="50">
        <v>0</v>
      </c>
      <c r="CK111" s="49">
        <v>0</v>
      </c>
      <c r="CL111" s="49">
        <v>0</v>
      </c>
      <c r="CM111" s="49">
        <v>0</v>
      </c>
      <c r="CN111" s="49">
        <v>0</v>
      </c>
      <c r="CO111" s="10" t="s">
        <v>1386</v>
      </c>
      <c r="CP111" s="51" t="s">
        <v>1395</v>
      </c>
    </row>
    <row r="112" spans="1:94" ht="70.349999999999994" customHeight="1" x14ac:dyDescent="0.3">
      <c r="A112" s="48" t="s">
        <v>1396</v>
      </c>
      <c r="B112" s="48" t="s">
        <v>1396</v>
      </c>
      <c r="C112" s="10" t="s">
        <v>436</v>
      </c>
      <c r="D112" s="10" t="s">
        <v>102</v>
      </c>
      <c r="E112" s="10" t="s">
        <v>1113</v>
      </c>
      <c r="F112" s="10" t="s">
        <v>1114</v>
      </c>
      <c r="G112" s="10" t="s">
        <v>1115</v>
      </c>
      <c r="H112" s="10" t="s">
        <v>1116</v>
      </c>
      <c r="I112" s="10" t="s">
        <v>1117</v>
      </c>
      <c r="J112" s="10" t="s">
        <v>1118</v>
      </c>
      <c r="K112" s="10" t="s">
        <v>1085</v>
      </c>
      <c r="L112" s="10" t="s">
        <v>1086</v>
      </c>
      <c r="M112" s="10" t="s">
        <v>670</v>
      </c>
      <c r="N112" s="10" t="s">
        <v>1319</v>
      </c>
      <c r="O112" s="10" t="s">
        <v>420</v>
      </c>
      <c r="P112" s="10" t="s">
        <v>421</v>
      </c>
      <c r="Q112" s="10" t="s">
        <v>1320</v>
      </c>
      <c r="R112" s="10" t="s">
        <v>1321</v>
      </c>
      <c r="S112" s="10" t="s">
        <v>1397</v>
      </c>
      <c r="T112" s="10" t="s">
        <v>1398</v>
      </c>
      <c r="U112" s="10" t="s">
        <v>1399</v>
      </c>
      <c r="V112" s="10" t="s">
        <v>1400</v>
      </c>
      <c r="W112" s="10" t="s">
        <v>1401</v>
      </c>
      <c r="X112" s="10" t="s">
        <v>1059</v>
      </c>
      <c r="Y112" s="10" t="s">
        <v>123</v>
      </c>
      <c r="Z112" s="10" t="s">
        <v>124</v>
      </c>
      <c r="AA112" s="49">
        <v>26</v>
      </c>
      <c r="AB112" s="10" t="s">
        <v>182</v>
      </c>
      <c r="AC112" s="10" t="s">
        <v>1096</v>
      </c>
      <c r="AD112" s="49">
        <v>26</v>
      </c>
      <c r="AE112" s="49">
        <v>26</v>
      </c>
      <c r="AF112" s="49">
        <v>26</v>
      </c>
      <c r="AG112" s="49">
        <v>26</v>
      </c>
      <c r="AH112" s="10"/>
      <c r="AI112" s="10" t="s">
        <v>5266</v>
      </c>
      <c r="AJ112" s="10" t="s">
        <v>5267</v>
      </c>
      <c r="AK112" s="10" t="s">
        <v>5268</v>
      </c>
      <c r="AL112" s="10" t="s">
        <v>5269</v>
      </c>
      <c r="AM112" s="10" t="s">
        <v>4849</v>
      </c>
      <c r="AN112" s="10" t="s">
        <v>5270</v>
      </c>
      <c r="AO112" s="49">
        <v>0</v>
      </c>
      <c r="AP112" s="49">
        <v>300</v>
      </c>
      <c r="AQ112" s="49">
        <v>300</v>
      </c>
      <c r="AR112" s="49">
        <v>0</v>
      </c>
      <c r="AS112" s="49">
        <v>0</v>
      </c>
      <c r="AT112" s="49">
        <v>0</v>
      </c>
      <c r="AU112" s="49">
        <v>0</v>
      </c>
      <c r="AV112" s="49">
        <v>0</v>
      </c>
      <c r="AW112" s="50">
        <v>0</v>
      </c>
      <c r="AX112" s="49">
        <v>0</v>
      </c>
      <c r="AY112" s="49">
        <v>0</v>
      </c>
      <c r="AZ112" s="49">
        <v>0</v>
      </c>
      <c r="BA112" s="49">
        <v>300</v>
      </c>
      <c r="BB112" s="49">
        <v>0</v>
      </c>
      <c r="BC112" s="49">
        <v>324</v>
      </c>
      <c r="BD112" s="49">
        <v>324</v>
      </c>
      <c r="BE112" s="49">
        <v>0</v>
      </c>
      <c r="BF112" s="49">
        <v>0</v>
      </c>
      <c r="BG112" s="49">
        <v>0</v>
      </c>
      <c r="BH112" s="49">
        <v>0</v>
      </c>
      <c r="BI112" s="49">
        <v>0</v>
      </c>
      <c r="BJ112" s="50">
        <v>0</v>
      </c>
      <c r="BK112" s="49">
        <v>0</v>
      </c>
      <c r="BL112" s="49">
        <v>0</v>
      </c>
      <c r="BM112" s="49">
        <v>0</v>
      </c>
      <c r="BN112" s="49">
        <v>324</v>
      </c>
      <c r="BO112" s="49">
        <v>0</v>
      </c>
      <c r="BP112" s="49">
        <v>346.68</v>
      </c>
      <c r="BQ112" s="49">
        <v>346.68</v>
      </c>
      <c r="BR112" s="49">
        <v>0</v>
      </c>
      <c r="BS112" s="49">
        <v>0</v>
      </c>
      <c r="BT112" s="49">
        <v>0</v>
      </c>
      <c r="BU112" s="50">
        <v>0</v>
      </c>
      <c r="BV112" s="49">
        <v>0</v>
      </c>
      <c r="BW112" s="50">
        <v>0</v>
      </c>
      <c r="BX112" s="49">
        <v>0</v>
      </c>
      <c r="BY112" s="49">
        <v>0</v>
      </c>
      <c r="BZ112" s="49">
        <v>0</v>
      </c>
      <c r="CA112" s="49">
        <v>346.68</v>
      </c>
      <c r="CB112" s="49">
        <v>0</v>
      </c>
      <c r="CC112" s="49">
        <v>370.94760000000002</v>
      </c>
      <c r="CD112" s="49">
        <v>370.94760000000002</v>
      </c>
      <c r="CE112" s="49">
        <v>0</v>
      </c>
      <c r="CF112" s="49">
        <v>0</v>
      </c>
      <c r="CG112" s="49">
        <v>0</v>
      </c>
      <c r="CH112" s="50">
        <v>0</v>
      </c>
      <c r="CI112" s="49">
        <v>0</v>
      </c>
      <c r="CJ112" s="50">
        <v>0</v>
      </c>
      <c r="CK112" s="49">
        <v>0</v>
      </c>
      <c r="CL112" s="49">
        <v>0</v>
      </c>
      <c r="CM112" s="49">
        <v>0</v>
      </c>
      <c r="CN112" s="49">
        <v>370.94760000000002</v>
      </c>
      <c r="CO112" s="10"/>
      <c r="CP112" s="51" t="s">
        <v>1405</v>
      </c>
    </row>
    <row r="113" spans="1:94" ht="70.349999999999994" customHeight="1" x14ac:dyDescent="0.3">
      <c r="A113" s="48" t="s">
        <v>1406</v>
      </c>
      <c r="B113" s="48" t="s">
        <v>1406</v>
      </c>
      <c r="C113" s="10" t="s">
        <v>450</v>
      </c>
      <c r="D113" s="10" t="s">
        <v>102</v>
      </c>
      <c r="E113" s="10" t="s">
        <v>1407</v>
      </c>
      <c r="F113" s="10" t="s">
        <v>1408</v>
      </c>
      <c r="G113" s="10" t="s">
        <v>521</v>
      </c>
      <c r="H113" s="10" t="s">
        <v>1116</v>
      </c>
      <c r="I113" s="10" t="s">
        <v>1243</v>
      </c>
      <c r="J113" s="10" t="s">
        <v>983</v>
      </c>
      <c r="K113" s="10" t="s">
        <v>1085</v>
      </c>
      <c r="L113" s="10" t="s">
        <v>1086</v>
      </c>
      <c r="M113" s="10" t="s">
        <v>670</v>
      </c>
      <c r="N113" s="10" t="s">
        <v>1319</v>
      </c>
      <c r="O113" s="10" t="s">
        <v>420</v>
      </c>
      <c r="P113" s="10" t="s">
        <v>421</v>
      </c>
      <c r="Q113" s="10" t="s">
        <v>1320</v>
      </c>
      <c r="R113" s="10" t="s">
        <v>1321</v>
      </c>
      <c r="S113" s="10" t="s">
        <v>1409</v>
      </c>
      <c r="T113" s="10" t="s">
        <v>1410</v>
      </c>
      <c r="U113" s="10" t="s">
        <v>1409</v>
      </c>
      <c r="V113" s="10" t="s">
        <v>1411</v>
      </c>
      <c r="W113" s="10" t="s">
        <v>1412</v>
      </c>
      <c r="X113" s="10" t="s">
        <v>1413</v>
      </c>
      <c r="Y113" s="10" t="s">
        <v>123</v>
      </c>
      <c r="Z113" s="10" t="s">
        <v>124</v>
      </c>
      <c r="AA113" s="49">
        <v>1</v>
      </c>
      <c r="AB113" s="10" t="s">
        <v>125</v>
      </c>
      <c r="AC113" s="10" t="s">
        <v>1096</v>
      </c>
      <c r="AD113" s="49">
        <v>0</v>
      </c>
      <c r="AE113" s="49">
        <v>0</v>
      </c>
      <c r="AF113" s="49">
        <v>0</v>
      </c>
      <c r="AG113" s="49">
        <v>1</v>
      </c>
      <c r="AH113" s="10"/>
      <c r="AI113" s="10"/>
      <c r="AJ113" s="10"/>
      <c r="AK113" s="10"/>
      <c r="AL113" s="10" t="s">
        <v>5271</v>
      </c>
      <c r="AM113" s="10" t="s">
        <v>4881</v>
      </c>
      <c r="AN113" s="10"/>
      <c r="AO113" s="49">
        <v>0</v>
      </c>
      <c r="AP113" s="49">
        <v>0</v>
      </c>
      <c r="AQ113" s="49">
        <v>0</v>
      </c>
      <c r="AR113" s="49">
        <v>0</v>
      </c>
      <c r="AS113" s="49">
        <v>0</v>
      </c>
      <c r="AT113" s="49">
        <v>0</v>
      </c>
      <c r="AU113" s="49">
        <v>0</v>
      </c>
      <c r="AV113" s="49">
        <v>0</v>
      </c>
      <c r="AW113" s="50">
        <v>0</v>
      </c>
      <c r="AX113" s="49">
        <v>0</v>
      </c>
      <c r="AY113" s="49">
        <v>0</v>
      </c>
      <c r="AZ113" s="49">
        <v>0</v>
      </c>
      <c r="BA113" s="49">
        <v>0</v>
      </c>
      <c r="BB113" s="49">
        <v>0</v>
      </c>
      <c r="BC113" s="49">
        <v>0</v>
      </c>
      <c r="BD113" s="49">
        <v>0</v>
      </c>
      <c r="BE113" s="49">
        <v>0</v>
      </c>
      <c r="BF113" s="49">
        <v>0</v>
      </c>
      <c r="BG113" s="49">
        <v>0</v>
      </c>
      <c r="BH113" s="49">
        <v>0</v>
      </c>
      <c r="BI113" s="49">
        <v>0</v>
      </c>
      <c r="BJ113" s="50">
        <v>0</v>
      </c>
      <c r="BK113" s="49">
        <v>0</v>
      </c>
      <c r="BL113" s="49">
        <v>0</v>
      </c>
      <c r="BM113" s="49">
        <v>0</v>
      </c>
      <c r="BN113" s="49">
        <v>0</v>
      </c>
      <c r="BO113" s="49">
        <v>0</v>
      </c>
      <c r="BP113" s="49">
        <v>0</v>
      </c>
      <c r="BQ113" s="49">
        <v>0</v>
      </c>
      <c r="BR113" s="49">
        <v>0</v>
      </c>
      <c r="BS113" s="49">
        <v>0</v>
      </c>
      <c r="BT113" s="49">
        <v>0</v>
      </c>
      <c r="BU113" s="50">
        <v>0</v>
      </c>
      <c r="BV113" s="49">
        <v>0</v>
      </c>
      <c r="BW113" s="50">
        <v>0</v>
      </c>
      <c r="BX113" s="49">
        <v>0</v>
      </c>
      <c r="BY113" s="49">
        <v>0</v>
      </c>
      <c r="BZ113" s="49">
        <v>0</v>
      </c>
      <c r="CA113" s="49">
        <v>0</v>
      </c>
      <c r="CB113" s="49">
        <v>0</v>
      </c>
      <c r="CC113" s="49">
        <v>0</v>
      </c>
      <c r="CD113" s="49">
        <v>0</v>
      </c>
      <c r="CE113" s="49">
        <v>0</v>
      </c>
      <c r="CF113" s="49">
        <v>0</v>
      </c>
      <c r="CG113" s="49">
        <v>0</v>
      </c>
      <c r="CH113" s="50">
        <v>0</v>
      </c>
      <c r="CI113" s="49">
        <v>0</v>
      </c>
      <c r="CJ113" s="50">
        <v>0</v>
      </c>
      <c r="CK113" s="49">
        <v>0</v>
      </c>
      <c r="CL113" s="49">
        <v>0</v>
      </c>
      <c r="CM113" s="49">
        <v>0</v>
      </c>
      <c r="CN113" s="49">
        <v>0</v>
      </c>
      <c r="CO113" s="10"/>
      <c r="CP113" s="51" t="s">
        <v>1414</v>
      </c>
    </row>
    <row r="114" spans="1:94" ht="70.349999999999994" customHeight="1" x14ac:dyDescent="0.3">
      <c r="A114" s="48" t="s">
        <v>1415</v>
      </c>
      <c r="B114" s="48" t="s">
        <v>1415</v>
      </c>
      <c r="C114" s="10" t="s">
        <v>632</v>
      </c>
      <c r="D114" s="10" t="s">
        <v>102</v>
      </c>
      <c r="E114" s="10" t="s">
        <v>1407</v>
      </c>
      <c r="F114" s="10" t="s">
        <v>1408</v>
      </c>
      <c r="G114" s="10" t="s">
        <v>521</v>
      </c>
      <c r="H114" s="10" t="s">
        <v>1116</v>
      </c>
      <c r="I114" s="10" t="s">
        <v>1243</v>
      </c>
      <c r="J114" s="10" t="s">
        <v>983</v>
      </c>
      <c r="K114" s="10" t="s">
        <v>1085</v>
      </c>
      <c r="L114" s="10" t="s">
        <v>1086</v>
      </c>
      <c r="M114" s="10" t="s">
        <v>670</v>
      </c>
      <c r="N114" s="10" t="s">
        <v>1319</v>
      </c>
      <c r="O114" s="10" t="s">
        <v>420</v>
      </c>
      <c r="P114" s="10" t="s">
        <v>421</v>
      </c>
      <c r="Q114" s="10" t="s">
        <v>1320</v>
      </c>
      <c r="R114" s="10" t="s">
        <v>1321</v>
      </c>
      <c r="S114" s="10" t="s">
        <v>1416</v>
      </c>
      <c r="T114" s="10" t="s">
        <v>1417</v>
      </c>
      <c r="U114" s="10" t="s">
        <v>1416</v>
      </c>
      <c r="V114" s="10" t="s">
        <v>1418</v>
      </c>
      <c r="W114" s="10" t="s">
        <v>1419</v>
      </c>
      <c r="X114" s="10" t="s">
        <v>1413</v>
      </c>
      <c r="Y114" s="10" t="s">
        <v>123</v>
      </c>
      <c r="Z114" s="10" t="s">
        <v>124</v>
      </c>
      <c r="AA114" s="49">
        <v>3</v>
      </c>
      <c r="AB114" s="10" t="s">
        <v>125</v>
      </c>
      <c r="AC114" s="10" t="s">
        <v>1096</v>
      </c>
      <c r="AD114" s="49">
        <v>0</v>
      </c>
      <c r="AE114" s="49">
        <v>1</v>
      </c>
      <c r="AF114" s="49">
        <v>2</v>
      </c>
      <c r="AG114" s="49">
        <v>0</v>
      </c>
      <c r="AH114" s="10"/>
      <c r="AI114" s="10" t="s">
        <v>5272</v>
      </c>
      <c r="AJ114" s="10" t="s">
        <v>5273</v>
      </c>
      <c r="AK114" s="10" t="s">
        <v>5274</v>
      </c>
      <c r="AL114" s="10"/>
      <c r="AM114" s="10" t="s">
        <v>4891</v>
      </c>
      <c r="AN114" s="10"/>
      <c r="AO114" s="49">
        <v>0</v>
      </c>
      <c r="AP114" s="49">
        <v>0</v>
      </c>
      <c r="AQ114" s="49">
        <v>0</v>
      </c>
      <c r="AR114" s="49">
        <v>0</v>
      </c>
      <c r="AS114" s="49">
        <v>0</v>
      </c>
      <c r="AT114" s="49">
        <v>0</v>
      </c>
      <c r="AU114" s="49">
        <v>0</v>
      </c>
      <c r="AV114" s="49">
        <v>6101.85</v>
      </c>
      <c r="AW114" s="50">
        <v>0</v>
      </c>
      <c r="AX114" s="49">
        <v>7700</v>
      </c>
      <c r="AY114" s="49">
        <v>0</v>
      </c>
      <c r="AZ114" s="49">
        <v>0</v>
      </c>
      <c r="BA114" s="49">
        <v>13801.85</v>
      </c>
      <c r="BB114" s="49">
        <v>0</v>
      </c>
      <c r="BC114" s="49">
        <v>0</v>
      </c>
      <c r="BD114" s="49">
        <v>0</v>
      </c>
      <c r="BE114" s="49">
        <v>0</v>
      </c>
      <c r="BF114" s="49">
        <v>0</v>
      </c>
      <c r="BG114" s="49">
        <v>0</v>
      </c>
      <c r="BH114" s="49">
        <v>0</v>
      </c>
      <c r="BI114" s="49">
        <v>14407.4</v>
      </c>
      <c r="BJ114" s="50">
        <v>0</v>
      </c>
      <c r="BK114" s="49">
        <v>0</v>
      </c>
      <c r="BL114" s="49">
        <v>0</v>
      </c>
      <c r="BM114" s="49">
        <v>0</v>
      </c>
      <c r="BN114" s="49">
        <v>14407.4</v>
      </c>
      <c r="BO114" s="49">
        <v>0</v>
      </c>
      <c r="BP114" s="49">
        <v>0</v>
      </c>
      <c r="BQ114" s="49">
        <v>0</v>
      </c>
      <c r="BR114" s="49">
        <v>0</v>
      </c>
      <c r="BS114" s="49">
        <v>0</v>
      </c>
      <c r="BT114" s="49">
        <v>0</v>
      </c>
      <c r="BU114" s="50">
        <v>0</v>
      </c>
      <c r="BV114" s="49">
        <v>20509.25</v>
      </c>
      <c r="BW114" s="50">
        <v>0</v>
      </c>
      <c r="BX114" s="49">
        <v>0</v>
      </c>
      <c r="BY114" s="49">
        <v>0</v>
      </c>
      <c r="BZ114" s="49">
        <v>0</v>
      </c>
      <c r="CA114" s="49">
        <v>20509.25</v>
      </c>
      <c r="CB114" s="49">
        <v>0</v>
      </c>
      <c r="CC114" s="49">
        <v>0</v>
      </c>
      <c r="CD114" s="49">
        <v>0</v>
      </c>
      <c r="CE114" s="49">
        <v>0</v>
      </c>
      <c r="CF114" s="49">
        <v>0</v>
      </c>
      <c r="CG114" s="49">
        <v>0</v>
      </c>
      <c r="CH114" s="50">
        <v>0</v>
      </c>
      <c r="CI114" s="49">
        <v>0</v>
      </c>
      <c r="CJ114" s="50">
        <v>0</v>
      </c>
      <c r="CK114" s="49">
        <v>0</v>
      </c>
      <c r="CL114" s="49">
        <v>0</v>
      </c>
      <c r="CM114" s="49">
        <v>0</v>
      </c>
      <c r="CN114" s="49">
        <v>0</v>
      </c>
      <c r="CO114" s="10" t="s">
        <v>1350</v>
      </c>
      <c r="CP114" s="51" t="s">
        <v>1422</v>
      </c>
    </row>
    <row r="115" spans="1:94" ht="70.349999999999994" customHeight="1" x14ac:dyDescent="0.3">
      <c r="A115" s="48" t="s">
        <v>1423</v>
      </c>
      <c r="B115" s="48" t="s">
        <v>1423</v>
      </c>
      <c r="C115" s="10" t="s">
        <v>645</v>
      </c>
      <c r="D115" s="10" t="s">
        <v>102</v>
      </c>
      <c r="E115" s="10" t="s">
        <v>1113</v>
      </c>
      <c r="F115" s="10" t="s">
        <v>1114</v>
      </c>
      <c r="G115" s="10" t="s">
        <v>1115</v>
      </c>
      <c r="H115" s="10" t="s">
        <v>1116</v>
      </c>
      <c r="I115" s="10" t="s">
        <v>1117</v>
      </c>
      <c r="J115" s="10" t="s">
        <v>1118</v>
      </c>
      <c r="K115" s="10" t="s">
        <v>1085</v>
      </c>
      <c r="L115" s="10" t="s">
        <v>1086</v>
      </c>
      <c r="M115" s="10" t="s">
        <v>670</v>
      </c>
      <c r="N115" s="10" t="s">
        <v>1319</v>
      </c>
      <c r="O115" s="10" t="s">
        <v>420</v>
      </c>
      <c r="P115" s="10" t="s">
        <v>421</v>
      </c>
      <c r="Q115" s="10" t="s">
        <v>1320</v>
      </c>
      <c r="R115" s="10" t="s">
        <v>1321</v>
      </c>
      <c r="S115" s="10" t="s">
        <v>738</v>
      </c>
      <c r="T115" s="10" t="s">
        <v>1424</v>
      </c>
      <c r="U115" s="10" t="s">
        <v>1183</v>
      </c>
      <c r="V115" s="10" t="s">
        <v>1425</v>
      </c>
      <c r="W115" s="10" t="s">
        <v>1185</v>
      </c>
      <c r="X115" s="10" t="s">
        <v>1186</v>
      </c>
      <c r="Y115" s="10" t="s">
        <v>123</v>
      </c>
      <c r="Z115" s="10" t="s">
        <v>124</v>
      </c>
      <c r="AA115" s="49">
        <v>1</v>
      </c>
      <c r="AB115" s="10" t="s">
        <v>125</v>
      </c>
      <c r="AC115" s="10" t="s">
        <v>1096</v>
      </c>
      <c r="AD115" s="49">
        <v>0</v>
      </c>
      <c r="AE115" s="49">
        <v>1</v>
      </c>
      <c r="AF115" s="49">
        <v>0</v>
      </c>
      <c r="AG115" s="49">
        <v>0</v>
      </c>
      <c r="AH115" s="10"/>
      <c r="AI115" s="10" t="s">
        <v>5275</v>
      </c>
      <c r="AJ115" s="10"/>
      <c r="AK115" s="10"/>
      <c r="AL115" s="10"/>
      <c r="AM115" s="10" t="s">
        <v>5070</v>
      </c>
      <c r="AN115" s="10"/>
      <c r="AO115" s="49">
        <v>0</v>
      </c>
      <c r="AP115" s="49">
        <v>0</v>
      </c>
      <c r="AQ115" s="49">
        <v>0</v>
      </c>
      <c r="AR115" s="49">
        <v>0</v>
      </c>
      <c r="AS115" s="49">
        <v>0</v>
      </c>
      <c r="AT115" s="49">
        <v>0</v>
      </c>
      <c r="AU115" s="49">
        <v>0</v>
      </c>
      <c r="AV115" s="49">
        <v>0</v>
      </c>
      <c r="AW115" s="50">
        <v>0</v>
      </c>
      <c r="AX115" s="49">
        <v>2950</v>
      </c>
      <c r="AY115" s="49">
        <v>0</v>
      </c>
      <c r="AZ115" s="49">
        <v>0</v>
      </c>
      <c r="BA115" s="49">
        <v>2950</v>
      </c>
      <c r="BB115" s="49">
        <v>0</v>
      </c>
      <c r="BC115" s="49">
        <v>0</v>
      </c>
      <c r="BD115" s="49">
        <v>0</v>
      </c>
      <c r="BE115" s="49">
        <v>0</v>
      </c>
      <c r="BF115" s="49">
        <v>0</v>
      </c>
      <c r="BG115" s="49">
        <v>0</v>
      </c>
      <c r="BH115" s="49">
        <v>0</v>
      </c>
      <c r="BI115" s="49">
        <v>0</v>
      </c>
      <c r="BJ115" s="50">
        <v>0</v>
      </c>
      <c r="BK115" s="49">
        <v>0</v>
      </c>
      <c r="BL115" s="49">
        <v>0</v>
      </c>
      <c r="BM115" s="49">
        <v>0</v>
      </c>
      <c r="BN115" s="49">
        <v>0</v>
      </c>
      <c r="BO115" s="49">
        <v>0</v>
      </c>
      <c r="BP115" s="49">
        <v>0</v>
      </c>
      <c r="BQ115" s="49">
        <v>0</v>
      </c>
      <c r="BR115" s="49">
        <v>0</v>
      </c>
      <c r="BS115" s="49">
        <v>0</v>
      </c>
      <c r="BT115" s="49">
        <v>0</v>
      </c>
      <c r="BU115" s="50">
        <v>0</v>
      </c>
      <c r="BV115" s="49">
        <v>0</v>
      </c>
      <c r="BW115" s="50">
        <v>0</v>
      </c>
      <c r="BX115" s="49">
        <v>0</v>
      </c>
      <c r="BY115" s="49">
        <v>0</v>
      </c>
      <c r="BZ115" s="49">
        <v>0</v>
      </c>
      <c r="CA115" s="49">
        <v>0</v>
      </c>
      <c r="CB115" s="49">
        <v>0</v>
      </c>
      <c r="CC115" s="49">
        <v>0</v>
      </c>
      <c r="CD115" s="49">
        <v>0</v>
      </c>
      <c r="CE115" s="49">
        <v>0</v>
      </c>
      <c r="CF115" s="49">
        <v>0</v>
      </c>
      <c r="CG115" s="49">
        <v>0</v>
      </c>
      <c r="CH115" s="50">
        <v>0</v>
      </c>
      <c r="CI115" s="49">
        <v>0</v>
      </c>
      <c r="CJ115" s="50">
        <v>0</v>
      </c>
      <c r="CK115" s="49">
        <v>0</v>
      </c>
      <c r="CL115" s="49">
        <v>0</v>
      </c>
      <c r="CM115" s="49">
        <v>0</v>
      </c>
      <c r="CN115" s="49">
        <v>0</v>
      </c>
      <c r="CO115" s="10"/>
      <c r="CP115" s="51" t="s">
        <v>1427</v>
      </c>
    </row>
    <row r="116" spans="1:94" ht="70.349999999999994" customHeight="1" x14ac:dyDescent="0.3">
      <c r="A116" s="48" t="s">
        <v>1428</v>
      </c>
      <c r="B116" s="48" t="s">
        <v>1428</v>
      </c>
      <c r="C116" s="10" t="s">
        <v>659</v>
      </c>
      <c r="D116" s="10" t="s">
        <v>102</v>
      </c>
      <c r="E116" s="10" t="s">
        <v>1429</v>
      </c>
      <c r="F116" s="10" t="s">
        <v>868</v>
      </c>
      <c r="G116" s="10" t="s">
        <v>521</v>
      </c>
      <c r="H116" s="10" t="s">
        <v>106</v>
      </c>
      <c r="I116" s="10" t="s">
        <v>1430</v>
      </c>
      <c r="J116" s="10" t="s">
        <v>1431</v>
      </c>
      <c r="K116" s="10" t="s">
        <v>1085</v>
      </c>
      <c r="L116" s="10" t="s">
        <v>1086</v>
      </c>
      <c r="M116" s="10" t="s">
        <v>670</v>
      </c>
      <c r="N116" s="10" t="s">
        <v>1319</v>
      </c>
      <c r="O116" s="10" t="s">
        <v>420</v>
      </c>
      <c r="P116" s="10" t="s">
        <v>421</v>
      </c>
      <c r="Q116" s="10" t="s">
        <v>1320</v>
      </c>
      <c r="R116" s="10" t="s">
        <v>1321</v>
      </c>
      <c r="S116" s="10" t="s">
        <v>1432</v>
      </c>
      <c r="T116" s="10" t="s">
        <v>1433</v>
      </c>
      <c r="U116" s="10" t="s">
        <v>1432</v>
      </c>
      <c r="V116" s="10" t="s">
        <v>1434</v>
      </c>
      <c r="W116" s="10" t="s">
        <v>1435</v>
      </c>
      <c r="X116" s="10" t="s">
        <v>1413</v>
      </c>
      <c r="Y116" s="10" t="s">
        <v>123</v>
      </c>
      <c r="Z116" s="10" t="s">
        <v>124</v>
      </c>
      <c r="AA116" s="49">
        <v>2</v>
      </c>
      <c r="AB116" s="10" t="s">
        <v>125</v>
      </c>
      <c r="AC116" s="10" t="s">
        <v>1096</v>
      </c>
      <c r="AD116" s="49">
        <v>0</v>
      </c>
      <c r="AE116" s="49">
        <v>1</v>
      </c>
      <c r="AF116" s="49">
        <v>1</v>
      </c>
      <c r="AG116" s="49">
        <v>0</v>
      </c>
      <c r="AH116" s="10"/>
      <c r="AI116" s="10" t="s">
        <v>5276</v>
      </c>
      <c r="AJ116" s="10"/>
      <c r="AK116" s="10" t="s">
        <v>5277</v>
      </c>
      <c r="AL116" s="10"/>
      <c r="AM116" s="10" t="s">
        <v>4891</v>
      </c>
      <c r="AN116" s="10" t="s">
        <v>5278</v>
      </c>
      <c r="AO116" s="49">
        <v>0</v>
      </c>
      <c r="AP116" s="49">
        <v>0</v>
      </c>
      <c r="AQ116" s="49">
        <v>0</v>
      </c>
      <c r="AR116" s="49">
        <v>0</v>
      </c>
      <c r="AS116" s="49">
        <v>0</v>
      </c>
      <c r="AT116" s="49">
        <v>0</v>
      </c>
      <c r="AU116" s="49">
        <v>0</v>
      </c>
      <c r="AV116" s="49">
        <v>5000</v>
      </c>
      <c r="AW116" s="50">
        <v>0</v>
      </c>
      <c r="AX116" s="49">
        <v>1200</v>
      </c>
      <c r="AY116" s="49">
        <v>0</v>
      </c>
      <c r="AZ116" s="49">
        <v>0</v>
      </c>
      <c r="BA116" s="49">
        <v>6200</v>
      </c>
      <c r="BB116" s="49">
        <v>0</v>
      </c>
      <c r="BC116" s="49">
        <v>0</v>
      </c>
      <c r="BD116" s="49">
        <v>0</v>
      </c>
      <c r="BE116" s="49">
        <v>0</v>
      </c>
      <c r="BF116" s="49">
        <v>0</v>
      </c>
      <c r="BG116" s="49">
        <v>0</v>
      </c>
      <c r="BH116" s="49">
        <v>0</v>
      </c>
      <c r="BI116" s="49">
        <v>5000</v>
      </c>
      <c r="BJ116" s="50">
        <v>0</v>
      </c>
      <c r="BK116" s="49">
        <v>1296</v>
      </c>
      <c r="BL116" s="49">
        <v>0</v>
      </c>
      <c r="BM116" s="49">
        <v>0</v>
      </c>
      <c r="BN116" s="49">
        <v>6296</v>
      </c>
      <c r="BO116" s="49">
        <v>0</v>
      </c>
      <c r="BP116" s="49">
        <v>0</v>
      </c>
      <c r="BQ116" s="49">
        <v>0</v>
      </c>
      <c r="BR116" s="49">
        <v>0</v>
      </c>
      <c r="BS116" s="49">
        <v>0</v>
      </c>
      <c r="BT116" s="49">
        <v>0</v>
      </c>
      <c r="BU116" s="50">
        <v>0</v>
      </c>
      <c r="BV116" s="49">
        <v>5000</v>
      </c>
      <c r="BW116" s="50">
        <v>0</v>
      </c>
      <c r="BX116" s="49">
        <v>1386.72</v>
      </c>
      <c r="BY116" s="49">
        <v>0</v>
      </c>
      <c r="BZ116" s="49">
        <v>0</v>
      </c>
      <c r="CA116" s="49">
        <v>6386.72</v>
      </c>
      <c r="CB116" s="49">
        <v>0</v>
      </c>
      <c r="CC116" s="49">
        <v>0</v>
      </c>
      <c r="CD116" s="49">
        <v>0</v>
      </c>
      <c r="CE116" s="49">
        <v>0</v>
      </c>
      <c r="CF116" s="49">
        <v>0</v>
      </c>
      <c r="CG116" s="49">
        <v>0</v>
      </c>
      <c r="CH116" s="50">
        <v>0</v>
      </c>
      <c r="CI116" s="49">
        <v>5000</v>
      </c>
      <c r="CJ116" s="50">
        <v>0</v>
      </c>
      <c r="CK116" s="49">
        <v>1483.7904000000001</v>
      </c>
      <c r="CL116" s="49">
        <v>0</v>
      </c>
      <c r="CM116" s="49">
        <v>0</v>
      </c>
      <c r="CN116" s="49">
        <v>6483.7903999999999</v>
      </c>
      <c r="CO116" s="10" t="s">
        <v>1386</v>
      </c>
      <c r="CP116" s="51" t="s">
        <v>1439</v>
      </c>
    </row>
    <row r="117" spans="1:94" ht="70.349999999999994" customHeight="1" x14ac:dyDescent="0.3">
      <c r="A117" s="48" t="s">
        <v>1440</v>
      </c>
      <c r="B117" s="48" t="s">
        <v>1440</v>
      </c>
      <c r="C117" s="10" t="s">
        <v>670</v>
      </c>
      <c r="D117" s="10" t="s">
        <v>102</v>
      </c>
      <c r="E117" s="10" t="s">
        <v>1441</v>
      </c>
      <c r="F117" s="10" t="s">
        <v>834</v>
      </c>
      <c r="G117" s="10" t="s">
        <v>1442</v>
      </c>
      <c r="H117" s="10" t="s">
        <v>1443</v>
      </c>
      <c r="I117" s="10" t="s">
        <v>1444</v>
      </c>
      <c r="J117" s="10" t="s">
        <v>844</v>
      </c>
      <c r="K117" s="10" t="s">
        <v>1085</v>
      </c>
      <c r="L117" s="10" t="s">
        <v>1086</v>
      </c>
      <c r="M117" s="10" t="s">
        <v>670</v>
      </c>
      <c r="N117" s="10" t="s">
        <v>1319</v>
      </c>
      <c r="O117" s="10" t="s">
        <v>420</v>
      </c>
      <c r="P117" s="10" t="s">
        <v>421</v>
      </c>
      <c r="Q117" s="10" t="s">
        <v>1320</v>
      </c>
      <c r="R117" s="10" t="s">
        <v>1321</v>
      </c>
      <c r="S117" s="10" t="s">
        <v>1445</v>
      </c>
      <c r="T117" s="10" t="s">
        <v>1446</v>
      </c>
      <c r="U117" s="10" t="s">
        <v>1445</v>
      </c>
      <c r="V117" s="10" t="s">
        <v>1447</v>
      </c>
      <c r="W117" s="10" t="s">
        <v>1448</v>
      </c>
      <c r="X117" s="10" t="s">
        <v>1413</v>
      </c>
      <c r="Y117" s="10" t="s">
        <v>123</v>
      </c>
      <c r="Z117" s="10" t="s">
        <v>124</v>
      </c>
      <c r="AA117" s="49">
        <v>1</v>
      </c>
      <c r="AB117" s="10" t="s">
        <v>125</v>
      </c>
      <c r="AC117" s="10" t="s">
        <v>1096</v>
      </c>
      <c r="AD117" s="49">
        <v>0</v>
      </c>
      <c r="AE117" s="49">
        <v>0</v>
      </c>
      <c r="AF117" s="49">
        <v>0</v>
      </c>
      <c r="AG117" s="49">
        <v>1</v>
      </c>
      <c r="AH117" s="10"/>
      <c r="AI117" s="10"/>
      <c r="AJ117" s="10"/>
      <c r="AK117" s="10"/>
      <c r="AL117" s="10" t="s">
        <v>5279</v>
      </c>
      <c r="AM117" s="10" t="s">
        <v>4849</v>
      </c>
      <c r="AN117" s="10" t="s">
        <v>5280</v>
      </c>
      <c r="AO117" s="49">
        <v>0</v>
      </c>
      <c r="AP117" s="49">
        <v>0</v>
      </c>
      <c r="AQ117" s="49">
        <v>0</v>
      </c>
      <c r="AR117" s="49">
        <v>0</v>
      </c>
      <c r="AS117" s="49">
        <v>0</v>
      </c>
      <c r="AT117" s="49">
        <v>0</v>
      </c>
      <c r="AU117" s="49">
        <v>0</v>
      </c>
      <c r="AV117" s="49">
        <v>3200</v>
      </c>
      <c r="AW117" s="50">
        <v>0</v>
      </c>
      <c r="AX117" s="49">
        <v>0</v>
      </c>
      <c r="AY117" s="49">
        <v>6000</v>
      </c>
      <c r="AZ117" s="49">
        <v>6000</v>
      </c>
      <c r="BA117" s="49">
        <v>9200</v>
      </c>
      <c r="BB117" s="49">
        <v>0</v>
      </c>
      <c r="BC117" s="49">
        <v>0</v>
      </c>
      <c r="BD117" s="49">
        <v>0</v>
      </c>
      <c r="BE117" s="49">
        <v>0</v>
      </c>
      <c r="BF117" s="49">
        <v>0</v>
      </c>
      <c r="BG117" s="49">
        <v>0</v>
      </c>
      <c r="BH117" s="49">
        <v>0</v>
      </c>
      <c r="BI117" s="49">
        <v>12800</v>
      </c>
      <c r="BJ117" s="50">
        <v>0</v>
      </c>
      <c r="BK117" s="49">
        <v>0</v>
      </c>
      <c r="BL117" s="49">
        <v>0</v>
      </c>
      <c r="BM117" s="49">
        <v>0</v>
      </c>
      <c r="BN117" s="49">
        <v>12800</v>
      </c>
      <c r="BO117" s="49">
        <v>0</v>
      </c>
      <c r="BP117" s="49">
        <v>0</v>
      </c>
      <c r="BQ117" s="49">
        <v>0</v>
      </c>
      <c r="BR117" s="49">
        <v>0</v>
      </c>
      <c r="BS117" s="49">
        <v>0</v>
      </c>
      <c r="BT117" s="49">
        <v>0</v>
      </c>
      <c r="BU117" s="50">
        <v>0</v>
      </c>
      <c r="BV117" s="49">
        <v>16000</v>
      </c>
      <c r="BW117" s="50">
        <v>0</v>
      </c>
      <c r="BX117" s="49">
        <v>0</v>
      </c>
      <c r="BY117" s="49">
        <v>6000</v>
      </c>
      <c r="BZ117" s="49">
        <v>6000</v>
      </c>
      <c r="CA117" s="49">
        <v>22000</v>
      </c>
      <c r="CB117" s="49">
        <v>0</v>
      </c>
      <c r="CC117" s="49">
        <v>0</v>
      </c>
      <c r="CD117" s="49">
        <v>0</v>
      </c>
      <c r="CE117" s="49">
        <v>0</v>
      </c>
      <c r="CF117" s="49">
        <v>0</v>
      </c>
      <c r="CG117" s="49">
        <v>0</v>
      </c>
      <c r="CH117" s="50">
        <v>0</v>
      </c>
      <c r="CI117" s="49">
        <v>0</v>
      </c>
      <c r="CJ117" s="50">
        <v>0</v>
      </c>
      <c r="CK117" s="49">
        <v>0</v>
      </c>
      <c r="CL117" s="49">
        <v>0</v>
      </c>
      <c r="CM117" s="49">
        <v>0</v>
      </c>
      <c r="CN117" s="49">
        <v>0</v>
      </c>
      <c r="CO117" s="10"/>
      <c r="CP117" s="51" t="s">
        <v>1451</v>
      </c>
    </row>
    <row r="118" spans="1:94" ht="70.349999999999994" customHeight="1" x14ac:dyDescent="0.3">
      <c r="A118" s="48" t="s">
        <v>1452</v>
      </c>
      <c r="B118" s="48" t="s">
        <v>1452</v>
      </c>
      <c r="C118" s="10" t="s">
        <v>683</v>
      </c>
      <c r="D118" s="10" t="s">
        <v>102</v>
      </c>
      <c r="E118" s="10" t="s">
        <v>1113</v>
      </c>
      <c r="F118" s="10" t="s">
        <v>1114</v>
      </c>
      <c r="G118" s="10" t="s">
        <v>1115</v>
      </c>
      <c r="H118" s="10" t="s">
        <v>1116</v>
      </c>
      <c r="I118" s="10" t="s">
        <v>1117</v>
      </c>
      <c r="J118" s="10" t="s">
        <v>1118</v>
      </c>
      <c r="K118" s="10" t="s">
        <v>1085</v>
      </c>
      <c r="L118" s="10" t="s">
        <v>1086</v>
      </c>
      <c r="M118" s="10" t="s">
        <v>670</v>
      </c>
      <c r="N118" s="10" t="s">
        <v>1319</v>
      </c>
      <c r="O118" s="10" t="s">
        <v>420</v>
      </c>
      <c r="P118" s="10" t="s">
        <v>421</v>
      </c>
      <c r="Q118" s="10" t="s">
        <v>1320</v>
      </c>
      <c r="R118" s="10" t="s">
        <v>1321</v>
      </c>
      <c r="S118" s="10" t="s">
        <v>1453</v>
      </c>
      <c r="T118" s="10" t="s">
        <v>1454</v>
      </c>
      <c r="U118" s="10" t="s">
        <v>1455</v>
      </c>
      <c r="V118" s="10" t="s">
        <v>1456</v>
      </c>
      <c r="W118" s="10" t="s">
        <v>1457</v>
      </c>
      <c r="X118" s="10" t="s">
        <v>1458</v>
      </c>
      <c r="Y118" s="10" t="s">
        <v>123</v>
      </c>
      <c r="Z118" s="10" t="s">
        <v>1458</v>
      </c>
      <c r="AA118" s="49">
        <v>1</v>
      </c>
      <c r="AB118" s="10" t="s">
        <v>125</v>
      </c>
      <c r="AC118" s="10" t="s">
        <v>1096</v>
      </c>
      <c r="AD118" s="49">
        <v>0</v>
      </c>
      <c r="AE118" s="49">
        <v>1</v>
      </c>
      <c r="AF118" s="49">
        <v>0</v>
      </c>
      <c r="AG118" s="49">
        <v>0</v>
      </c>
      <c r="AH118" s="10"/>
      <c r="AI118" s="10" t="s">
        <v>5281</v>
      </c>
      <c r="AJ118" s="10" t="s">
        <v>5282</v>
      </c>
      <c r="AK118" s="10"/>
      <c r="AL118" s="10"/>
      <c r="AM118" s="10" t="s">
        <v>4849</v>
      </c>
      <c r="AN118" s="10" t="s">
        <v>5283</v>
      </c>
      <c r="AO118" s="49">
        <v>0</v>
      </c>
      <c r="AP118" s="49">
        <v>5281</v>
      </c>
      <c r="AQ118" s="49">
        <v>5281</v>
      </c>
      <c r="AR118" s="49">
        <v>0</v>
      </c>
      <c r="AS118" s="49">
        <v>0</v>
      </c>
      <c r="AT118" s="49">
        <v>0</v>
      </c>
      <c r="AU118" s="49">
        <v>0</v>
      </c>
      <c r="AV118" s="49">
        <v>0</v>
      </c>
      <c r="AW118" s="50">
        <v>0</v>
      </c>
      <c r="AX118" s="49">
        <v>0</v>
      </c>
      <c r="AY118" s="49">
        <v>0</v>
      </c>
      <c r="AZ118" s="49">
        <v>0</v>
      </c>
      <c r="BA118" s="49">
        <v>5281</v>
      </c>
      <c r="BB118" s="49">
        <v>0</v>
      </c>
      <c r="BC118" s="49">
        <v>0</v>
      </c>
      <c r="BD118" s="49">
        <v>0</v>
      </c>
      <c r="BE118" s="49">
        <v>0</v>
      </c>
      <c r="BF118" s="49">
        <v>0</v>
      </c>
      <c r="BG118" s="49">
        <v>0</v>
      </c>
      <c r="BH118" s="49">
        <v>0</v>
      </c>
      <c r="BI118" s="49">
        <v>0</v>
      </c>
      <c r="BJ118" s="50">
        <v>0</v>
      </c>
      <c r="BK118" s="49">
        <v>0</v>
      </c>
      <c r="BL118" s="49">
        <v>0</v>
      </c>
      <c r="BM118" s="49">
        <v>0</v>
      </c>
      <c r="BN118" s="49">
        <v>0</v>
      </c>
      <c r="BO118" s="49">
        <v>0</v>
      </c>
      <c r="BP118" s="49">
        <v>0</v>
      </c>
      <c r="BQ118" s="49">
        <v>0</v>
      </c>
      <c r="BR118" s="49">
        <v>0</v>
      </c>
      <c r="BS118" s="49">
        <v>0</v>
      </c>
      <c r="BT118" s="49">
        <v>0</v>
      </c>
      <c r="BU118" s="50">
        <v>0</v>
      </c>
      <c r="BV118" s="49">
        <v>0</v>
      </c>
      <c r="BW118" s="50">
        <v>0</v>
      </c>
      <c r="BX118" s="49">
        <v>0</v>
      </c>
      <c r="BY118" s="49">
        <v>0</v>
      </c>
      <c r="BZ118" s="49">
        <v>0</v>
      </c>
      <c r="CA118" s="49">
        <v>0</v>
      </c>
      <c r="CB118" s="49">
        <v>0</v>
      </c>
      <c r="CC118" s="49">
        <v>0</v>
      </c>
      <c r="CD118" s="49">
        <v>0</v>
      </c>
      <c r="CE118" s="49">
        <v>0</v>
      </c>
      <c r="CF118" s="49">
        <v>0</v>
      </c>
      <c r="CG118" s="49">
        <v>0</v>
      </c>
      <c r="CH118" s="50">
        <v>0</v>
      </c>
      <c r="CI118" s="49">
        <v>0</v>
      </c>
      <c r="CJ118" s="50">
        <v>0</v>
      </c>
      <c r="CK118" s="49">
        <v>0</v>
      </c>
      <c r="CL118" s="49">
        <v>0</v>
      </c>
      <c r="CM118" s="49">
        <v>0</v>
      </c>
      <c r="CN118" s="49">
        <v>0</v>
      </c>
      <c r="CO118" s="10" t="s">
        <v>1461</v>
      </c>
      <c r="CP118" s="51" t="s">
        <v>1462</v>
      </c>
    </row>
    <row r="119" spans="1:94" ht="70.349999999999994" customHeight="1" x14ac:dyDescent="0.3">
      <c r="A119" s="48" t="s">
        <v>1463</v>
      </c>
      <c r="B119" s="48" t="s">
        <v>1463</v>
      </c>
      <c r="C119" s="10" t="s">
        <v>111</v>
      </c>
      <c r="D119" s="10" t="s">
        <v>102</v>
      </c>
      <c r="E119" s="10" t="s">
        <v>1464</v>
      </c>
      <c r="F119" s="10" t="s">
        <v>1465</v>
      </c>
      <c r="G119" s="10"/>
      <c r="H119" s="10" t="s">
        <v>106</v>
      </c>
      <c r="I119" s="10" t="s">
        <v>1466</v>
      </c>
      <c r="J119" s="10" t="s">
        <v>1467</v>
      </c>
      <c r="K119" s="10" t="s">
        <v>1468</v>
      </c>
      <c r="L119" s="10" t="s">
        <v>1469</v>
      </c>
      <c r="M119" s="10" t="s">
        <v>683</v>
      </c>
      <c r="N119" s="10" t="s">
        <v>1470</v>
      </c>
      <c r="O119" s="10" t="s">
        <v>437</v>
      </c>
      <c r="P119" s="10" t="s">
        <v>438</v>
      </c>
      <c r="Q119" s="10" t="s">
        <v>439</v>
      </c>
      <c r="R119" s="10" t="s">
        <v>440</v>
      </c>
      <c r="S119" s="10" t="s">
        <v>1471</v>
      </c>
      <c r="T119" s="10" t="s">
        <v>1472</v>
      </c>
      <c r="U119" s="10" t="s">
        <v>1473</v>
      </c>
      <c r="V119" s="10" t="s">
        <v>1474</v>
      </c>
      <c r="W119" s="10" t="s">
        <v>1475</v>
      </c>
      <c r="X119" s="10" t="s">
        <v>146</v>
      </c>
      <c r="Y119" s="10" t="s">
        <v>123</v>
      </c>
      <c r="Z119" s="10" t="s">
        <v>124</v>
      </c>
      <c r="AA119" s="49">
        <v>70000</v>
      </c>
      <c r="AB119" s="10" t="s">
        <v>125</v>
      </c>
      <c r="AC119" s="10" t="s">
        <v>1466</v>
      </c>
      <c r="AD119" s="49">
        <v>17500</v>
      </c>
      <c r="AE119" s="49">
        <v>17500</v>
      </c>
      <c r="AF119" s="49">
        <v>17500</v>
      </c>
      <c r="AG119" s="49">
        <v>17500</v>
      </c>
      <c r="AH119" s="10" t="s">
        <v>5284</v>
      </c>
      <c r="AI119" s="10" t="s">
        <v>5285</v>
      </c>
      <c r="AJ119" s="10" t="s">
        <v>5286</v>
      </c>
      <c r="AK119" s="10" t="s">
        <v>5287</v>
      </c>
      <c r="AL119" s="10" t="s">
        <v>5287</v>
      </c>
      <c r="AM119" s="10" t="s">
        <v>4849</v>
      </c>
      <c r="AN119" s="10"/>
      <c r="AO119" s="49">
        <v>0</v>
      </c>
      <c r="AP119" s="49">
        <v>1350</v>
      </c>
      <c r="AQ119" s="49">
        <v>1350</v>
      </c>
      <c r="AR119" s="49">
        <v>0</v>
      </c>
      <c r="AS119" s="49">
        <v>0</v>
      </c>
      <c r="AT119" s="49">
        <v>0</v>
      </c>
      <c r="AU119" s="49">
        <v>0</v>
      </c>
      <c r="AV119" s="49">
        <v>3150</v>
      </c>
      <c r="AW119" s="50">
        <v>0</v>
      </c>
      <c r="AX119" s="49">
        <v>0</v>
      </c>
      <c r="AY119" s="49">
        <v>0</v>
      </c>
      <c r="AZ119" s="49">
        <v>0</v>
      </c>
      <c r="BA119" s="49">
        <v>4500</v>
      </c>
      <c r="BB119" s="49">
        <v>0</v>
      </c>
      <c r="BC119" s="49">
        <v>1350</v>
      </c>
      <c r="BD119" s="49">
        <v>1350</v>
      </c>
      <c r="BE119" s="49">
        <v>0</v>
      </c>
      <c r="BF119" s="49">
        <v>0</v>
      </c>
      <c r="BG119" s="49">
        <v>0</v>
      </c>
      <c r="BH119" s="49">
        <v>0</v>
      </c>
      <c r="BI119" s="49">
        <v>3150</v>
      </c>
      <c r="BJ119" s="50">
        <v>0</v>
      </c>
      <c r="BK119" s="49">
        <v>0</v>
      </c>
      <c r="BL119" s="49">
        <v>0</v>
      </c>
      <c r="BM119" s="49">
        <v>0</v>
      </c>
      <c r="BN119" s="49">
        <v>4500</v>
      </c>
      <c r="BO119" s="49">
        <v>0</v>
      </c>
      <c r="BP119" s="49">
        <v>1350</v>
      </c>
      <c r="BQ119" s="49">
        <v>1350</v>
      </c>
      <c r="BR119" s="49">
        <v>0</v>
      </c>
      <c r="BS119" s="49">
        <v>0</v>
      </c>
      <c r="BT119" s="49">
        <v>0</v>
      </c>
      <c r="BU119" s="50">
        <v>0</v>
      </c>
      <c r="BV119" s="49">
        <v>3150</v>
      </c>
      <c r="BW119" s="50">
        <v>0</v>
      </c>
      <c r="BX119" s="49">
        <v>0</v>
      </c>
      <c r="BY119" s="49">
        <v>0</v>
      </c>
      <c r="BZ119" s="49">
        <v>0</v>
      </c>
      <c r="CA119" s="49">
        <v>4500</v>
      </c>
      <c r="CB119" s="49">
        <v>0</v>
      </c>
      <c r="CC119" s="49">
        <v>1350</v>
      </c>
      <c r="CD119" s="49">
        <v>1350</v>
      </c>
      <c r="CE119" s="49">
        <v>0</v>
      </c>
      <c r="CF119" s="49">
        <v>0</v>
      </c>
      <c r="CG119" s="49">
        <v>0</v>
      </c>
      <c r="CH119" s="50">
        <v>0</v>
      </c>
      <c r="CI119" s="49">
        <v>3150</v>
      </c>
      <c r="CJ119" s="50">
        <v>0</v>
      </c>
      <c r="CK119" s="49">
        <v>0</v>
      </c>
      <c r="CL119" s="49">
        <v>0</v>
      </c>
      <c r="CM119" s="49">
        <v>0</v>
      </c>
      <c r="CN119" s="49">
        <v>4500</v>
      </c>
      <c r="CO119" s="10"/>
      <c r="CP119" s="51" t="s">
        <v>1480</v>
      </c>
    </row>
    <row r="120" spans="1:94" ht="70.349999999999994" customHeight="1" x14ac:dyDescent="0.3">
      <c r="A120" s="48" t="s">
        <v>1481</v>
      </c>
      <c r="B120" s="48" t="s">
        <v>1481</v>
      </c>
      <c r="C120" s="10" t="s">
        <v>101</v>
      </c>
      <c r="D120" s="10" t="s">
        <v>102</v>
      </c>
      <c r="E120" s="10" t="s">
        <v>1464</v>
      </c>
      <c r="F120" s="10" t="s">
        <v>1465</v>
      </c>
      <c r="G120" s="10"/>
      <c r="H120" s="10" t="s">
        <v>106</v>
      </c>
      <c r="I120" s="10" t="s">
        <v>1466</v>
      </c>
      <c r="J120" s="10" t="s">
        <v>1467</v>
      </c>
      <c r="K120" s="10" t="s">
        <v>1468</v>
      </c>
      <c r="L120" s="10" t="s">
        <v>1469</v>
      </c>
      <c r="M120" s="10" t="s">
        <v>683</v>
      </c>
      <c r="N120" s="10" t="s">
        <v>1470</v>
      </c>
      <c r="O120" s="10" t="s">
        <v>437</v>
      </c>
      <c r="P120" s="10" t="s">
        <v>438</v>
      </c>
      <c r="Q120" s="10" t="s">
        <v>439</v>
      </c>
      <c r="R120" s="10" t="s">
        <v>440</v>
      </c>
      <c r="S120" s="10" t="s">
        <v>554</v>
      </c>
      <c r="T120" s="10" t="s">
        <v>1482</v>
      </c>
      <c r="U120" s="10" t="s">
        <v>1483</v>
      </c>
      <c r="V120" s="10" t="s">
        <v>1484</v>
      </c>
      <c r="W120" s="10" t="s">
        <v>1485</v>
      </c>
      <c r="X120" s="10" t="s">
        <v>500</v>
      </c>
      <c r="Y120" s="10" t="s">
        <v>123</v>
      </c>
      <c r="Z120" s="10" t="s">
        <v>124</v>
      </c>
      <c r="AA120" s="49">
        <v>2</v>
      </c>
      <c r="AB120" s="10" t="s">
        <v>125</v>
      </c>
      <c r="AC120" s="10" t="s">
        <v>1466</v>
      </c>
      <c r="AD120" s="49">
        <v>0</v>
      </c>
      <c r="AE120" s="49">
        <v>2</v>
      </c>
      <c r="AF120" s="49">
        <v>0</v>
      </c>
      <c r="AG120" s="49">
        <v>0</v>
      </c>
      <c r="AH120" s="10"/>
      <c r="AI120" s="10" t="s">
        <v>5288</v>
      </c>
      <c r="AJ120" s="10" t="s">
        <v>5289</v>
      </c>
      <c r="AK120" s="10"/>
      <c r="AL120" s="10"/>
      <c r="AM120" s="10" t="s">
        <v>4881</v>
      </c>
      <c r="AN120" s="10"/>
      <c r="AO120" s="49">
        <v>0</v>
      </c>
      <c r="AP120" s="49">
        <v>0</v>
      </c>
      <c r="AQ120" s="49">
        <v>0</v>
      </c>
      <c r="AR120" s="49">
        <v>0</v>
      </c>
      <c r="AS120" s="49">
        <v>0</v>
      </c>
      <c r="AT120" s="49">
        <v>0</v>
      </c>
      <c r="AU120" s="49">
        <v>0</v>
      </c>
      <c r="AV120" s="49">
        <v>0</v>
      </c>
      <c r="AW120" s="50">
        <v>0</v>
      </c>
      <c r="AX120" s="49">
        <v>0</v>
      </c>
      <c r="AY120" s="49">
        <v>0</v>
      </c>
      <c r="AZ120" s="49">
        <v>0</v>
      </c>
      <c r="BA120" s="49">
        <v>0</v>
      </c>
      <c r="BB120" s="49">
        <v>0</v>
      </c>
      <c r="BC120" s="49">
        <v>0</v>
      </c>
      <c r="BD120" s="49">
        <v>0</v>
      </c>
      <c r="BE120" s="49">
        <v>0</v>
      </c>
      <c r="BF120" s="49">
        <v>0</v>
      </c>
      <c r="BG120" s="49">
        <v>0</v>
      </c>
      <c r="BH120" s="49">
        <v>0</v>
      </c>
      <c r="BI120" s="49">
        <v>0</v>
      </c>
      <c r="BJ120" s="50">
        <v>0</v>
      </c>
      <c r="BK120" s="49">
        <v>0</v>
      </c>
      <c r="BL120" s="49">
        <v>0</v>
      </c>
      <c r="BM120" s="49">
        <v>0</v>
      </c>
      <c r="BN120" s="49">
        <v>0</v>
      </c>
      <c r="BO120" s="49">
        <v>0</v>
      </c>
      <c r="BP120" s="49">
        <v>0</v>
      </c>
      <c r="BQ120" s="49">
        <v>0</v>
      </c>
      <c r="BR120" s="49">
        <v>0</v>
      </c>
      <c r="BS120" s="49">
        <v>0</v>
      </c>
      <c r="BT120" s="49">
        <v>0</v>
      </c>
      <c r="BU120" s="50">
        <v>0</v>
      </c>
      <c r="BV120" s="49">
        <v>0</v>
      </c>
      <c r="BW120" s="50">
        <v>0</v>
      </c>
      <c r="BX120" s="49">
        <v>0</v>
      </c>
      <c r="BY120" s="49">
        <v>0</v>
      </c>
      <c r="BZ120" s="49">
        <v>0</v>
      </c>
      <c r="CA120" s="49">
        <v>0</v>
      </c>
      <c r="CB120" s="49">
        <v>0</v>
      </c>
      <c r="CC120" s="49">
        <v>0</v>
      </c>
      <c r="CD120" s="49">
        <v>0</v>
      </c>
      <c r="CE120" s="49">
        <v>0</v>
      </c>
      <c r="CF120" s="49">
        <v>0</v>
      </c>
      <c r="CG120" s="49">
        <v>0</v>
      </c>
      <c r="CH120" s="50">
        <v>0</v>
      </c>
      <c r="CI120" s="49">
        <v>0</v>
      </c>
      <c r="CJ120" s="50">
        <v>0</v>
      </c>
      <c r="CK120" s="49">
        <v>0</v>
      </c>
      <c r="CL120" s="49">
        <v>0</v>
      </c>
      <c r="CM120" s="49">
        <v>0</v>
      </c>
      <c r="CN120" s="49">
        <v>0</v>
      </c>
      <c r="CO120" s="10"/>
      <c r="CP120" s="51" t="s">
        <v>1489</v>
      </c>
    </row>
    <row r="121" spans="1:94" ht="70.349999999999994" customHeight="1" x14ac:dyDescent="0.3">
      <c r="A121" s="48" t="s">
        <v>1490</v>
      </c>
      <c r="B121" s="48" t="s">
        <v>1490</v>
      </c>
      <c r="C121" s="10" t="s">
        <v>136</v>
      </c>
      <c r="D121" s="10" t="s">
        <v>102</v>
      </c>
      <c r="E121" s="10" t="s">
        <v>1464</v>
      </c>
      <c r="F121" s="10" t="s">
        <v>1465</v>
      </c>
      <c r="G121" s="10"/>
      <c r="H121" s="10" t="s">
        <v>106</v>
      </c>
      <c r="I121" s="10" t="s">
        <v>1466</v>
      </c>
      <c r="J121" s="10" t="s">
        <v>1467</v>
      </c>
      <c r="K121" s="10" t="s">
        <v>1468</v>
      </c>
      <c r="L121" s="10" t="s">
        <v>1469</v>
      </c>
      <c r="M121" s="10" t="s">
        <v>683</v>
      </c>
      <c r="N121" s="10" t="s">
        <v>1470</v>
      </c>
      <c r="O121" s="10" t="s">
        <v>437</v>
      </c>
      <c r="P121" s="10" t="s">
        <v>438</v>
      </c>
      <c r="Q121" s="10" t="s">
        <v>439</v>
      </c>
      <c r="R121" s="10" t="s">
        <v>440</v>
      </c>
      <c r="S121" s="10" t="s">
        <v>1491</v>
      </c>
      <c r="T121" s="10" t="s">
        <v>1492</v>
      </c>
      <c r="U121" s="10" t="s">
        <v>1493</v>
      </c>
      <c r="V121" s="10" t="s">
        <v>1494</v>
      </c>
      <c r="W121" s="10" t="s">
        <v>1495</v>
      </c>
      <c r="X121" s="10" t="s">
        <v>122</v>
      </c>
      <c r="Y121" s="10" t="s">
        <v>123</v>
      </c>
      <c r="Z121" s="10" t="s">
        <v>124</v>
      </c>
      <c r="AA121" s="49">
        <v>1700</v>
      </c>
      <c r="AB121" s="10" t="s">
        <v>125</v>
      </c>
      <c r="AC121" s="10" t="s">
        <v>1466</v>
      </c>
      <c r="AD121" s="49">
        <v>425</v>
      </c>
      <c r="AE121" s="49">
        <v>425</v>
      </c>
      <c r="AF121" s="49">
        <v>425</v>
      </c>
      <c r="AG121" s="49">
        <v>425</v>
      </c>
      <c r="AH121" s="10" t="s">
        <v>5290</v>
      </c>
      <c r="AI121" s="10"/>
      <c r="AJ121" s="10"/>
      <c r="AK121" s="10" t="s">
        <v>5291</v>
      </c>
      <c r="AL121" s="10" t="s">
        <v>5291</v>
      </c>
      <c r="AM121" s="10" t="s">
        <v>4849</v>
      </c>
      <c r="AN121" s="10"/>
      <c r="AO121" s="49">
        <v>48</v>
      </c>
      <c r="AP121" s="49">
        <v>0</v>
      </c>
      <c r="AQ121" s="49">
        <v>48</v>
      </c>
      <c r="AR121" s="49">
        <v>0</v>
      </c>
      <c r="AS121" s="49">
        <v>0</v>
      </c>
      <c r="AT121" s="49">
        <v>0</v>
      </c>
      <c r="AU121" s="49">
        <v>0</v>
      </c>
      <c r="AV121" s="49">
        <v>72</v>
      </c>
      <c r="AW121" s="50">
        <v>0</v>
      </c>
      <c r="AX121" s="49">
        <v>0</v>
      </c>
      <c r="AY121" s="49">
        <v>0</v>
      </c>
      <c r="AZ121" s="49">
        <v>0</v>
      </c>
      <c r="BA121" s="49">
        <v>120</v>
      </c>
      <c r="BB121" s="49">
        <v>48</v>
      </c>
      <c r="BC121" s="49">
        <v>0</v>
      </c>
      <c r="BD121" s="49">
        <v>48</v>
      </c>
      <c r="BE121" s="49">
        <v>0</v>
      </c>
      <c r="BF121" s="49">
        <v>0</v>
      </c>
      <c r="BG121" s="49">
        <v>0</v>
      </c>
      <c r="BH121" s="49">
        <v>0</v>
      </c>
      <c r="BI121" s="49">
        <v>72</v>
      </c>
      <c r="BJ121" s="50">
        <v>0</v>
      </c>
      <c r="BK121" s="49">
        <v>0</v>
      </c>
      <c r="BL121" s="49">
        <v>0</v>
      </c>
      <c r="BM121" s="49">
        <v>0</v>
      </c>
      <c r="BN121" s="49">
        <v>120</v>
      </c>
      <c r="BO121" s="49">
        <v>48</v>
      </c>
      <c r="BP121" s="49">
        <v>0</v>
      </c>
      <c r="BQ121" s="49">
        <v>48</v>
      </c>
      <c r="BR121" s="49">
        <v>0</v>
      </c>
      <c r="BS121" s="49">
        <v>0</v>
      </c>
      <c r="BT121" s="49">
        <v>0</v>
      </c>
      <c r="BU121" s="50">
        <v>0</v>
      </c>
      <c r="BV121" s="49">
        <v>72</v>
      </c>
      <c r="BW121" s="50">
        <v>0</v>
      </c>
      <c r="BX121" s="49">
        <v>0</v>
      </c>
      <c r="BY121" s="49">
        <v>0</v>
      </c>
      <c r="BZ121" s="49">
        <v>0</v>
      </c>
      <c r="CA121" s="49">
        <v>120</v>
      </c>
      <c r="CB121" s="49">
        <v>48</v>
      </c>
      <c r="CC121" s="49">
        <v>0</v>
      </c>
      <c r="CD121" s="49">
        <v>48</v>
      </c>
      <c r="CE121" s="49">
        <v>0</v>
      </c>
      <c r="CF121" s="49">
        <v>0</v>
      </c>
      <c r="CG121" s="49">
        <v>0</v>
      </c>
      <c r="CH121" s="50">
        <v>0</v>
      </c>
      <c r="CI121" s="49">
        <v>72</v>
      </c>
      <c r="CJ121" s="50">
        <v>0</v>
      </c>
      <c r="CK121" s="49">
        <v>0</v>
      </c>
      <c r="CL121" s="49">
        <v>0</v>
      </c>
      <c r="CM121" s="49">
        <v>0</v>
      </c>
      <c r="CN121" s="49">
        <v>120</v>
      </c>
      <c r="CO121" s="10"/>
      <c r="CP121" s="51" t="s">
        <v>1499</v>
      </c>
    </row>
    <row r="122" spans="1:94" ht="70.349999999999994" customHeight="1" x14ac:dyDescent="0.3">
      <c r="A122" s="48" t="s">
        <v>1500</v>
      </c>
      <c r="B122" s="48" t="s">
        <v>1500</v>
      </c>
      <c r="C122" s="10" t="s">
        <v>175</v>
      </c>
      <c r="D122" s="10" t="s">
        <v>102</v>
      </c>
      <c r="E122" s="10" t="s">
        <v>1464</v>
      </c>
      <c r="F122" s="10" t="s">
        <v>1465</v>
      </c>
      <c r="G122" s="10"/>
      <c r="H122" s="10" t="s">
        <v>106</v>
      </c>
      <c r="I122" s="10" t="s">
        <v>1466</v>
      </c>
      <c r="J122" s="10" t="s">
        <v>1467</v>
      </c>
      <c r="K122" s="10" t="s">
        <v>1468</v>
      </c>
      <c r="L122" s="10" t="s">
        <v>1469</v>
      </c>
      <c r="M122" s="10" t="s">
        <v>683</v>
      </c>
      <c r="N122" s="10" t="s">
        <v>1470</v>
      </c>
      <c r="O122" s="10" t="s">
        <v>437</v>
      </c>
      <c r="P122" s="10" t="s">
        <v>438</v>
      </c>
      <c r="Q122" s="10" t="s">
        <v>439</v>
      </c>
      <c r="R122" s="10" t="s">
        <v>440</v>
      </c>
      <c r="S122" s="10" t="s">
        <v>441</v>
      </c>
      <c r="T122" s="10" t="s">
        <v>442</v>
      </c>
      <c r="U122" s="10" t="s">
        <v>249</v>
      </c>
      <c r="V122" s="10" t="s">
        <v>443</v>
      </c>
      <c r="W122" s="10" t="s">
        <v>444</v>
      </c>
      <c r="X122" s="10" t="s">
        <v>146</v>
      </c>
      <c r="Y122" s="10" t="s">
        <v>123</v>
      </c>
      <c r="Z122" s="10" t="s">
        <v>124</v>
      </c>
      <c r="AA122" s="49">
        <v>400</v>
      </c>
      <c r="AB122" s="10" t="s">
        <v>125</v>
      </c>
      <c r="AC122" s="10" t="s">
        <v>1466</v>
      </c>
      <c r="AD122" s="49">
        <v>100</v>
      </c>
      <c r="AE122" s="49">
        <v>100</v>
      </c>
      <c r="AF122" s="49">
        <v>100</v>
      </c>
      <c r="AG122" s="49">
        <v>100</v>
      </c>
      <c r="AH122" s="10" t="s">
        <v>5292</v>
      </c>
      <c r="AI122" s="10" t="s">
        <v>5293</v>
      </c>
      <c r="AJ122" s="10" t="s">
        <v>5294</v>
      </c>
      <c r="AK122" s="10" t="s">
        <v>5295</v>
      </c>
      <c r="AL122" s="10" t="s">
        <v>5296</v>
      </c>
      <c r="AM122" s="10" t="s">
        <v>4849</v>
      </c>
      <c r="AN122" s="10"/>
      <c r="AO122" s="49">
        <v>30</v>
      </c>
      <c r="AP122" s="49">
        <v>0</v>
      </c>
      <c r="AQ122" s="49">
        <v>30</v>
      </c>
      <c r="AR122" s="49">
        <v>0</v>
      </c>
      <c r="AS122" s="49">
        <v>0</v>
      </c>
      <c r="AT122" s="49">
        <v>0</v>
      </c>
      <c r="AU122" s="49">
        <v>0</v>
      </c>
      <c r="AV122" s="49">
        <v>0</v>
      </c>
      <c r="AW122" s="50">
        <v>0</v>
      </c>
      <c r="AX122" s="49">
        <v>0</v>
      </c>
      <c r="AY122" s="49">
        <v>0</v>
      </c>
      <c r="AZ122" s="49">
        <v>0</v>
      </c>
      <c r="BA122" s="49">
        <v>30</v>
      </c>
      <c r="BB122" s="49">
        <v>35</v>
      </c>
      <c r="BC122" s="49">
        <v>0</v>
      </c>
      <c r="BD122" s="49">
        <v>35</v>
      </c>
      <c r="BE122" s="49">
        <v>0</v>
      </c>
      <c r="BF122" s="49">
        <v>0</v>
      </c>
      <c r="BG122" s="49">
        <v>0</v>
      </c>
      <c r="BH122" s="49">
        <v>0</v>
      </c>
      <c r="BI122" s="49">
        <v>0</v>
      </c>
      <c r="BJ122" s="50">
        <v>0</v>
      </c>
      <c r="BK122" s="49">
        <v>0</v>
      </c>
      <c r="BL122" s="49">
        <v>0</v>
      </c>
      <c r="BM122" s="49">
        <v>0</v>
      </c>
      <c r="BN122" s="49">
        <v>35</v>
      </c>
      <c r="BO122" s="49">
        <v>35</v>
      </c>
      <c r="BP122" s="49">
        <v>0</v>
      </c>
      <c r="BQ122" s="49">
        <v>35</v>
      </c>
      <c r="BR122" s="49">
        <v>0</v>
      </c>
      <c r="BS122" s="49">
        <v>0</v>
      </c>
      <c r="BT122" s="49">
        <v>0</v>
      </c>
      <c r="BU122" s="50">
        <v>0</v>
      </c>
      <c r="BV122" s="49">
        <v>0</v>
      </c>
      <c r="BW122" s="50">
        <v>0</v>
      </c>
      <c r="BX122" s="49">
        <v>0</v>
      </c>
      <c r="BY122" s="49">
        <v>0</v>
      </c>
      <c r="BZ122" s="49">
        <v>0</v>
      </c>
      <c r="CA122" s="49">
        <v>35</v>
      </c>
      <c r="CB122" s="49">
        <v>38</v>
      </c>
      <c r="CC122" s="49">
        <v>0</v>
      </c>
      <c r="CD122" s="49">
        <v>38</v>
      </c>
      <c r="CE122" s="49">
        <v>0</v>
      </c>
      <c r="CF122" s="49">
        <v>0</v>
      </c>
      <c r="CG122" s="49">
        <v>0</v>
      </c>
      <c r="CH122" s="50">
        <v>0</v>
      </c>
      <c r="CI122" s="49">
        <v>0</v>
      </c>
      <c r="CJ122" s="50">
        <v>0</v>
      </c>
      <c r="CK122" s="49">
        <v>0</v>
      </c>
      <c r="CL122" s="49">
        <v>0</v>
      </c>
      <c r="CM122" s="49">
        <v>0</v>
      </c>
      <c r="CN122" s="49">
        <v>38</v>
      </c>
      <c r="CO122" s="10" t="s">
        <v>1505</v>
      </c>
      <c r="CP122" s="51" t="s">
        <v>1506</v>
      </c>
    </row>
    <row r="123" spans="1:94" ht="70.349999999999994" customHeight="1" x14ac:dyDescent="0.3">
      <c r="A123" s="48" t="s">
        <v>1507</v>
      </c>
      <c r="B123" s="48" t="s">
        <v>1507</v>
      </c>
      <c r="C123" s="10" t="s">
        <v>246</v>
      </c>
      <c r="D123" s="10" t="s">
        <v>102</v>
      </c>
      <c r="E123" s="10" t="s">
        <v>1464</v>
      </c>
      <c r="F123" s="10" t="s">
        <v>1465</v>
      </c>
      <c r="G123" s="10"/>
      <c r="H123" s="10" t="s">
        <v>106</v>
      </c>
      <c r="I123" s="10" t="s">
        <v>1466</v>
      </c>
      <c r="J123" s="10" t="s">
        <v>1467</v>
      </c>
      <c r="K123" s="10" t="s">
        <v>1468</v>
      </c>
      <c r="L123" s="10" t="s">
        <v>1469</v>
      </c>
      <c r="M123" s="10" t="s">
        <v>683</v>
      </c>
      <c r="N123" s="10" t="s">
        <v>1470</v>
      </c>
      <c r="O123" s="10" t="s">
        <v>437</v>
      </c>
      <c r="P123" s="10" t="s">
        <v>438</v>
      </c>
      <c r="Q123" s="10" t="s">
        <v>439</v>
      </c>
      <c r="R123" s="10" t="s">
        <v>440</v>
      </c>
      <c r="S123" s="10" t="s">
        <v>1508</v>
      </c>
      <c r="T123" s="10" t="s">
        <v>1509</v>
      </c>
      <c r="U123" s="10" t="s">
        <v>1510</v>
      </c>
      <c r="V123" s="10" t="s">
        <v>1511</v>
      </c>
      <c r="W123" s="10" t="s">
        <v>1512</v>
      </c>
      <c r="X123" s="10" t="s">
        <v>146</v>
      </c>
      <c r="Y123" s="10" t="s">
        <v>123</v>
      </c>
      <c r="Z123" s="10" t="s">
        <v>124</v>
      </c>
      <c r="AA123" s="49">
        <v>48000</v>
      </c>
      <c r="AB123" s="10" t="s">
        <v>125</v>
      </c>
      <c r="AC123" s="10" t="s">
        <v>1466</v>
      </c>
      <c r="AD123" s="49">
        <v>12000</v>
      </c>
      <c r="AE123" s="49">
        <v>12000</v>
      </c>
      <c r="AF123" s="49">
        <v>12000</v>
      </c>
      <c r="AG123" s="49">
        <v>12000</v>
      </c>
      <c r="AH123" s="10" t="s">
        <v>5297</v>
      </c>
      <c r="AI123" s="10" t="s">
        <v>5298</v>
      </c>
      <c r="AJ123" s="10" t="s">
        <v>5299</v>
      </c>
      <c r="AK123" s="10" t="s">
        <v>5300</v>
      </c>
      <c r="AL123" s="10" t="s">
        <v>5300</v>
      </c>
      <c r="AM123" s="10" t="s">
        <v>4881</v>
      </c>
      <c r="AN123" s="10" t="s">
        <v>5301</v>
      </c>
      <c r="AO123" s="49">
        <v>0</v>
      </c>
      <c r="AP123" s="49">
        <v>0</v>
      </c>
      <c r="AQ123" s="49">
        <v>0</v>
      </c>
      <c r="AR123" s="49">
        <v>0</v>
      </c>
      <c r="AS123" s="49">
        <v>0</v>
      </c>
      <c r="AT123" s="49">
        <v>0</v>
      </c>
      <c r="AU123" s="49">
        <v>0</v>
      </c>
      <c r="AV123" s="49">
        <v>0</v>
      </c>
      <c r="AW123" s="50">
        <v>0</v>
      </c>
      <c r="AX123" s="49">
        <v>0</v>
      </c>
      <c r="AY123" s="49">
        <v>0</v>
      </c>
      <c r="AZ123" s="49">
        <v>0</v>
      </c>
      <c r="BA123" s="49">
        <v>0</v>
      </c>
      <c r="BB123" s="49">
        <v>0</v>
      </c>
      <c r="BC123" s="49">
        <v>0</v>
      </c>
      <c r="BD123" s="49">
        <v>0</v>
      </c>
      <c r="BE123" s="49">
        <v>0</v>
      </c>
      <c r="BF123" s="49">
        <v>0</v>
      </c>
      <c r="BG123" s="49">
        <v>0</v>
      </c>
      <c r="BH123" s="49">
        <v>0</v>
      </c>
      <c r="BI123" s="49">
        <v>0</v>
      </c>
      <c r="BJ123" s="50">
        <v>0</v>
      </c>
      <c r="BK123" s="49">
        <v>0</v>
      </c>
      <c r="BL123" s="49">
        <v>0</v>
      </c>
      <c r="BM123" s="49">
        <v>0</v>
      </c>
      <c r="BN123" s="49">
        <v>0</v>
      </c>
      <c r="BO123" s="49">
        <v>0</v>
      </c>
      <c r="BP123" s="49">
        <v>0</v>
      </c>
      <c r="BQ123" s="49">
        <v>0</v>
      </c>
      <c r="BR123" s="49">
        <v>0</v>
      </c>
      <c r="BS123" s="49">
        <v>0</v>
      </c>
      <c r="BT123" s="49">
        <v>0</v>
      </c>
      <c r="BU123" s="50">
        <v>0</v>
      </c>
      <c r="BV123" s="49">
        <v>0</v>
      </c>
      <c r="BW123" s="50">
        <v>0</v>
      </c>
      <c r="BX123" s="49">
        <v>0</v>
      </c>
      <c r="BY123" s="49">
        <v>0</v>
      </c>
      <c r="BZ123" s="49">
        <v>0</v>
      </c>
      <c r="CA123" s="49">
        <v>0</v>
      </c>
      <c r="CB123" s="49">
        <v>0</v>
      </c>
      <c r="CC123" s="49">
        <v>0</v>
      </c>
      <c r="CD123" s="49">
        <v>0</v>
      </c>
      <c r="CE123" s="49">
        <v>0</v>
      </c>
      <c r="CF123" s="49">
        <v>0</v>
      </c>
      <c r="CG123" s="49">
        <v>0</v>
      </c>
      <c r="CH123" s="50">
        <v>0</v>
      </c>
      <c r="CI123" s="49">
        <v>0</v>
      </c>
      <c r="CJ123" s="50">
        <v>0</v>
      </c>
      <c r="CK123" s="49">
        <v>0</v>
      </c>
      <c r="CL123" s="49">
        <v>0</v>
      </c>
      <c r="CM123" s="49">
        <v>0</v>
      </c>
      <c r="CN123" s="49">
        <v>0</v>
      </c>
      <c r="CO123" s="10" t="s">
        <v>1517</v>
      </c>
      <c r="CP123" s="51" t="s">
        <v>1518</v>
      </c>
    </row>
    <row r="124" spans="1:94" ht="70.349999999999994" customHeight="1" x14ac:dyDescent="0.3">
      <c r="A124" s="48" t="s">
        <v>1519</v>
      </c>
      <c r="B124" s="48" t="s">
        <v>1519</v>
      </c>
      <c r="C124" s="10" t="s">
        <v>357</v>
      </c>
      <c r="D124" s="10" t="s">
        <v>102</v>
      </c>
      <c r="E124" s="10" t="s">
        <v>1520</v>
      </c>
      <c r="F124" s="10" t="s">
        <v>1521</v>
      </c>
      <c r="G124" s="10"/>
      <c r="H124" s="10" t="s">
        <v>1522</v>
      </c>
      <c r="I124" s="10" t="s">
        <v>1523</v>
      </c>
      <c r="J124" s="10" t="s">
        <v>1524</v>
      </c>
      <c r="K124" s="10" t="s">
        <v>1525</v>
      </c>
      <c r="L124" s="10" t="s">
        <v>1469</v>
      </c>
      <c r="M124" s="10" t="s">
        <v>683</v>
      </c>
      <c r="N124" s="10" t="s">
        <v>1470</v>
      </c>
      <c r="O124" s="10" t="s">
        <v>437</v>
      </c>
      <c r="P124" s="10" t="s">
        <v>438</v>
      </c>
      <c r="Q124" s="10" t="s">
        <v>439</v>
      </c>
      <c r="R124" s="10" t="s">
        <v>440</v>
      </c>
      <c r="S124" s="10" t="s">
        <v>1526</v>
      </c>
      <c r="T124" s="10" t="s">
        <v>1527</v>
      </c>
      <c r="U124" s="10" t="s">
        <v>1528</v>
      </c>
      <c r="V124" s="10" t="s">
        <v>1529</v>
      </c>
      <c r="W124" s="10" t="s">
        <v>1530</v>
      </c>
      <c r="X124" s="10" t="s">
        <v>1531</v>
      </c>
      <c r="Y124" s="10" t="s">
        <v>123</v>
      </c>
      <c r="Z124" s="10" t="s">
        <v>124</v>
      </c>
      <c r="AA124" s="49">
        <v>10</v>
      </c>
      <c r="AB124" s="10" t="s">
        <v>125</v>
      </c>
      <c r="AC124" s="10" t="s">
        <v>1466</v>
      </c>
      <c r="AD124" s="49">
        <v>1</v>
      </c>
      <c r="AE124" s="49">
        <v>3</v>
      </c>
      <c r="AF124" s="49">
        <v>3</v>
      </c>
      <c r="AG124" s="49">
        <v>3</v>
      </c>
      <c r="AH124" s="10" t="s">
        <v>5302</v>
      </c>
      <c r="AI124" s="10" t="s">
        <v>5303</v>
      </c>
      <c r="AJ124" s="10"/>
      <c r="AK124" s="10" t="s">
        <v>5304</v>
      </c>
      <c r="AL124" s="10" t="s">
        <v>5304</v>
      </c>
      <c r="AM124" s="10" t="s">
        <v>4849</v>
      </c>
      <c r="AN124" s="10" t="s">
        <v>5305</v>
      </c>
      <c r="AO124" s="49">
        <v>0</v>
      </c>
      <c r="AP124" s="49">
        <v>850</v>
      </c>
      <c r="AQ124" s="49">
        <v>850</v>
      </c>
      <c r="AR124" s="49">
        <v>0</v>
      </c>
      <c r="AS124" s="49">
        <v>0</v>
      </c>
      <c r="AT124" s="49">
        <v>0</v>
      </c>
      <c r="AU124" s="49">
        <v>0</v>
      </c>
      <c r="AV124" s="49">
        <v>0</v>
      </c>
      <c r="AW124" s="50">
        <v>0</v>
      </c>
      <c r="AX124" s="49">
        <v>0</v>
      </c>
      <c r="AY124" s="49">
        <v>0</v>
      </c>
      <c r="AZ124" s="49">
        <v>0</v>
      </c>
      <c r="BA124" s="49">
        <v>850</v>
      </c>
      <c r="BB124" s="49">
        <v>0</v>
      </c>
      <c r="BC124" s="49">
        <v>850</v>
      </c>
      <c r="BD124" s="49">
        <v>850</v>
      </c>
      <c r="BE124" s="49">
        <v>0</v>
      </c>
      <c r="BF124" s="49">
        <v>0</v>
      </c>
      <c r="BG124" s="49">
        <v>0</v>
      </c>
      <c r="BH124" s="49">
        <v>0</v>
      </c>
      <c r="BI124" s="49">
        <v>0</v>
      </c>
      <c r="BJ124" s="50">
        <v>0</v>
      </c>
      <c r="BK124" s="49">
        <v>0</v>
      </c>
      <c r="BL124" s="49">
        <v>0</v>
      </c>
      <c r="BM124" s="49">
        <v>0</v>
      </c>
      <c r="BN124" s="49">
        <v>850</v>
      </c>
      <c r="BO124" s="49">
        <v>0</v>
      </c>
      <c r="BP124" s="49">
        <v>850</v>
      </c>
      <c r="BQ124" s="49">
        <v>850</v>
      </c>
      <c r="BR124" s="49">
        <v>0</v>
      </c>
      <c r="BS124" s="49">
        <v>0</v>
      </c>
      <c r="BT124" s="49">
        <v>0</v>
      </c>
      <c r="BU124" s="50">
        <v>0</v>
      </c>
      <c r="BV124" s="49">
        <v>0</v>
      </c>
      <c r="BW124" s="50">
        <v>0</v>
      </c>
      <c r="BX124" s="49">
        <v>0</v>
      </c>
      <c r="BY124" s="49">
        <v>0</v>
      </c>
      <c r="BZ124" s="49">
        <v>0</v>
      </c>
      <c r="CA124" s="49">
        <v>850</v>
      </c>
      <c r="CB124" s="49">
        <v>0</v>
      </c>
      <c r="CC124" s="49">
        <v>850</v>
      </c>
      <c r="CD124" s="49">
        <v>850</v>
      </c>
      <c r="CE124" s="49">
        <v>0</v>
      </c>
      <c r="CF124" s="49">
        <v>0</v>
      </c>
      <c r="CG124" s="49">
        <v>0</v>
      </c>
      <c r="CH124" s="50">
        <v>0</v>
      </c>
      <c r="CI124" s="49">
        <v>0</v>
      </c>
      <c r="CJ124" s="50">
        <v>0</v>
      </c>
      <c r="CK124" s="49">
        <v>0</v>
      </c>
      <c r="CL124" s="49">
        <v>0</v>
      </c>
      <c r="CM124" s="49">
        <v>0</v>
      </c>
      <c r="CN124" s="49">
        <v>850</v>
      </c>
      <c r="CO124" s="10" t="s">
        <v>1536</v>
      </c>
      <c r="CP124" s="51" t="s">
        <v>1537</v>
      </c>
    </row>
    <row r="125" spans="1:94" ht="70.349999999999994" customHeight="1" x14ac:dyDescent="0.3">
      <c r="A125" s="48" t="s">
        <v>1538</v>
      </c>
      <c r="B125" s="48" t="s">
        <v>1538</v>
      </c>
      <c r="C125" s="10" t="s">
        <v>419</v>
      </c>
      <c r="D125" s="10" t="s">
        <v>102</v>
      </c>
      <c r="E125" s="10" t="s">
        <v>1520</v>
      </c>
      <c r="F125" s="10" t="s">
        <v>1521</v>
      </c>
      <c r="G125" s="10"/>
      <c r="H125" s="10" t="s">
        <v>1522</v>
      </c>
      <c r="I125" s="10" t="s">
        <v>1523</v>
      </c>
      <c r="J125" s="10" t="s">
        <v>1524</v>
      </c>
      <c r="K125" s="10" t="s">
        <v>1525</v>
      </c>
      <c r="L125" s="10" t="s">
        <v>1469</v>
      </c>
      <c r="M125" s="10" t="s">
        <v>683</v>
      </c>
      <c r="N125" s="10" t="s">
        <v>1470</v>
      </c>
      <c r="O125" s="10" t="s">
        <v>437</v>
      </c>
      <c r="P125" s="10" t="s">
        <v>438</v>
      </c>
      <c r="Q125" s="10" t="s">
        <v>439</v>
      </c>
      <c r="R125" s="10" t="s">
        <v>440</v>
      </c>
      <c r="S125" s="10" t="s">
        <v>1539</v>
      </c>
      <c r="T125" s="10" t="s">
        <v>1540</v>
      </c>
      <c r="U125" s="10" t="s">
        <v>1541</v>
      </c>
      <c r="V125" s="10" t="s">
        <v>1542</v>
      </c>
      <c r="W125" s="10" t="s">
        <v>1543</v>
      </c>
      <c r="X125" s="10" t="s">
        <v>1544</v>
      </c>
      <c r="Y125" s="10" t="s">
        <v>123</v>
      </c>
      <c r="Z125" s="10" t="s">
        <v>124</v>
      </c>
      <c r="AA125" s="49">
        <v>4</v>
      </c>
      <c r="AB125" s="10" t="s">
        <v>125</v>
      </c>
      <c r="AC125" s="10" t="s">
        <v>1466</v>
      </c>
      <c r="AD125" s="49">
        <v>1</v>
      </c>
      <c r="AE125" s="49">
        <v>0</v>
      </c>
      <c r="AF125" s="49">
        <v>2</v>
      </c>
      <c r="AG125" s="49">
        <v>1</v>
      </c>
      <c r="AH125" s="10" t="s">
        <v>5306</v>
      </c>
      <c r="AI125" s="10" t="s">
        <v>5307</v>
      </c>
      <c r="AJ125" s="10"/>
      <c r="AK125" s="10" t="s">
        <v>5308</v>
      </c>
      <c r="AL125" s="10" t="s">
        <v>5308</v>
      </c>
      <c r="AM125" s="10" t="s">
        <v>4849</v>
      </c>
      <c r="AN125" s="10"/>
      <c r="AO125" s="49">
        <v>0</v>
      </c>
      <c r="AP125" s="49">
        <v>100</v>
      </c>
      <c r="AQ125" s="49">
        <v>100</v>
      </c>
      <c r="AR125" s="49">
        <v>0</v>
      </c>
      <c r="AS125" s="49">
        <v>0</v>
      </c>
      <c r="AT125" s="49">
        <v>0</v>
      </c>
      <c r="AU125" s="49">
        <v>0</v>
      </c>
      <c r="AV125" s="49">
        <v>0</v>
      </c>
      <c r="AW125" s="50">
        <v>0</v>
      </c>
      <c r="AX125" s="49">
        <v>0</v>
      </c>
      <c r="AY125" s="49">
        <v>0</v>
      </c>
      <c r="AZ125" s="49">
        <v>0</v>
      </c>
      <c r="BA125" s="49">
        <v>100</v>
      </c>
      <c r="BB125" s="49">
        <v>0</v>
      </c>
      <c r="BC125" s="49">
        <v>100</v>
      </c>
      <c r="BD125" s="49">
        <v>100</v>
      </c>
      <c r="BE125" s="49">
        <v>0</v>
      </c>
      <c r="BF125" s="49">
        <v>0</v>
      </c>
      <c r="BG125" s="49">
        <v>0</v>
      </c>
      <c r="BH125" s="49">
        <v>0</v>
      </c>
      <c r="BI125" s="49">
        <v>0</v>
      </c>
      <c r="BJ125" s="50">
        <v>0</v>
      </c>
      <c r="BK125" s="49">
        <v>0</v>
      </c>
      <c r="BL125" s="49">
        <v>0</v>
      </c>
      <c r="BM125" s="49">
        <v>0</v>
      </c>
      <c r="BN125" s="49">
        <v>100</v>
      </c>
      <c r="BO125" s="49">
        <v>0</v>
      </c>
      <c r="BP125" s="49">
        <v>100</v>
      </c>
      <c r="BQ125" s="49">
        <v>100</v>
      </c>
      <c r="BR125" s="49">
        <v>0</v>
      </c>
      <c r="BS125" s="49">
        <v>0</v>
      </c>
      <c r="BT125" s="49">
        <v>0</v>
      </c>
      <c r="BU125" s="50">
        <v>0</v>
      </c>
      <c r="BV125" s="49">
        <v>0</v>
      </c>
      <c r="BW125" s="50">
        <v>0</v>
      </c>
      <c r="BX125" s="49">
        <v>0</v>
      </c>
      <c r="BY125" s="49">
        <v>0</v>
      </c>
      <c r="BZ125" s="49">
        <v>0</v>
      </c>
      <c r="CA125" s="49">
        <v>100</v>
      </c>
      <c r="CB125" s="49">
        <v>0</v>
      </c>
      <c r="CC125" s="49">
        <v>100</v>
      </c>
      <c r="CD125" s="49">
        <v>100</v>
      </c>
      <c r="CE125" s="49">
        <v>0</v>
      </c>
      <c r="CF125" s="49">
        <v>0</v>
      </c>
      <c r="CG125" s="49">
        <v>0</v>
      </c>
      <c r="CH125" s="50">
        <v>0</v>
      </c>
      <c r="CI125" s="49">
        <v>0</v>
      </c>
      <c r="CJ125" s="50">
        <v>0</v>
      </c>
      <c r="CK125" s="49">
        <v>0</v>
      </c>
      <c r="CL125" s="49">
        <v>0</v>
      </c>
      <c r="CM125" s="49">
        <v>0</v>
      </c>
      <c r="CN125" s="49">
        <v>100</v>
      </c>
      <c r="CO125" s="10" t="s">
        <v>1547</v>
      </c>
      <c r="CP125" s="51" t="s">
        <v>1548</v>
      </c>
    </row>
    <row r="126" spans="1:94" ht="70.349999999999994" customHeight="1" x14ac:dyDescent="0.3">
      <c r="A126" s="48" t="s">
        <v>1549</v>
      </c>
      <c r="B126" s="48" t="s">
        <v>1549</v>
      </c>
      <c r="C126" s="10" t="s">
        <v>436</v>
      </c>
      <c r="D126" s="10" t="s">
        <v>102</v>
      </c>
      <c r="E126" s="10" t="s">
        <v>1520</v>
      </c>
      <c r="F126" s="10" t="s">
        <v>1521</v>
      </c>
      <c r="G126" s="10"/>
      <c r="H126" s="10" t="s">
        <v>1522</v>
      </c>
      <c r="I126" s="10" t="s">
        <v>1523</v>
      </c>
      <c r="J126" s="10" t="s">
        <v>1524</v>
      </c>
      <c r="K126" s="10" t="s">
        <v>1525</v>
      </c>
      <c r="L126" s="10" t="s">
        <v>1469</v>
      </c>
      <c r="M126" s="10" t="s">
        <v>683</v>
      </c>
      <c r="N126" s="10" t="s">
        <v>1470</v>
      </c>
      <c r="O126" s="10" t="s">
        <v>437</v>
      </c>
      <c r="P126" s="10" t="s">
        <v>438</v>
      </c>
      <c r="Q126" s="10" t="s">
        <v>439</v>
      </c>
      <c r="R126" s="10" t="s">
        <v>440</v>
      </c>
      <c r="S126" s="10" t="s">
        <v>1550</v>
      </c>
      <c r="T126" s="10" t="s">
        <v>1551</v>
      </c>
      <c r="U126" s="10" t="s">
        <v>1552</v>
      </c>
      <c r="V126" s="10" t="s">
        <v>1553</v>
      </c>
      <c r="W126" s="10" t="s">
        <v>1554</v>
      </c>
      <c r="X126" s="10" t="s">
        <v>743</v>
      </c>
      <c r="Y126" s="10" t="s">
        <v>123</v>
      </c>
      <c r="Z126" s="10" t="s">
        <v>124</v>
      </c>
      <c r="AA126" s="49">
        <v>4</v>
      </c>
      <c r="AB126" s="10" t="s">
        <v>125</v>
      </c>
      <c r="AC126" s="10" t="s">
        <v>1466</v>
      </c>
      <c r="AD126" s="49">
        <v>1</v>
      </c>
      <c r="AE126" s="49">
        <v>1</v>
      </c>
      <c r="AF126" s="49">
        <v>1</v>
      </c>
      <c r="AG126" s="49">
        <v>1</v>
      </c>
      <c r="AH126" s="10" t="s">
        <v>5309</v>
      </c>
      <c r="AI126" s="10" t="s">
        <v>5310</v>
      </c>
      <c r="AJ126" s="10" t="s">
        <v>5311</v>
      </c>
      <c r="AK126" s="10" t="s">
        <v>5312</v>
      </c>
      <c r="AL126" s="10" t="s">
        <v>5312</v>
      </c>
      <c r="AM126" s="10" t="s">
        <v>4849</v>
      </c>
      <c r="AN126" s="10" t="s">
        <v>5313</v>
      </c>
      <c r="AO126" s="49">
        <v>0</v>
      </c>
      <c r="AP126" s="49">
        <v>100</v>
      </c>
      <c r="AQ126" s="49">
        <v>100</v>
      </c>
      <c r="AR126" s="49">
        <v>0</v>
      </c>
      <c r="AS126" s="49">
        <v>0</v>
      </c>
      <c r="AT126" s="49">
        <v>0</v>
      </c>
      <c r="AU126" s="49">
        <v>0</v>
      </c>
      <c r="AV126" s="49">
        <v>0</v>
      </c>
      <c r="AW126" s="50">
        <v>0</v>
      </c>
      <c r="AX126" s="49">
        <v>0</v>
      </c>
      <c r="AY126" s="49">
        <v>0</v>
      </c>
      <c r="AZ126" s="49">
        <v>0</v>
      </c>
      <c r="BA126" s="49">
        <v>100</v>
      </c>
      <c r="BB126" s="49">
        <v>0</v>
      </c>
      <c r="BC126" s="49">
        <v>100</v>
      </c>
      <c r="BD126" s="49">
        <v>100</v>
      </c>
      <c r="BE126" s="49">
        <v>0</v>
      </c>
      <c r="BF126" s="49">
        <v>0</v>
      </c>
      <c r="BG126" s="49">
        <v>0</v>
      </c>
      <c r="BH126" s="49">
        <v>0</v>
      </c>
      <c r="BI126" s="49">
        <v>0</v>
      </c>
      <c r="BJ126" s="50">
        <v>0</v>
      </c>
      <c r="BK126" s="49">
        <v>0</v>
      </c>
      <c r="BL126" s="49">
        <v>0</v>
      </c>
      <c r="BM126" s="49">
        <v>0</v>
      </c>
      <c r="BN126" s="49">
        <v>100</v>
      </c>
      <c r="BO126" s="49">
        <v>0</v>
      </c>
      <c r="BP126" s="49">
        <v>100</v>
      </c>
      <c r="BQ126" s="49">
        <v>100</v>
      </c>
      <c r="BR126" s="49">
        <v>0</v>
      </c>
      <c r="BS126" s="49">
        <v>0</v>
      </c>
      <c r="BT126" s="49">
        <v>0</v>
      </c>
      <c r="BU126" s="50">
        <v>0</v>
      </c>
      <c r="BV126" s="49">
        <v>0</v>
      </c>
      <c r="BW126" s="50">
        <v>0</v>
      </c>
      <c r="BX126" s="49">
        <v>0</v>
      </c>
      <c r="BY126" s="49">
        <v>0</v>
      </c>
      <c r="BZ126" s="49">
        <v>0</v>
      </c>
      <c r="CA126" s="49">
        <v>100</v>
      </c>
      <c r="CB126" s="49">
        <v>0</v>
      </c>
      <c r="CC126" s="49">
        <v>100</v>
      </c>
      <c r="CD126" s="49">
        <v>100</v>
      </c>
      <c r="CE126" s="49">
        <v>0</v>
      </c>
      <c r="CF126" s="49">
        <v>0</v>
      </c>
      <c r="CG126" s="49">
        <v>0</v>
      </c>
      <c r="CH126" s="50">
        <v>0</v>
      </c>
      <c r="CI126" s="49">
        <v>0</v>
      </c>
      <c r="CJ126" s="50">
        <v>0</v>
      </c>
      <c r="CK126" s="49">
        <v>0</v>
      </c>
      <c r="CL126" s="49">
        <v>0</v>
      </c>
      <c r="CM126" s="49">
        <v>0</v>
      </c>
      <c r="CN126" s="49">
        <v>100</v>
      </c>
      <c r="CO126" s="10" t="s">
        <v>1558</v>
      </c>
      <c r="CP126" s="51" t="s">
        <v>1559</v>
      </c>
    </row>
    <row r="127" spans="1:94" ht="70.349999999999994" customHeight="1" x14ac:dyDescent="0.3">
      <c r="A127" s="48" t="s">
        <v>1560</v>
      </c>
      <c r="B127" s="48" t="s">
        <v>1560</v>
      </c>
      <c r="C127" s="10" t="s">
        <v>450</v>
      </c>
      <c r="D127" s="10" t="s">
        <v>102</v>
      </c>
      <c r="E127" s="10" t="s">
        <v>1520</v>
      </c>
      <c r="F127" s="10" t="s">
        <v>1521</v>
      </c>
      <c r="G127" s="10"/>
      <c r="H127" s="10" t="s">
        <v>1522</v>
      </c>
      <c r="I127" s="10" t="s">
        <v>1523</v>
      </c>
      <c r="J127" s="10" t="s">
        <v>1524</v>
      </c>
      <c r="K127" s="10" t="s">
        <v>1525</v>
      </c>
      <c r="L127" s="10" t="s">
        <v>1469</v>
      </c>
      <c r="M127" s="10" t="s">
        <v>683</v>
      </c>
      <c r="N127" s="10" t="s">
        <v>1470</v>
      </c>
      <c r="O127" s="10" t="s">
        <v>437</v>
      </c>
      <c r="P127" s="10" t="s">
        <v>438</v>
      </c>
      <c r="Q127" s="10" t="s">
        <v>439</v>
      </c>
      <c r="R127" s="10" t="s">
        <v>440</v>
      </c>
      <c r="S127" s="10" t="s">
        <v>1561</v>
      </c>
      <c r="T127" s="10" t="s">
        <v>1562</v>
      </c>
      <c r="U127" s="10" t="s">
        <v>1561</v>
      </c>
      <c r="V127" s="10" t="s">
        <v>1563</v>
      </c>
      <c r="W127" s="10" t="s">
        <v>1564</v>
      </c>
      <c r="X127" s="10" t="s">
        <v>1544</v>
      </c>
      <c r="Y127" s="10" t="s">
        <v>239</v>
      </c>
      <c r="Z127" s="10" t="s">
        <v>124</v>
      </c>
      <c r="AA127" s="49">
        <v>2</v>
      </c>
      <c r="AB127" s="10" t="s">
        <v>125</v>
      </c>
      <c r="AC127" s="10" t="s">
        <v>1466</v>
      </c>
      <c r="AD127" s="49">
        <v>0</v>
      </c>
      <c r="AE127" s="49">
        <v>0</v>
      </c>
      <c r="AF127" s="49">
        <v>1</v>
      </c>
      <c r="AG127" s="49">
        <v>1</v>
      </c>
      <c r="AH127" s="10"/>
      <c r="AI127" s="10"/>
      <c r="AJ127" s="10"/>
      <c r="AK127" s="10" t="s">
        <v>5314</v>
      </c>
      <c r="AL127" s="10"/>
      <c r="AM127" s="10" t="s">
        <v>5070</v>
      </c>
      <c r="AN127" s="10" t="s">
        <v>5315</v>
      </c>
      <c r="AO127" s="49">
        <v>0</v>
      </c>
      <c r="AP127" s="49">
        <v>0</v>
      </c>
      <c r="AQ127" s="49">
        <v>0</v>
      </c>
      <c r="AR127" s="49">
        <v>0</v>
      </c>
      <c r="AS127" s="49">
        <v>0</v>
      </c>
      <c r="AT127" s="49">
        <v>0</v>
      </c>
      <c r="AU127" s="49">
        <v>0</v>
      </c>
      <c r="AV127" s="49">
        <v>0</v>
      </c>
      <c r="AW127" s="50">
        <v>0</v>
      </c>
      <c r="AX127" s="49">
        <v>0</v>
      </c>
      <c r="AY127" s="49">
        <v>0</v>
      </c>
      <c r="AZ127" s="49">
        <v>0</v>
      </c>
      <c r="BA127" s="49">
        <v>0</v>
      </c>
      <c r="BB127" s="49">
        <v>0</v>
      </c>
      <c r="BC127" s="49">
        <v>0</v>
      </c>
      <c r="BD127" s="49">
        <v>0</v>
      </c>
      <c r="BE127" s="49">
        <v>0</v>
      </c>
      <c r="BF127" s="49">
        <v>0</v>
      </c>
      <c r="BG127" s="49">
        <v>0</v>
      </c>
      <c r="BH127" s="49">
        <v>0</v>
      </c>
      <c r="BI127" s="49">
        <v>0</v>
      </c>
      <c r="BJ127" s="50">
        <v>0</v>
      </c>
      <c r="BK127" s="49">
        <v>1250</v>
      </c>
      <c r="BL127" s="49">
        <v>0</v>
      </c>
      <c r="BM127" s="49">
        <v>0</v>
      </c>
      <c r="BN127" s="49">
        <v>1250</v>
      </c>
      <c r="BO127" s="49">
        <v>0</v>
      </c>
      <c r="BP127" s="49">
        <v>0</v>
      </c>
      <c r="BQ127" s="49">
        <v>0</v>
      </c>
      <c r="BR127" s="49">
        <v>0</v>
      </c>
      <c r="BS127" s="49">
        <v>0</v>
      </c>
      <c r="BT127" s="49">
        <v>0</v>
      </c>
      <c r="BU127" s="50">
        <v>0</v>
      </c>
      <c r="BV127" s="49">
        <v>0</v>
      </c>
      <c r="BW127" s="50">
        <v>0</v>
      </c>
      <c r="BX127" s="49">
        <v>1250</v>
      </c>
      <c r="BY127" s="49">
        <v>0</v>
      </c>
      <c r="BZ127" s="49">
        <v>0</v>
      </c>
      <c r="CA127" s="49">
        <v>1250</v>
      </c>
      <c r="CB127" s="49">
        <v>0</v>
      </c>
      <c r="CC127" s="49">
        <v>0</v>
      </c>
      <c r="CD127" s="49">
        <v>0</v>
      </c>
      <c r="CE127" s="49">
        <v>0</v>
      </c>
      <c r="CF127" s="49">
        <v>0</v>
      </c>
      <c r="CG127" s="49">
        <v>0</v>
      </c>
      <c r="CH127" s="50">
        <v>0</v>
      </c>
      <c r="CI127" s="49">
        <v>0</v>
      </c>
      <c r="CJ127" s="50">
        <v>0</v>
      </c>
      <c r="CK127" s="49">
        <v>0</v>
      </c>
      <c r="CL127" s="49">
        <v>0</v>
      </c>
      <c r="CM127" s="49">
        <v>0</v>
      </c>
      <c r="CN127" s="49">
        <v>0</v>
      </c>
      <c r="CO127" s="10" t="s">
        <v>1566</v>
      </c>
      <c r="CP127" s="51" t="s">
        <v>1567</v>
      </c>
    </row>
    <row r="128" spans="1:94" ht="70.349999999999994" customHeight="1" x14ac:dyDescent="0.3">
      <c r="A128" s="48" t="s">
        <v>1568</v>
      </c>
      <c r="B128" s="48" t="s">
        <v>1568</v>
      </c>
      <c r="C128" s="10" t="s">
        <v>632</v>
      </c>
      <c r="D128" s="10" t="s">
        <v>102</v>
      </c>
      <c r="E128" s="10" t="s">
        <v>1520</v>
      </c>
      <c r="F128" s="10" t="s">
        <v>1521</v>
      </c>
      <c r="G128" s="10"/>
      <c r="H128" s="10" t="s">
        <v>1522</v>
      </c>
      <c r="I128" s="10" t="s">
        <v>1523</v>
      </c>
      <c r="J128" s="10" t="s">
        <v>1524</v>
      </c>
      <c r="K128" s="10" t="s">
        <v>1525</v>
      </c>
      <c r="L128" s="10" t="s">
        <v>1469</v>
      </c>
      <c r="M128" s="10" t="s">
        <v>683</v>
      </c>
      <c r="N128" s="10" t="s">
        <v>1470</v>
      </c>
      <c r="O128" s="10" t="s">
        <v>437</v>
      </c>
      <c r="P128" s="10" t="s">
        <v>438</v>
      </c>
      <c r="Q128" s="10" t="s">
        <v>439</v>
      </c>
      <c r="R128" s="10" t="s">
        <v>440</v>
      </c>
      <c r="S128" s="10" t="s">
        <v>1569</v>
      </c>
      <c r="T128" s="10" t="s">
        <v>1570</v>
      </c>
      <c r="U128" s="10" t="s">
        <v>1569</v>
      </c>
      <c r="V128" s="10" t="s">
        <v>1571</v>
      </c>
      <c r="W128" s="10" t="s">
        <v>1572</v>
      </c>
      <c r="X128" s="10" t="s">
        <v>1573</v>
      </c>
      <c r="Y128" s="10" t="s">
        <v>239</v>
      </c>
      <c r="Z128" s="10" t="s">
        <v>124</v>
      </c>
      <c r="AA128" s="49">
        <v>1</v>
      </c>
      <c r="AB128" s="10" t="s">
        <v>125</v>
      </c>
      <c r="AC128" s="10" t="s">
        <v>1466</v>
      </c>
      <c r="AD128" s="49">
        <v>0</v>
      </c>
      <c r="AE128" s="49">
        <v>1</v>
      </c>
      <c r="AF128" s="49">
        <v>0</v>
      </c>
      <c r="AG128" s="49">
        <v>0</v>
      </c>
      <c r="AH128" s="10"/>
      <c r="AI128" s="10" t="s">
        <v>5316</v>
      </c>
      <c r="AJ128" s="10" t="s">
        <v>5317</v>
      </c>
      <c r="AK128" s="10" t="s">
        <v>5318</v>
      </c>
      <c r="AL128" s="10"/>
      <c r="AM128" s="10" t="s">
        <v>5070</v>
      </c>
      <c r="AN128" s="10" t="s">
        <v>5319</v>
      </c>
      <c r="AO128" s="49">
        <v>0</v>
      </c>
      <c r="AP128" s="49">
        <v>0</v>
      </c>
      <c r="AQ128" s="49">
        <v>0</v>
      </c>
      <c r="AR128" s="49">
        <v>0</v>
      </c>
      <c r="AS128" s="49">
        <v>0</v>
      </c>
      <c r="AT128" s="49">
        <v>0</v>
      </c>
      <c r="AU128" s="49">
        <v>0</v>
      </c>
      <c r="AV128" s="49">
        <v>0</v>
      </c>
      <c r="AW128" s="50">
        <v>0</v>
      </c>
      <c r="AX128" s="49">
        <v>0</v>
      </c>
      <c r="AY128" s="49">
        <v>0</v>
      </c>
      <c r="AZ128" s="49">
        <v>0</v>
      </c>
      <c r="BA128" s="49">
        <v>0</v>
      </c>
      <c r="BB128" s="49">
        <v>0</v>
      </c>
      <c r="BC128" s="49">
        <v>0</v>
      </c>
      <c r="BD128" s="49">
        <v>0</v>
      </c>
      <c r="BE128" s="49">
        <v>0</v>
      </c>
      <c r="BF128" s="49">
        <v>0</v>
      </c>
      <c r="BG128" s="49">
        <v>0</v>
      </c>
      <c r="BH128" s="49">
        <v>0</v>
      </c>
      <c r="BI128" s="49">
        <v>0</v>
      </c>
      <c r="BJ128" s="50">
        <v>0</v>
      </c>
      <c r="BK128" s="49">
        <v>0</v>
      </c>
      <c r="BL128" s="49">
        <v>0</v>
      </c>
      <c r="BM128" s="49">
        <v>0</v>
      </c>
      <c r="BN128" s="49">
        <v>0</v>
      </c>
      <c r="BO128" s="49">
        <v>0</v>
      </c>
      <c r="BP128" s="49">
        <v>0</v>
      </c>
      <c r="BQ128" s="49">
        <v>0</v>
      </c>
      <c r="BR128" s="49">
        <v>0</v>
      </c>
      <c r="BS128" s="49">
        <v>0</v>
      </c>
      <c r="BT128" s="49">
        <v>0</v>
      </c>
      <c r="BU128" s="50">
        <v>0</v>
      </c>
      <c r="BV128" s="49">
        <v>0</v>
      </c>
      <c r="BW128" s="50">
        <v>0</v>
      </c>
      <c r="BX128" s="49">
        <v>1500</v>
      </c>
      <c r="BY128" s="49">
        <v>0</v>
      </c>
      <c r="BZ128" s="49">
        <v>0</v>
      </c>
      <c r="CA128" s="49">
        <v>1500</v>
      </c>
      <c r="CB128" s="49">
        <v>0</v>
      </c>
      <c r="CC128" s="49">
        <v>0</v>
      </c>
      <c r="CD128" s="49">
        <v>0</v>
      </c>
      <c r="CE128" s="49">
        <v>0</v>
      </c>
      <c r="CF128" s="49">
        <v>0</v>
      </c>
      <c r="CG128" s="49">
        <v>0</v>
      </c>
      <c r="CH128" s="50">
        <v>0</v>
      </c>
      <c r="CI128" s="49">
        <v>0</v>
      </c>
      <c r="CJ128" s="50">
        <v>0</v>
      </c>
      <c r="CK128" s="49">
        <v>0</v>
      </c>
      <c r="CL128" s="49">
        <v>0</v>
      </c>
      <c r="CM128" s="49">
        <v>0</v>
      </c>
      <c r="CN128" s="49">
        <v>0</v>
      </c>
      <c r="CO128" s="10"/>
      <c r="CP128" s="51" t="s">
        <v>1576</v>
      </c>
    </row>
    <row r="129" spans="1:94" ht="70.349999999999994" customHeight="1" x14ac:dyDescent="0.3">
      <c r="A129" s="48" t="s">
        <v>1577</v>
      </c>
      <c r="B129" s="48" t="s">
        <v>1577</v>
      </c>
      <c r="C129" s="10" t="s">
        <v>645</v>
      </c>
      <c r="D129" s="10" t="s">
        <v>102</v>
      </c>
      <c r="E129" s="10" t="s">
        <v>1520</v>
      </c>
      <c r="F129" s="10" t="s">
        <v>1521</v>
      </c>
      <c r="G129" s="10"/>
      <c r="H129" s="10" t="s">
        <v>1522</v>
      </c>
      <c r="I129" s="10" t="s">
        <v>1523</v>
      </c>
      <c r="J129" s="10" t="s">
        <v>1524</v>
      </c>
      <c r="K129" s="10" t="s">
        <v>1525</v>
      </c>
      <c r="L129" s="10" t="s">
        <v>1469</v>
      </c>
      <c r="M129" s="10" t="s">
        <v>683</v>
      </c>
      <c r="N129" s="10" t="s">
        <v>1470</v>
      </c>
      <c r="O129" s="10" t="s">
        <v>437</v>
      </c>
      <c r="P129" s="10" t="s">
        <v>438</v>
      </c>
      <c r="Q129" s="10" t="s">
        <v>439</v>
      </c>
      <c r="R129" s="10" t="s">
        <v>440</v>
      </c>
      <c r="S129" s="10" t="s">
        <v>1578</v>
      </c>
      <c r="T129" s="10" t="s">
        <v>1579</v>
      </c>
      <c r="U129" s="10" t="s">
        <v>1578</v>
      </c>
      <c r="V129" s="10" t="s">
        <v>1580</v>
      </c>
      <c r="W129" s="10" t="s">
        <v>1581</v>
      </c>
      <c r="X129" s="10" t="s">
        <v>1582</v>
      </c>
      <c r="Y129" s="10" t="s">
        <v>123</v>
      </c>
      <c r="Z129" s="10" t="s">
        <v>124</v>
      </c>
      <c r="AA129" s="49">
        <v>3</v>
      </c>
      <c r="AB129" s="10" t="s">
        <v>125</v>
      </c>
      <c r="AC129" s="10" t="s">
        <v>1466</v>
      </c>
      <c r="AD129" s="49">
        <v>2</v>
      </c>
      <c r="AE129" s="49">
        <v>1</v>
      </c>
      <c r="AF129" s="49">
        <v>0</v>
      </c>
      <c r="AG129" s="49">
        <v>0</v>
      </c>
      <c r="AH129" s="10" t="s">
        <v>5320</v>
      </c>
      <c r="AI129" s="10" t="s">
        <v>5321</v>
      </c>
      <c r="AJ129" s="10"/>
      <c r="AK129" s="10"/>
      <c r="AL129" s="10"/>
      <c r="AM129" s="10" t="s">
        <v>5070</v>
      </c>
      <c r="AN129" s="10" t="s">
        <v>5322</v>
      </c>
      <c r="AO129" s="49">
        <v>0</v>
      </c>
      <c r="AP129" s="49">
        <v>0</v>
      </c>
      <c r="AQ129" s="49">
        <v>0</v>
      </c>
      <c r="AR129" s="49">
        <v>0</v>
      </c>
      <c r="AS129" s="49">
        <v>0</v>
      </c>
      <c r="AT129" s="49">
        <v>0</v>
      </c>
      <c r="AU129" s="49">
        <v>0</v>
      </c>
      <c r="AV129" s="49">
        <v>0</v>
      </c>
      <c r="AW129" s="50">
        <v>0</v>
      </c>
      <c r="AX129" s="49">
        <v>3344.1959919999999</v>
      </c>
      <c r="AY129" s="49">
        <v>0</v>
      </c>
      <c r="AZ129" s="49">
        <v>0</v>
      </c>
      <c r="BA129" s="49">
        <v>3344.1959919999999</v>
      </c>
      <c r="BB129" s="49">
        <v>0</v>
      </c>
      <c r="BC129" s="49">
        <v>0</v>
      </c>
      <c r="BD129" s="49">
        <v>0</v>
      </c>
      <c r="BE129" s="49">
        <v>0</v>
      </c>
      <c r="BF129" s="49">
        <v>0</v>
      </c>
      <c r="BG129" s="49">
        <v>0</v>
      </c>
      <c r="BH129" s="49">
        <v>0</v>
      </c>
      <c r="BI129" s="49">
        <v>0</v>
      </c>
      <c r="BJ129" s="50">
        <v>0</v>
      </c>
      <c r="BK129" s="49">
        <v>0</v>
      </c>
      <c r="BL129" s="49">
        <v>0</v>
      </c>
      <c r="BM129" s="49">
        <v>0</v>
      </c>
      <c r="BN129" s="49">
        <v>0</v>
      </c>
      <c r="BO129" s="49">
        <v>0</v>
      </c>
      <c r="BP129" s="49">
        <v>0</v>
      </c>
      <c r="BQ129" s="49">
        <v>0</v>
      </c>
      <c r="BR129" s="49">
        <v>0</v>
      </c>
      <c r="BS129" s="49">
        <v>0</v>
      </c>
      <c r="BT129" s="49">
        <v>0</v>
      </c>
      <c r="BU129" s="50">
        <v>0</v>
      </c>
      <c r="BV129" s="49">
        <v>0</v>
      </c>
      <c r="BW129" s="50">
        <v>0</v>
      </c>
      <c r="BX129" s="49">
        <v>0</v>
      </c>
      <c r="BY129" s="49">
        <v>0</v>
      </c>
      <c r="BZ129" s="49">
        <v>0</v>
      </c>
      <c r="CA129" s="49">
        <v>0</v>
      </c>
      <c r="CB129" s="49">
        <v>0</v>
      </c>
      <c r="CC129" s="49">
        <v>0</v>
      </c>
      <c r="CD129" s="49">
        <v>0</v>
      </c>
      <c r="CE129" s="49">
        <v>0</v>
      </c>
      <c r="CF129" s="49">
        <v>0</v>
      </c>
      <c r="CG129" s="49">
        <v>0</v>
      </c>
      <c r="CH129" s="50">
        <v>0</v>
      </c>
      <c r="CI129" s="49">
        <v>0</v>
      </c>
      <c r="CJ129" s="50">
        <v>0</v>
      </c>
      <c r="CK129" s="49">
        <v>0</v>
      </c>
      <c r="CL129" s="49">
        <v>0</v>
      </c>
      <c r="CM129" s="49">
        <v>0</v>
      </c>
      <c r="CN129" s="49">
        <v>0</v>
      </c>
      <c r="CO129" s="10"/>
      <c r="CP129" s="51" t="s">
        <v>1585</v>
      </c>
    </row>
    <row r="130" spans="1:94" ht="70.349999999999994" customHeight="1" x14ac:dyDescent="0.3">
      <c r="A130" s="48" t="s">
        <v>1586</v>
      </c>
      <c r="B130" s="48" t="s">
        <v>1586</v>
      </c>
      <c r="C130" s="10" t="s">
        <v>111</v>
      </c>
      <c r="D130" s="10" t="s">
        <v>102</v>
      </c>
      <c r="E130" s="10" t="s">
        <v>1520</v>
      </c>
      <c r="F130" s="10" t="s">
        <v>1521</v>
      </c>
      <c r="G130" s="10"/>
      <c r="H130" s="10" t="s">
        <v>1522</v>
      </c>
      <c r="I130" s="10" t="s">
        <v>1523</v>
      </c>
      <c r="J130" s="10" t="s">
        <v>1524</v>
      </c>
      <c r="K130" s="10" t="s">
        <v>1525</v>
      </c>
      <c r="L130" s="10" t="s">
        <v>1469</v>
      </c>
      <c r="M130" s="10" t="s">
        <v>692</v>
      </c>
      <c r="N130" s="10" t="s">
        <v>1587</v>
      </c>
      <c r="O130" s="10" t="s">
        <v>437</v>
      </c>
      <c r="P130" s="10" t="s">
        <v>438</v>
      </c>
      <c r="Q130" s="10" t="s">
        <v>1588</v>
      </c>
      <c r="R130" s="10" t="s">
        <v>1589</v>
      </c>
      <c r="S130" s="10" t="s">
        <v>1590</v>
      </c>
      <c r="T130" s="10" t="s">
        <v>1591</v>
      </c>
      <c r="U130" s="10" t="s">
        <v>1590</v>
      </c>
      <c r="V130" s="10" t="s">
        <v>1592</v>
      </c>
      <c r="W130" s="10" t="s">
        <v>1593</v>
      </c>
      <c r="X130" s="10" t="s">
        <v>1594</v>
      </c>
      <c r="Y130" s="10" t="s">
        <v>123</v>
      </c>
      <c r="Z130" s="10" t="s">
        <v>124</v>
      </c>
      <c r="AA130" s="49">
        <v>1</v>
      </c>
      <c r="AB130" s="10" t="s">
        <v>125</v>
      </c>
      <c r="AC130" s="10" t="s">
        <v>1466</v>
      </c>
      <c r="AD130" s="49">
        <v>0</v>
      </c>
      <c r="AE130" s="49">
        <v>0</v>
      </c>
      <c r="AF130" s="49">
        <v>0</v>
      </c>
      <c r="AG130" s="49">
        <v>1</v>
      </c>
      <c r="AH130" s="10"/>
      <c r="AI130" s="10"/>
      <c r="AJ130" s="10"/>
      <c r="AK130" s="10"/>
      <c r="AL130" s="10" t="s">
        <v>5323</v>
      </c>
      <c r="AM130" s="10" t="s">
        <v>4881</v>
      </c>
      <c r="AN130" s="10" t="s">
        <v>5324</v>
      </c>
      <c r="AO130" s="49">
        <v>0</v>
      </c>
      <c r="AP130" s="49">
        <v>0</v>
      </c>
      <c r="AQ130" s="49">
        <v>0</v>
      </c>
      <c r="AR130" s="49">
        <v>0</v>
      </c>
      <c r="AS130" s="49">
        <v>0</v>
      </c>
      <c r="AT130" s="49">
        <v>0</v>
      </c>
      <c r="AU130" s="49">
        <v>0</v>
      </c>
      <c r="AV130" s="49">
        <v>0</v>
      </c>
      <c r="AW130" s="50">
        <v>0</v>
      </c>
      <c r="AX130" s="49">
        <v>0</v>
      </c>
      <c r="AY130" s="49">
        <v>0</v>
      </c>
      <c r="AZ130" s="49">
        <v>0</v>
      </c>
      <c r="BA130" s="49">
        <v>0</v>
      </c>
      <c r="BB130" s="49">
        <v>0</v>
      </c>
      <c r="BC130" s="49">
        <v>0</v>
      </c>
      <c r="BD130" s="49">
        <v>0</v>
      </c>
      <c r="BE130" s="49">
        <v>0</v>
      </c>
      <c r="BF130" s="49">
        <v>0</v>
      </c>
      <c r="BG130" s="49">
        <v>0</v>
      </c>
      <c r="BH130" s="49">
        <v>0</v>
      </c>
      <c r="BI130" s="49">
        <v>0</v>
      </c>
      <c r="BJ130" s="50">
        <v>0</v>
      </c>
      <c r="BK130" s="49">
        <v>0</v>
      </c>
      <c r="BL130" s="49">
        <v>0</v>
      </c>
      <c r="BM130" s="49">
        <v>0</v>
      </c>
      <c r="BN130" s="49">
        <v>0</v>
      </c>
      <c r="BO130" s="49">
        <v>0</v>
      </c>
      <c r="BP130" s="49">
        <v>0</v>
      </c>
      <c r="BQ130" s="49">
        <v>0</v>
      </c>
      <c r="BR130" s="49">
        <v>0</v>
      </c>
      <c r="BS130" s="49">
        <v>0</v>
      </c>
      <c r="BT130" s="49">
        <v>0</v>
      </c>
      <c r="BU130" s="50">
        <v>0</v>
      </c>
      <c r="BV130" s="49">
        <v>0</v>
      </c>
      <c r="BW130" s="50">
        <v>0</v>
      </c>
      <c r="BX130" s="49">
        <v>0</v>
      </c>
      <c r="BY130" s="49">
        <v>0</v>
      </c>
      <c r="BZ130" s="49">
        <v>0</v>
      </c>
      <c r="CA130" s="49">
        <v>0</v>
      </c>
      <c r="CB130" s="49">
        <v>0</v>
      </c>
      <c r="CC130" s="49">
        <v>0</v>
      </c>
      <c r="CD130" s="49">
        <v>0</v>
      </c>
      <c r="CE130" s="49">
        <v>0</v>
      </c>
      <c r="CF130" s="49">
        <v>0</v>
      </c>
      <c r="CG130" s="49">
        <v>0</v>
      </c>
      <c r="CH130" s="50">
        <v>0</v>
      </c>
      <c r="CI130" s="49">
        <v>0</v>
      </c>
      <c r="CJ130" s="50">
        <v>0</v>
      </c>
      <c r="CK130" s="49">
        <v>0</v>
      </c>
      <c r="CL130" s="49">
        <v>0</v>
      </c>
      <c r="CM130" s="49">
        <v>0</v>
      </c>
      <c r="CN130" s="49">
        <v>0</v>
      </c>
      <c r="CO130" s="10"/>
      <c r="CP130" s="51" t="s">
        <v>1596</v>
      </c>
    </row>
    <row r="131" spans="1:94" ht="70.349999999999994" customHeight="1" x14ac:dyDescent="0.3">
      <c r="A131" s="48" t="s">
        <v>1597</v>
      </c>
      <c r="B131" s="48" t="s">
        <v>1597</v>
      </c>
      <c r="C131" s="10" t="s">
        <v>101</v>
      </c>
      <c r="D131" s="10" t="s">
        <v>102</v>
      </c>
      <c r="E131" s="10" t="s">
        <v>1464</v>
      </c>
      <c r="F131" s="10" t="s">
        <v>1465</v>
      </c>
      <c r="G131" s="10"/>
      <c r="H131" s="10" t="s">
        <v>106</v>
      </c>
      <c r="I131" s="10" t="s">
        <v>1466</v>
      </c>
      <c r="J131" s="10" t="s">
        <v>1467</v>
      </c>
      <c r="K131" s="10" t="s">
        <v>1468</v>
      </c>
      <c r="L131" s="10" t="s">
        <v>1469</v>
      </c>
      <c r="M131" s="10" t="s">
        <v>692</v>
      </c>
      <c r="N131" s="10" t="s">
        <v>1587</v>
      </c>
      <c r="O131" s="10" t="s">
        <v>437</v>
      </c>
      <c r="P131" s="10" t="s">
        <v>438</v>
      </c>
      <c r="Q131" s="10" t="s">
        <v>1588</v>
      </c>
      <c r="R131" s="10" t="s">
        <v>1589</v>
      </c>
      <c r="S131" s="10" t="s">
        <v>1598</v>
      </c>
      <c r="T131" s="10" t="s">
        <v>1599</v>
      </c>
      <c r="U131" s="10" t="s">
        <v>1600</v>
      </c>
      <c r="V131" s="10" t="s">
        <v>1601</v>
      </c>
      <c r="W131" s="10" t="s">
        <v>1602</v>
      </c>
      <c r="X131" s="10" t="s">
        <v>1603</v>
      </c>
      <c r="Y131" s="10" t="s">
        <v>123</v>
      </c>
      <c r="Z131" s="10" t="s">
        <v>124</v>
      </c>
      <c r="AA131" s="49">
        <v>400</v>
      </c>
      <c r="AB131" s="10" t="s">
        <v>125</v>
      </c>
      <c r="AC131" s="10" t="s">
        <v>1466</v>
      </c>
      <c r="AD131" s="49">
        <v>100</v>
      </c>
      <c r="AE131" s="49">
        <v>100</v>
      </c>
      <c r="AF131" s="49">
        <v>100</v>
      </c>
      <c r="AG131" s="49">
        <v>100</v>
      </c>
      <c r="AH131" s="10" t="s">
        <v>5325</v>
      </c>
      <c r="AI131" s="10" t="s">
        <v>5326</v>
      </c>
      <c r="AJ131" s="10" t="s">
        <v>5327</v>
      </c>
      <c r="AK131" s="10" t="s">
        <v>5328</v>
      </c>
      <c r="AL131" s="10" t="s">
        <v>5328</v>
      </c>
      <c r="AM131" s="10" t="s">
        <v>4849</v>
      </c>
      <c r="AN131" s="10"/>
      <c r="AO131" s="49">
        <v>500</v>
      </c>
      <c r="AP131" s="49">
        <v>0</v>
      </c>
      <c r="AQ131" s="49">
        <v>500</v>
      </c>
      <c r="AR131" s="49">
        <v>0</v>
      </c>
      <c r="AS131" s="49">
        <v>0</v>
      </c>
      <c r="AT131" s="49">
        <v>0</v>
      </c>
      <c r="AU131" s="49">
        <v>0</v>
      </c>
      <c r="AV131" s="49">
        <v>0</v>
      </c>
      <c r="AW131" s="50">
        <v>0</v>
      </c>
      <c r="AX131" s="49">
        <v>0</v>
      </c>
      <c r="AY131" s="49">
        <v>0</v>
      </c>
      <c r="AZ131" s="49">
        <v>0</v>
      </c>
      <c r="BA131" s="49">
        <v>500</v>
      </c>
      <c r="BB131" s="49">
        <v>500</v>
      </c>
      <c r="BC131" s="49">
        <v>0</v>
      </c>
      <c r="BD131" s="49">
        <v>500</v>
      </c>
      <c r="BE131" s="49">
        <v>0</v>
      </c>
      <c r="BF131" s="49">
        <v>0</v>
      </c>
      <c r="BG131" s="49">
        <v>0</v>
      </c>
      <c r="BH131" s="49">
        <v>0</v>
      </c>
      <c r="BI131" s="49">
        <v>0</v>
      </c>
      <c r="BJ131" s="50">
        <v>0</v>
      </c>
      <c r="BK131" s="49">
        <v>0</v>
      </c>
      <c r="BL131" s="49">
        <v>0</v>
      </c>
      <c r="BM131" s="49">
        <v>0</v>
      </c>
      <c r="BN131" s="49">
        <v>500</v>
      </c>
      <c r="BO131" s="49">
        <v>500</v>
      </c>
      <c r="BP131" s="49">
        <v>0</v>
      </c>
      <c r="BQ131" s="49">
        <v>500</v>
      </c>
      <c r="BR131" s="49">
        <v>0</v>
      </c>
      <c r="BS131" s="49">
        <v>0</v>
      </c>
      <c r="BT131" s="49">
        <v>0</v>
      </c>
      <c r="BU131" s="50">
        <v>0</v>
      </c>
      <c r="BV131" s="49">
        <v>0</v>
      </c>
      <c r="BW131" s="50">
        <v>0</v>
      </c>
      <c r="BX131" s="49">
        <v>0</v>
      </c>
      <c r="BY131" s="49">
        <v>0</v>
      </c>
      <c r="BZ131" s="49">
        <v>0</v>
      </c>
      <c r="CA131" s="49">
        <v>500</v>
      </c>
      <c r="CB131" s="49">
        <v>500</v>
      </c>
      <c r="CC131" s="49">
        <v>0</v>
      </c>
      <c r="CD131" s="49">
        <v>500</v>
      </c>
      <c r="CE131" s="49">
        <v>0</v>
      </c>
      <c r="CF131" s="49">
        <v>0</v>
      </c>
      <c r="CG131" s="49">
        <v>0</v>
      </c>
      <c r="CH131" s="50">
        <v>0</v>
      </c>
      <c r="CI131" s="49">
        <v>0</v>
      </c>
      <c r="CJ131" s="50">
        <v>0</v>
      </c>
      <c r="CK131" s="49">
        <v>0</v>
      </c>
      <c r="CL131" s="49">
        <v>0</v>
      </c>
      <c r="CM131" s="49">
        <v>0</v>
      </c>
      <c r="CN131" s="49">
        <v>500</v>
      </c>
      <c r="CO131" s="10" t="s">
        <v>1609</v>
      </c>
      <c r="CP131" s="51" t="s">
        <v>1610</v>
      </c>
    </row>
    <row r="132" spans="1:94" ht="70.349999999999994" customHeight="1" x14ac:dyDescent="0.3">
      <c r="A132" s="48" t="s">
        <v>1611</v>
      </c>
      <c r="B132" s="48" t="s">
        <v>1611</v>
      </c>
      <c r="C132" s="10" t="s">
        <v>136</v>
      </c>
      <c r="D132" s="10" t="s">
        <v>102</v>
      </c>
      <c r="E132" s="10" t="s">
        <v>1464</v>
      </c>
      <c r="F132" s="10" t="s">
        <v>1465</v>
      </c>
      <c r="G132" s="10"/>
      <c r="H132" s="10" t="s">
        <v>106</v>
      </c>
      <c r="I132" s="10" t="s">
        <v>1466</v>
      </c>
      <c r="J132" s="10" t="s">
        <v>1467</v>
      </c>
      <c r="K132" s="10" t="s">
        <v>1468</v>
      </c>
      <c r="L132" s="10" t="s">
        <v>1469</v>
      </c>
      <c r="M132" s="10" t="s">
        <v>692</v>
      </c>
      <c r="N132" s="10" t="s">
        <v>1587</v>
      </c>
      <c r="O132" s="10" t="s">
        <v>437</v>
      </c>
      <c r="P132" s="10" t="s">
        <v>438</v>
      </c>
      <c r="Q132" s="10" t="s">
        <v>1588</v>
      </c>
      <c r="R132" s="10" t="s">
        <v>1589</v>
      </c>
      <c r="S132" s="10" t="s">
        <v>1612</v>
      </c>
      <c r="T132" s="10" t="s">
        <v>1613</v>
      </c>
      <c r="U132" s="10" t="s">
        <v>1614</v>
      </c>
      <c r="V132" s="10" t="s">
        <v>1615</v>
      </c>
      <c r="W132" s="10" t="s">
        <v>1616</v>
      </c>
      <c r="X132" s="10" t="s">
        <v>1617</v>
      </c>
      <c r="Y132" s="10" t="s">
        <v>123</v>
      </c>
      <c r="Z132" s="10" t="s">
        <v>124</v>
      </c>
      <c r="AA132" s="49">
        <v>40</v>
      </c>
      <c r="AB132" s="10" t="s">
        <v>125</v>
      </c>
      <c r="AC132" s="10" t="s">
        <v>1466</v>
      </c>
      <c r="AD132" s="49">
        <v>10</v>
      </c>
      <c r="AE132" s="49">
        <v>10</v>
      </c>
      <c r="AF132" s="49">
        <v>10</v>
      </c>
      <c r="AG132" s="49">
        <v>10</v>
      </c>
      <c r="AH132" s="10" t="s">
        <v>5329</v>
      </c>
      <c r="AI132" s="10" t="s">
        <v>5330</v>
      </c>
      <c r="AJ132" s="10" t="s">
        <v>5331</v>
      </c>
      <c r="AK132" s="10" t="s">
        <v>5332</v>
      </c>
      <c r="AL132" s="10" t="s">
        <v>5332</v>
      </c>
      <c r="AM132" s="10" t="s">
        <v>4849</v>
      </c>
      <c r="AN132" s="10"/>
      <c r="AO132" s="49">
        <v>135</v>
      </c>
      <c r="AP132" s="49">
        <v>0</v>
      </c>
      <c r="AQ132" s="49">
        <v>135</v>
      </c>
      <c r="AR132" s="49">
        <v>0</v>
      </c>
      <c r="AS132" s="49">
        <v>0</v>
      </c>
      <c r="AT132" s="49">
        <v>0</v>
      </c>
      <c r="AU132" s="49">
        <v>0</v>
      </c>
      <c r="AV132" s="49">
        <v>0</v>
      </c>
      <c r="AW132" s="50">
        <v>0</v>
      </c>
      <c r="AX132" s="49">
        <v>0</v>
      </c>
      <c r="AY132" s="49">
        <v>0</v>
      </c>
      <c r="AZ132" s="49">
        <v>0</v>
      </c>
      <c r="BA132" s="49">
        <v>135</v>
      </c>
      <c r="BB132" s="49">
        <v>150</v>
      </c>
      <c r="BC132" s="49">
        <v>0</v>
      </c>
      <c r="BD132" s="49">
        <v>150</v>
      </c>
      <c r="BE132" s="49">
        <v>0</v>
      </c>
      <c r="BF132" s="49">
        <v>0</v>
      </c>
      <c r="BG132" s="49">
        <v>0</v>
      </c>
      <c r="BH132" s="49">
        <v>0</v>
      </c>
      <c r="BI132" s="49">
        <v>0</v>
      </c>
      <c r="BJ132" s="50">
        <v>0</v>
      </c>
      <c r="BK132" s="49">
        <v>0</v>
      </c>
      <c r="BL132" s="49">
        <v>0</v>
      </c>
      <c r="BM132" s="49">
        <v>0</v>
      </c>
      <c r="BN132" s="49">
        <v>150</v>
      </c>
      <c r="BO132" s="49">
        <v>0</v>
      </c>
      <c r="BP132" s="49">
        <v>0</v>
      </c>
      <c r="BQ132" s="49">
        <v>0</v>
      </c>
      <c r="BR132" s="49">
        <v>0</v>
      </c>
      <c r="BS132" s="49">
        <v>0</v>
      </c>
      <c r="BT132" s="49">
        <v>0</v>
      </c>
      <c r="BU132" s="50">
        <v>0</v>
      </c>
      <c r="BV132" s="49">
        <v>0</v>
      </c>
      <c r="BW132" s="50">
        <v>0</v>
      </c>
      <c r="BX132" s="49">
        <v>0</v>
      </c>
      <c r="BY132" s="49">
        <v>0</v>
      </c>
      <c r="BZ132" s="49">
        <v>0</v>
      </c>
      <c r="CA132" s="49">
        <v>0</v>
      </c>
      <c r="CB132" s="49">
        <v>160</v>
      </c>
      <c r="CC132" s="49">
        <v>0</v>
      </c>
      <c r="CD132" s="49">
        <v>160</v>
      </c>
      <c r="CE132" s="49">
        <v>0</v>
      </c>
      <c r="CF132" s="49">
        <v>0</v>
      </c>
      <c r="CG132" s="49">
        <v>0</v>
      </c>
      <c r="CH132" s="50">
        <v>0</v>
      </c>
      <c r="CI132" s="49">
        <v>0</v>
      </c>
      <c r="CJ132" s="50">
        <v>0</v>
      </c>
      <c r="CK132" s="49">
        <v>0</v>
      </c>
      <c r="CL132" s="49">
        <v>0</v>
      </c>
      <c r="CM132" s="49">
        <v>0</v>
      </c>
      <c r="CN132" s="49">
        <v>160</v>
      </c>
      <c r="CO132" s="10"/>
      <c r="CP132" s="51" t="s">
        <v>1622</v>
      </c>
    </row>
    <row r="133" spans="1:94" ht="70.349999999999994" customHeight="1" x14ac:dyDescent="0.3">
      <c r="A133" s="48" t="s">
        <v>1623</v>
      </c>
      <c r="B133" s="48" t="s">
        <v>1623</v>
      </c>
      <c r="C133" s="10" t="s">
        <v>175</v>
      </c>
      <c r="D133" s="10" t="s">
        <v>102</v>
      </c>
      <c r="E133" s="10" t="s">
        <v>1464</v>
      </c>
      <c r="F133" s="10" t="s">
        <v>1465</v>
      </c>
      <c r="G133" s="10"/>
      <c r="H133" s="10" t="s">
        <v>106</v>
      </c>
      <c r="I133" s="10" t="s">
        <v>1466</v>
      </c>
      <c r="J133" s="10" t="s">
        <v>1467</v>
      </c>
      <c r="K133" s="10" t="s">
        <v>1468</v>
      </c>
      <c r="L133" s="10" t="s">
        <v>1469</v>
      </c>
      <c r="M133" s="10" t="s">
        <v>692</v>
      </c>
      <c r="N133" s="10" t="s">
        <v>1587</v>
      </c>
      <c r="O133" s="10" t="s">
        <v>437</v>
      </c>
      <c r="P133" s="10" t="s">
        <v>438</v>
      </c>
      <c r="Q133" s="10" t="s">
        <v>1588</v>
      </c>
      <c r="R133" s="10" t="s">
        <v>1589</v>
      </c>
      <c r="S133" s="10" t="s">
        <v>1624</v>
      </c>
      <c r="T133" s="10" t="s">
        <v>1625</v>
      </c>
      <c r="U133" s="10" t="s">
        <v>1626</v>
      </c>
      <c r="V133" s="10" t="s">
        <v>1627</v>
      </c>
      <c r="W133" s="10" t="s">
        <v>1628</v>
      </c>
      <c r="X133" s="10" t="s">
        <v>1603</v>
      </c>
      <c r="Y133" s="10" t="s">
        <v>123</v>
      </c>
      <c r="Z133" s="10" t="s">
        <v>124</v>
      </c>
      <c r="AA133" s="49">
        <v>1400</v>
      </c>
      <c r="AB133" s="10" t="s">
        <v>125</v>
      </c>
      <c r="AC133" s="10" t="s">
        <v>1466</v>
      </c>
      <c r="AD133" s="49">
        <v>350</v>
      </c>
      <c r="AE133" s="49">
        <v>350</v>
      </c>
      <c r="AF133" s="49">
        <v>350</v>
      </c>
      <c r="AG133" s="49">
        <v>350</v>
      </c>
      <c r="AH133" s="10" t="s">
        <v>5333</v>
      </c>
      <c r="AI133" s="10" t="s">
        <v>5334</v>
      </c>
      <c r="AJ133" s="10" t="s">
        <v>5335</v>
      </c>
      <c r="AK133" s="10" t="s">
        <v>5336</v>
      </c>
      <c r="AL133" s="10" t="s">
        <v>5336</v>
      </c>
      <c r="AM133" s="10" t="s">
        <v>4849</v>
      </c>
      <c r="AN133" s="10"/>
      <c r="AO133" s="49">
        <v>0</v>
      </c>
      <c r="AP133" s="49">
        <v>300</v>
      </c>
      <c r="AQ133" s="49">
        <v>300</v>
      </c>
      <c r="AR133" s="49">
        <v>0</v>
      </c>
      <c r="AS133" s="49">
        <v>0</v>
      </c>
      <c r="AT133" s="49">
        <v>0</v>
      </c>
      <c r="AU133" s="49">
        <v>0</v>
      </c>
      <c r="AV133" s="49">
        <v>0</v>
      </c>
      <c r="AW133" s="50">
        <v>0</v>
      </c>
      <c r="AX133" s="49">
        <v>0</v>
      </c>
      <c r="AY133" s="49">
        <v>0</v>
      </c>
      <c r="AZ133" s="49">
        <v>0</v>
      </c>
      <c r="BA133" s="49">
        <v>300</v>
      </c>
      <c r="BB133" s="49">
        <v>0</v>
      </c>
      <c r="BC133" s="49">
        <v>300</v>
      </c>
      <c r="BD133" s="49">
        <v>300</v>
      </c>
      <c r="BE133" s="49">
        <v>0</v>
      </c>
      <c r="BF133" s="49">
        <v>0</v>
      </c>
      <c r="BG133" s="49">
        <v>0</v>
      </c>
      <c r="BH133" s="49">
        <v>0</v>
      </c>
      <c r="BI133" s="49">
        <v>0</v>
      </c>
      <c r="BJ133" s="50">
        <v>0</v>
      </c>
      <c r="BK133" s="49">
        <v>0</v>
      </c>
      <c r="BL133" s="49">
        <v>0</v>
      </c>
      <c r="BM133" s="49">
        <v>0</v>
      </c>
      <c r="BN133" s="49">
        <v>300</v>
      </c>
      <c r="BO133" s="49">
        <v>0</v>
      </c>
      <c r="BP133" s="49">
        <v>310</v>
      </c>
      <c r="BQ133" s="49">
        <v>310</v>
      </c>
      <c r="BR133" s="49">
        <v>0</v>
      </c>
      <c r="BS133" s="49">
        <v>0</v>
      </c>
      <c r="BT133" s="49">
        <v>0</v>
      </c>
      <c r="BU133" s="50">
        <v>0</v>
      </c>
      <c r="BV133" s="49">
        <v>0</v>
      </c>
      <c r="BW133" s="50">
        <v>0</v>
      </c>
      <c r="BX133" s="49">
        <v>0</v>
      </c>
      <c r="BY133" s="49">
        <v>0</v>
      </c>
      <c r="BZ133" s="49">
        <v>0</v>
      </c>
      <c r="CA133" s="49">
        <v>310</v>
      </c>
      <c r="CB133" s="49">
        <v>0</v>
      </c>
      <c r="CC133" s="49">
        <v>0</v>
      </c>
      <c r="CD133" s="49">
        <v>0</v>
      </c>
      <c r="CE133" s="49">
        <v>0</v>
      </c>
      <c r="CF133" s="49">
        <v>0</v>
      </c>
      <c r="CG133" s="49">
        <v>0</v>
      </c>
      <c r="CH133" s="50">
        <v>0</v>
      </c>
      <c r="CI133" s="49">
        <v>0</v>
      </c>
      <c r="CJ133" s="50">
        <v>0</v>
      </c>
      <c r="CK133" s="49">
        <v>0</v>
      </c>
      <c r="CL133" s="49">
        <v>0</v>
      </c>
      <c r="CM133" s="49">
        <v>0</v>
      </c>
      <c r="CN133" s="49">
        <v>0</v>
      </c>
      <c r="CO133" s="10"/>
      <c r="CP133" s="51" t="s">
        <v>1633</v>
      </c>
    </row>
    <row r="134" spans="1:94" ht="70.349999999999994" customHeight="1" x14ac:dyDescent="0.3">
      <c r="A134" s="48" t="s">
        <v>1634</v>
      </c>
      <c r="B134" s="48" t="s">
        <v>1634</v>
      </c>
      <c r="C134" s="10" t="s">
        <v>246</v>
      </c>
      <c r="D134" s="10" t="s">
        <v>102</v>
      </c>
      <c r="E134" s="10" t="s">
        <v>1464</v>
      </c>
      <c r="F134" s="10" t="s">
        <v>1465</v>
      </c>
      <c r="G134" s="10"/>
      <c r="H134" s="10" t="s">
        <v>106</v>
      </c>
      <c r="I134" s="10" t="s">
        <v>1466</v>
      </c>
      <c r="J134" s="10" t="s">
        <v>1467</v>
      </c>
      <c r="K134" s="10" t="s">
        <v>1468</v>
      </c>
      <c r="L134" s="10" t="s">
        <v>1469</v>
      </c>
      <c r="M134" s="10" t="s">
        <v>692</v>
      </c>
      <c r="N134" s="10" t="s">
        <v>1587</v>
      </c>
      <c r="O134" s="10" t="s">
        <v>437</v>
      </c>
      <c r="P134" s="10" t="s">
        <v>438</v>
      </c>
      <c r="Q134" s="10" t="s">
        <v>1588</v>
      </c>
      <c r="R134" s="10" t="s">
        <v>1589</v>
      </c>
      <c r="S134" s="10" t="s">
        <v>1635</v>
      </c>
      <c r="T134" s="10" t="s">
        <v>1636</v>
      </c>
      <c r="U134" s="10" t="s">
        <v>1637</v>
      </c>
      <c r="V134" s="10" t="s">
        <v>1638</v>
      </c>
      <c r="W134" s="10" t="s">
        <v>1639</v>
      </c>
      <c r="X134" s="10" t="s">
        <v>1640</v>
      </c>
      <c r="Y134" s="10" t="s">
        <v>123</v>
      </c>
      <c r="Z134" s="10" t="s">
        <v>124</v>
      </c>
      <c r="AA134" s="49">
        <v>200</v>
      </c>
      <c r="AB134" s="10" t="s">
        <v>125</v>
      </c>
      <c r="AC134" s="10" t="s">
        <v>1466</v>
      </c>
      <c r="AD134" s="49">
        <v>200</v>
      </c>
      <c r="AE134" s="49">
        <v>0</v>
      </c>
      <c r="AF134" s="49">
        <v>0</v>
      </c>
      <c r="AG134" s="49">
        <v>0</v>
      </c>
      <c r="AH134" s="10" t="s">
        <v>5337</v>
      </c>
      <c r="AI134" s="10" t="s">
        <v>5338</v>
      </c>
      <c r="AJ134" s="10" t="s">
        <v>5339</v>
      </c>
      <c r="AK134" s="10" t="s">
        <v>5340</v>
      </c>
      <c r="AL134" s="10" t="s">
        <v>5340</v>
      </c>
      <c r="AM134" s="10" t="s">
        <v>4849</v>
      </c>
      <c r="AN134" s="10"/>
      <c r="AO134" s="49">
        <v>0</v>
      </c>
      <c r="AP134" s="49">
        <v>500</v>
      </c>
      <c r="AQ134" s="49">
        <v>500</v>
      </c>
      <c r="AR134" s="49">
        <v>0</v>
      </c>
      <c r="AS134" s="49">
        <v>0</v>
      </c>
      <c r="AT134" s="49">
        <v>0</v>
      </c>
      <c r="AU134" s="49">
        <v>0</v>
      </c>
      <c r="AV134" s="49">
        <v>0</v>
      </c>
      <c r="AW134" s="50">
        <v>0</v>
      </c>
      <c r="AX134" s="49">
        <v>0</v>
      </c>
      <c r="AY134" s="49">
        <v>0</v>
      </c>
      <c r="AZ134" s="49">
        <v>0</v>
      </c>
      <c r="BA134" s="49">
        <v>500</v>
      </c>
      <c r="BB134" s="49">
        <v>0</v>
      </c>
      <c r="BC134" s="49">
        <v>500</v>
      </c>
      <c r="BD134" s="49">
        <v>500</v>
      </c>
      <c r="BE134" s="49">
        <v>0</v>
      </c>
      <c r="BF134" s="49">
        <v>0</v>
      </c>
      <c r="BG134" s="49">
        <v>0</v>
      </c>
      <c r="BH134" s="49">
        <v>500</v>
      </c>
      <c r="BI134" s="49">
        <v>6500</v>
      </c>
      <c r="BJ134" s="50">
        <v>0</v>
      </c>
      <c r="BK134" s="49">
        <v>0</v>
      </c>
      <c r="BL134" s="49">
        <v>0</v>
      </c>
      <c r="BM134" s="49">
        <v>500</v>
      </c>
      <c r="BN134" s="49">
        <v>7500</v>
      </c>
      <c r="BO134" s="49">
        <v>0</v>
      </c>
      <c r="BP134" s="49">
        <v>300</v>
      </c>
      <c r="BQ134" s="49">
        <v>300</v>
      </c>
      <c r="BR134" s="49">
        <v>0</v>
      </c>
      <c r="BS134" s="49">
        <v>0</v>
      </c>
      <c r="BT134" s="49">
        <v>0</v>
      </c>
      <c r="BU134" s="50">
        <v>0</v>
      </c>
      <c r="BV134" s="49">
        <v>0</v>
      </c>
      <c r="BW134" s="50">
        <v>0</v>
      </c>
      <c r="BX134" s="49">
        <v>0</v>
      </c>
      <c r="BY134" s="49">
        <v>0</v>
      </c>
      <c r="BZ134" s="49">
        <v>0</v>
      </c>
      <c r="CA134" s="49">
        <v>300</v>
      </c>
      <c r="CB134" s="49">
        <v>0</v>
      </c>
      <c r="CC134" s="49">
        <v>600</v>
      </c>
      <c r="CD134" s="49">
        <v>600</v>
      </c>
      <c r="CE134" s="49">
        <v>0</v>
      </c>
      <c r="CF134" s="49">
        <v>0</v>
      </c>
      <c r="CG134" s="49">
        <v>0</v>
      </c>
      <c r="CH134" s="50">
        <v>600</v>
      </c>
      <c r="CI134" s="49">
        <v>0</v>
      </c>
      <c r="CJ134" s="50">
        <v>0</v>
      </c>
      <c r="CK134" s="49">
        <v>0</v>
      </c>
      <c r="CL134" s="49">
        <v>0</v>
      </c>
      <c r="CM134" s="49">
        <v>600</v>
      </c>
      <c r="CN134" s="49">
        <v>1200</v>
      </c>
      <c r="CO134" s="10"/>
      <c r="CP134" s="51" t="s">
        <v>1645</v>
      </c>
    </row>
    <row r="135" spans="1:94" ht="70.349999999999994" customHeight="1" x14ac:dyDescent="0.3">
      <c r="A135" s="48" t="s">
        <v>1646</v>
      </c>
      <c r="B135" s="48" t="s">
        <v>1646</v>
      </c>
      <c r="C135" s="10" t="s">
        <v>357</v>
      </c>
      <c r="D135" s="10" t="s">
        <v>102</v>
      </c>
      <c r="E135" s="10" t="s">
        <v>1520</v>
      </c>
      <c r="F135" s="10" t="s">
        <v>1521</v>
      </c>
      <c r="G135" s="10"/>
      <c r="H135" s="10" t="s">
        <v>1522</v>
      </c>
      <c r="I135" s="10" t="s">
        <v>1523</v>
      </c>
      <c r="J135" s="10" t="s">
        <v>1524</v>
      </c>
      <c r="K135" s="10" t="s">
        <v>1525</v>
      </c>
      <c r="L135" s="10" t="s">
        <v>1469</v>
      </c>
      <c r="M135" s="10" t="s">
        <v>692</v>
      </c>
      <c r="N135" s="10" t="s">
        <v>1587</v>
      </c>
      <c r="O135" s="10" t="s">
        <v>437</v>
      </c>
      <c r="P135" s="10" t="s">
        <v>438</v>
      </c>
      <c r="Q135" s="10" t="s">
        <v>1588</v>
      </c>
      <c r="R135" s="10" t="s">
        <v>1589</v>
      </c>
      <c r="S135" s="10" t="s">
        <v>1647</v>
      </c>
      <c r="T135" s="10" t="s">
        <v>1648</v>
      </c>
      <c r="U135" s="10" t="s">
        <v>1647</v>
      </c>
      <c r="V135" s="10" t="s">
        <v>1649</v>
      </c>
      <c r="W135" s="10" t="s">
        <v>1581</v>
      </c>
      <c r="X135" s="10" t="s">
        <v>1650</v>
      </c>
      <c r="Y135" s="10" t="s">
        <v>123</v>
      </c>
      <c r="Z135" s="10" t="s">
        <v>124</v>
      </c>
      <c r="AA135" s="49">
        <v>1</v>
      </c>
      <c r="AB135" s="10" t="s">
        <v>125</v>
      </c>
      <c r="AC135" s="10" t="s">
        <v>1466</v>
      </c>
      <c r="AD135" s="49">
        <v>1</v>
      </c>
      <c r="AE135" s="49">
        <v>0</v>
      </c>
      <c r="AF135" s="49">
        <v>0</v>
      </c>
      <c r="AG135" s="49">
        <v>0</v>
      </c>
      <c r="AH135" s="10" t="s">
        <v>5341</v>
      </c>
      <c r="AI135" s="10"/>
      <c r="AJ135" s="10"/>
      <c r="AK135" s="10"/>
      <c r="AL135" s="10" t="s">
        <v>5342</v>
      </c>
      <c r="AM135" s="10" t="s">
        <v>4881</v>
      </c>
      <c r="AN135" s="10" t="s">
        <v>5343</v>
      </c>
      <c r="AO135" s="49">
        <v>0</v>
      </c>
      <c r="AP135" s="49">
        <v>0</v>
      </c>
      <c r="AQ135" s="49">
        <v>0</v>
      </c>
      <c r="AR135" s="49">
        <v>0</v>
      </c>
      <c r="AS135" s="49">
        <v>0</v>
      </c>
      <c r="AT135" s="49">
        <v>0</v>
      </c>
      <c r="AU135" s="49">
        <v>0</v>
      </c>
      <c r="AV135" s="49">
        <v>0</v>
      </c>
      <c r="AW135" s="50">
        <v>0</v>
      </c>
      <c r="AX135" s="49">
        <v>0</v>
      </c>
      <c r="AY135" s="49">
        <v>0</v>
      </c>
      <c r="AZ135" s="49">
        <v>0</v>
      </c>
      <c r="BA135" s="49">
        <v>0</v>
      </c>
      <c r="BB135" s="49">
        <v>0</v>
      </c>
      <c r="BC135" s="49">
        <v>0</v>
      </c>
      <c r="BD135" s="49">
        <v>0</v>
      </c>
      <c r="BE135" s="49">
        <v>0</v>
      </c>
      <c r="BF135" s="49">
        <v>0</v>
      </c>
      <c r="BG135" s="49">
        <v>0</v>
      </c>
      <c r="BH135" s="49">
        <v>0</v>
      </c>
      <c r="BI135" s="49">
        <v>0</v>
      </c>
      <c r="BJ135" s="50">
        <v>0</v>
      </c>
      <c r="BK135" s="49">
        <v>0</v>
      </c>
      <c r="BL135" s="49">
        <v>0</v>
      </c>
      <c r="BM135" s="49">
        <v>0</v>
      </c>
      <c r="BN135" s="49">
        <v>0</v>
      </c>
      <c r="BO135" s="49">
        <v>0</v>
      </c>
      <c r="BP135" s="49">
        <v>0</v>
      </c>
      <c r="BQ135" s="49">
        <v>0</v>
      </c>
      <c r="BR135" s="49">
        <v>0</v>
      </c>
      <c r="BS135" s="49">
        <v>0</v>
      </c>
      <c r="BT135" s="49">
        <v>0</v>
      </c>
      <c r="BU135" s="50">
        <v>0</v>
      </c>
      <c r="BV135" s="49">
        <v>0</v>
      </c>
      <c r="BW135" s="50">
        <v>0</v>
      </c>
      <c r="BX135" s="49">
        <v>0</v>
      </c>
      <c r="BY135" s="49">
        <v>0</v>
      </c>
      <c r="BZ135" s="49">
        <v>0</v>
      </c>
      <c r="CA135" s="49">
        <v>0</v>
      </c>
      <c r="CB135" s="49">
        <v>0</v>
      </c>
      <c r="CC135" s="49">
        <v>0</v>
      </c>
      <c r="CD135" s="49">
        <v>0</v>
      </c>
      <c r="CE135" s="49">
        <v>0</v>
      </c>
      <c r="CF135" s="49">
        <v>0</v>
      </c>
      <c r="CG135" s="49">
        <v>0</v>
      </c>
      <c r="CH135" s="50">
        <v>0</v>
      </c>
      <c r="CI135" s="49">
        <v>0</v>
      </c>
      <c r="CJ135" s="50">
        <v>0</v>
      </c>
      <c r="CK135" s="49">
        <v>0</v>
      </c>
      <c r="CL135" s="49">
        <v>0</v>
      </c>
      <c r="CM135" s="49">
        <v>0</v>
      </c>
      <c r="CN135" s="49">
        <v>0</v>
      </c>
      <c r="CO135" s="10"/>
      <c r="CP135" s="51" t="s">
        <v>1652</v>
      </c>
    </row>
    <row r="136" spans="1:94" ht="70.349999999999994" customHeight="1" x14ac:dyDescent="0.3">
      <c r="A136" s="48" t="s">
        <v>1653</v>
      </c>
      <c r="B136" s="48" t="s">
        <v>1653</v>
      </c>
      <c r="C136" s="10" t="s">
        <v>419</v>
      </c>
      <c r="D136" s="10" t="s">
        <v>102</v>
      </c>
      <c r="E136" s="10" t="s">
        <v>1464</v>
      </c>
      <c r="F136" s="10" t="s">
        <v>1465</v>
      </c>
      <c r="G136" s="10"/>
      <c r="H136" s="10" t="s">
        <v>106</v>
      </c>
      <c r="I136" s="10" t="s">
        <v>1466</v>
      </c>
      <c r="J136" s="10" t="s">
        <v>1467</v>
      </c>
      <c r="K136" s="10" t="s">
        <v>1468</v>
      </c>
      <c r="L136" s="10" t="s">
        <v>1469</v>
      </c>
      <c r="M136" s="10" t="s">
        <v>692</v>
      </c>
      <c r="N136" s="10" t="s">
        <v>1587</v>
      </c>
      <c r="O136" s="10" t="s">
        <v>437</v>
      </c>
      <c r="P136" s="10" t="s">
        <v>438</v>
      </c>
      <c r="Q136" s="10" t="s">
        <v>1588</v>
      </c>
      <c r="R136" s="10" t="s">
        <v>1589</v>
      </c>
      <c r="S136" s="10" t="s">
        <v>1654</v>
      </c>
      <c r="T136" s="10" t="s">
        <v>1655</v>
      </c>
      <c r="U136" s="10" t="s">
        <v>1656</v>
      </c>
      <c r="V136" s="10" t="s">
        <v>1657</v>
      </c>
      <c r="W136" s="10" t="s">
        <v>1658</v>
      </c>
      <c r="X136" s="10" t="s">
        <v>1659</v>
      </c>
      <c r="Y136" s="10" t="s">
        <v>123</v>
      </c>
      <c r="Z136" s="10" t="s">
        <v>124</v>
      </c>
      <c r="AA136" s="49">
        <v>28</v>
      </c>
      <c r="AB136" s="10" t="s">
        <v>125</v>
      </c>
      <c r="AC136" s="10" t="s">
        <v>1466</v>
      </c>
      <c r="AD136" s="49">
        <v>7</v>
      </c>
      <c r="AE136" s="49">
        <v>7</v>
      </c>
      <c r="AF136" s="49">
        <v>7</v>
      </c>
      <c r="AG136" s="49">
        <v>7</v>
      </c>
      <c r="AH136" s="10" t="s">
        <v>5344</v>
      </c>
      <c r="AI136" s="10" t="s">
        <v>5345</v>
      </c>
      <c r="AJ136" s="10" t="s">
        <v>5346</v>
      </c>
      <c r="AK136" s="10" t="s">
        <v>5328</v>
      </c>
      <c r="AL136" s="10" t="s">
        <v>5328</v>
      </c>
      <c r="AM136" s="10" t="s">
        <v>4849</v>
      </c>
      <c r="AN136" s="10"/>
      <c r="AO136" s="49">
        <v>0</v>
      </c>
      <c r="AP136" s="49">
        <v>3863.6892499999999</v>
      </c>
      <c r="AQ136" s="49">
        <v>3863.6892499999999</v>
      </c>
      <c r="AR136" s="49">
        <v>0</v>
      </c>
      <c r="AS136" s="49">
        <v>0</v>
      </c>
      <c r="AT136" s="49">
        <v>0</v>
      </c>
      <c r="AU136" s="49">
        <v>0</v>
      </c>
      <c r="AV136" s="49">
        <v>0</v>
      </c>
      <c r="AW136" s="50">
        <v>0</v>
      </c>
      <c r="AX136" s="49">
        <v>0</v>
      </c>
      <c r="AY136" s="49">
        <v>0</v>
      </c>
      <c r="AZ136" s="49">
        <v>0</v>
      </c>
      <c r="BA136" s="49">
        <v>3863.6892499999999</v>
      </c>
      <c r="BB136" s="49">
        <v>0</v>
      </c>
      <c r="BC136" s="49">
        <v>3863.6892499999999</v>
      </c>
      <c r="BD136" s="49">
        <v>3863.6892499999999</v>
      </c>
      <c r="BE136" s="49">
        <v>0</v>
      </c>
      <c r="BF136" s="49">
        <v>0</v>
      </c>
      <c r="BG136" s="49">
        <v>0</v>
      </c>
      <c r="BH136" s="49">
        <v>0</v>
      </c>
      <c r="BI136" s="49">
        <v>0</v>
      </c>
      <c r="BJ136" s="50">
        <v>0</v>
      </c>
      <c r="BK136" s="49">
        <v>0</v>
      </c>
      <c r="BL136" s="49">
        <v>0</v>
      </c>
      <c r="BM136" s="49">
        <v>0</v>
      </c>
      <c r="BN136" s="49">
        <v>3863.6892499999999</v>
      </c>
      <c r="BO136" s="49">
        <v>0</v>
      </c>
      <c r="BP136" s="49">
        <v>3863.6892499999999</v>
      </c>
      <c r="BQ136" s="49">
        <v>3863.6892499999999</v>
      </c>
      <c r="BR136" s="49">
        <v>0</v>
      </c>
      <c r="BS136" s="49">
        <v>0</v>
      </c>
      <c r="BT136" s="49">
        <v>0</v>
      </c>
      <c r="BU136" s="50">
        <v>0</v>
      </c>
      <c r="BV136" s="49">
        <v>0</v>
      </c>
      <c r="BW136" s="50">
        <v>0</v>
      </c>
      <c r="BX136" s="49">
        <v>0</v>
      </c>
      <c r="BY136" s="49">
        <v>0</v>
      </c>
      <c r="BZ136" s="49">
        <v>0</v>
      </c>
      <c r="CA136" s="49">
        <v>3863.6892499999999</v>
      </c>
      <c r="CB136" s="49">
        <v>0</v>
      </c>
      <c r="CC136" s="49">
        <v>3863.6892499999999</v>
      </c>
      <c r="CD136" s="49">
        <v>3863.6892499999999</v>
      </c>
      <c r="CE136" s="49">
        <v>0</v>
      </c>
      <c r="CF136" s="49">
        <v>0</v>
      </c>
      <c r="CG136" s="49">
        <v>0</v>
      </c>
      <c r="CH136" s="50">
        <v>0</v>
      </c>
      <c r="CI136" s="49">
        <v>0</v>
      </c>
      <c r="CJ136" s="50">
        <v>0</v>
      </c>
      <c r="CK136" s="49">
        <v>0</v>
      </c>
      <c r="CL136" s="49">
        <v>0</v>
      </c>
      <c r="CM136" s="49">
        <v>0</v>
      </c>
      <c r="CN136" s="49">
        <v>3863.6892499999999</v>
      </c>
      <c r="CO136" s="10" t="s">
        <v>1664</v>
      </c>
      <c r="CP136" s="51" t="s">
        <v>1665</v>
      </c>
    </row>
    <row r="137" spans="1:94" ht="70.349999999999994" customHeight="1" x14ac:dyDescent="0.3">
      <c r="A137" s="48" t="s">
        <v>1666</v>
      </c>
      <c r="B137" s="48" t="s">
        <v>1666</v>
      </c>
      <c r="C137" s="10" t="s">
        <v>111</v>
      </c>
      <c r="D137" s="10" t="s">
        <v>102</v>
      </c>
      <c r="E137" s="10" t="s">
        <v>1464</v>
      </c>
      <c r="F137" s="10" t="s">
        <v>1465</v>
      </c>
      <c r="G137" s="10"/>
      <c r="H137" s="10" t="s">
        <v>106</v>
      </c>
      <c r="I137" s="10" t="s">
        <v>1466</v>
      </c>
      <c r="J137" s="10" t="s">
        <v>1467</v>
      </c>
      <c r="K137" s="10" t="s">
        <v>1468</v>
      </c>
      <c r="L137" s="10" t="s">
        <v>1469</v>
      </c>
      <c r="M137" s="10" t="s">
        <v>704</v>
      </c>
      <c r="N137" s="10" t="s">
        <v>1667</v>
      </c>
      <c r="O137" s="10" t="s">
        <v>437</v>
      </c>
      <c r="P137" s="10" t="s">
        <v>438</v>
      </c>
      <c r="Q137" s="10" t="s">
        <v>1588</v>
      </c>
      <c r="R137" s="10" t="s">
        <v>1589</v>
      </c>
      <c r="S137" s="10" t="s">
        <v>495</v>
      </c>
      <c r="T137" s="10" t="s">
        <v>1668</v>
      </c>
      <c r="U137" s="10" t="s">
        <v>497</v>
      </c>
      <c r="V137" s="10" t="s">
        <v>1669</v>
      </c>
      <c r="W137" s="10" t="s">
        <v>499</v>
      </c>
      <c r="X137" s="10" t="s">
        <v>500</v>
      </c>
      <c r="Y137" s="10" t="s">
        <v>239</v>
      </c>
      <c r="Z137" s="10" t="s">
        <v>124</v>
      </c>
      <c r="AA137" s="49">
        <v>1</v>
      </c>
      <c r="AB137" s="10" t="s">
        <v>125</v>
      </c>
      <c r="AC137" s="10" t="s">
        <v>1466</v>
      </c>
      <c r="AD137" s="49">
        <v>0</v>
      </c>
      <c r="AE137" s="49">
        <v>1</v>
      </c>
      <c r="AF137" s="49">
        <v>0</v>
      </c>
      <c r="AG137" s="49">
        <v>0</v>
      </c>
      <c r="AH137" s="10"/>
      <c r="AI137" s="10" t="s">
        <v>5347</v>
      </c>
      <c r="AJ137" s="10" t="s">
        <v>5348</v>
      </c>
      <c r="AK137" s="10"/>
      <c r="AL137" s="10"/>
      <c r="AM137" s="10" t="s">
        <v>4849</v>
      </c>
      <c r="AN137" s="10"/>
      <c r="AO137" s="49">
        <v>0</v>
      </c>
      <c r="AP137" s="49">
        <v>30</v>
      </c>
      <c r="AQ137" s="49">
        <v>30</v>
      </c>
      <c r="AR137" s="49">
        <v>0</v>
      </c>
      <c r="AS137" s="49">
        <v>0</v>
      </c>
      <c r="AT137" s="49">
        <v>0</v>
      </c>
      <c r="AU137" s="49">
        <v>0</v>
      </c>
      <c r="AV137" s="49">
        <v>0</v>
      </c>
      <c r="AW137" s="50">
        <v>0</v>
      </c>
      <c r="AX137" s="49">
        <v>0</v>
      </c>
      <c r="AY137" s="49">
        <v>0</v>
      </c>
      <c r="AZ137" s="49">
        <v>0</v>
      </c>
      <c r="BA137" s="49">
        <v>30</v>
      </c>
      <c r="BB137" s="49">
        <v>0</v>
      </c>
      <c r="BC137" s="49">
        <v>30</v>
      </c>
      <c r="BD137" s="49">
        <v>30</v>
      </c>
      <c r="BE137" s="49">
        <v>0</v>
      </c>
      <c r="BF137" s="49">
        <v>0</v>
      </c>
      <c r="BG137" s="49">
        <v>0</v>
      </c>
      <c r="BH137" s="49">
        <v>0</v>
      </c>
      <c r="BI137" s="49">
        <v>0</v>
      </c>
      <c r="BJ137" s="50">
        <v>0</v>
      </c>
      <c r="BK137" s="49">
        <v>0</v>
      </c>
      <c r="BL137" s="49">
        <v>0</v>
      </c>
      <c r="BM137" s="49">
        <v>0</v>
      </c>
      <c r="BN137" s="49">
        <v>30</v>
      </c>
      <c r="BO137" s="49">
        <v>0</v>
      </c>
      <c r="BP137" s="49">
        <v>30</v>
      </c>
      <c r="BQ137" s="49">
        <v>30</v>
      </c>
      <c r="BR137" s="49">
        <v>0</v>
      </c>
      <c r="BS137" s="49">
        <v>0</v>
      </c>
      <c r="BT137" s="49">
        <v>0</v>
      </c>
      <c r="BU137" s="50">
        <v>0</v>
      </c>
      <c r="BV137" s="49">
        <v>0</v>
      </c>
      <c r="BW137" s="50">
        <v>0</v>
      </c>
      <c r="BX137" s="49">
        <v>0</v>
      </c>
      <c r="BY137" s="49">
        <v>0</v>
      </c>
      <c r="BZ137" s="49">
        <v>0</v>
      </c>
      <c r="CA137" s="49">
        <v>30</v>
      </c>
      <c r="CB137" s="49">
        <v>0</v>
      </c>
      <c r="CC137" s="49">
        <v>30</v>
      </c>
      <c r="CD137" s="49">
        <v>30</v>
      </c>
      <c r="CE137" s="49">
        <v>0</v>
      </c>
      <c r="CF137" s="49">
        <v>0</v>
      </c>
      <c r="CG137" s="49">
        <v>0</v>
      </c>
      <c r="CH137" s="50">
        <v>0</v>
      </c>
      <c r="CI137" s="49">
        <v>0</v>
      </c>
      <c r="CJ137" s="50">
        <v>0</v>
      </c>
      <c r="CK137" s="49">
        <v>0</v>
      </c>
      <c r="CL137" s="49">
        <v>0</v>
      </c>
      <c r="CM137" s="49">
        <v>0</v>
      </c>
      <c r="CN137" s="49">
        <v>30</v>
      </c>
      <c r="CO137" s="10"/>
      <c r="CP137" s="51" t="s">
        <v>1672</v>
      </c>
    </row>
    <row r="138" spans="1:94" ht="70.349999999999994" customHeight="1" x14ac:dyDescent="0.3">
      <c r="A138" s="48" t="s">
        <v>1673</v>
      </c>
      <c r="B138" s="48" t="s">
        <v>1673</v>
      </c>
      <c r="C138" s="10" t="s">
        <v>101</v>
      </c>
      <c r="D138" s="10" t="s">
        <v>102</v>
      </c>
      <c r="E138" s="10" t="s">
        <v>1464</v>
      </c>
      <c r="F138" s="10" t="s">
        <v>1465</v>
      </c>
      <c r="G138" s="10"/>
      <c r="H138" s="10" t="s">
        <v>106</v>
      </c>
      <c r="I138" s="10" t="s">
        <v>1466</v>
      </c>
      <c r="J138" s="10" t="s">
        <v>1467</v>
      </c>
      <c r="K138" s="10" t="s">
        <v>1468</v>
      </c>
      <c r="L138" s="10" t="s">
        <v>1469</v>
      </c>
      <c r="M138" s="10" t="s">
        <v>704</v>
      </c>
      <c r="N138" s="10" t="s">
        <v>1667</v>
      </c>
      <c r="O138" s="10" t="s">
        <v>437</v>
      </c>
      <c r="P138" s="10" t="s">
        <v>438</v>
      </c>
      <c r="Q138" s="10" t="s">
        <v>1588</v>
      </c>
      <c r="R138" s="10" t="s">
        <v>1589</v>
      </c>
      <c r="S138" s="10" t="s">
        <v>141</v>
      </c>
      <c r="T138" s="10" t="s">
        <v>1674</v>
      </c>
      <c r="U138" s="10" t="s">
        <v>1675</v>
      </c>
      <c r="V138" s="10" t="s">
        <v>1676</v>
      </c>
      <c r="W138" s="10" t="s">
        <v>1677</v>
      </c>
      <c r="X138" s="10" t="s">
        <v>1678</v>
      </c>
      <c r="Y138" s="10" t="s">
        <v>123</v>
      </c>
      <c r="Z138" s="10" t="s">
        <v>124</v>
      </c>
      <c r="AA138" s="49">
        <v>16</v>
      </c>
      <c r="AB138" s="10" t="s">
        <v>125</v>
      </c>
      <c r="AC138" s="10" t="s">
        <v>1466</v>
      </c>
      <c r="AD138" s="49">
        <v>4</v>
      </c>
      <c r="AE138" s="49">
        <v>4</v>
      </c>
      <c r="AF138" s="49">
        <v>4</v>
      </c>
      <c r="AG138" s="49">
        <v>4</v>
      </c>
      <c r="AH138" s="10" t="s">
        <v>5349</v>
      </c>
      <c r="AI138" s="10" t="s">
        <v>5350</v>
      </c>
      <c r="AJ138" s="10" t="s">
        <v>5351</v>
      </c>
      <c r="AK138" s="10" t="s">
        <v>5352</v>
      </c>
      <c r="AL138" s="10" t="s">
        <v>5352</v>
      </c>
      <c r="AM138" s="10" t="s">
        <v>4849</v>
      </c>
      <c r="AN138" s="10"/>
      <c r="AO138" s="49">
        <v>0</v>
      </c>
      <c r="AP138" s="49">
        <v>100</v>
      </c>
      <c r="AQ138" s="49">
        <v>100</v>
      </c>
      <c r="AR138" s="49">
        <v>0</v>
      </c>
      <c r="AS138" s="49">
        <v>0</v>
      </c>
      <c r="AT138" s="49">
        <v>0</v>
      </c>
      <c r="AU138" s="49">
        <v>0</v>
      </c>
      <c r="AV138" s="49">
        <v>0</v>
      </c>
      <c r="AW138" s="50">
        <v>0</v>
      </c>
      <c r="AX138" s="49">
        <v>0</v>
      </c>
      <c r="AY138" s="49">
        <v>0</v>
      </c>
      <c r="AZ138" s="49">
        <v>0</v>
      </c>
      <c r="BA138" s="49">
        <v>100</v>
      </c>
      <c r="BB138" s="49">
        <v>0</v>
      </c>
      <c r="BC138" s="49">
        <v>120</v>
      </c>
      <c r="BD138" s="49">
        <v>120</v>
      </c>
      <c r="BE138" s="49">
        <v>0</v>
      </c>
      <c r="BF138" s="49">
        <v>0</v>
      </c>
      <c r="BG138" s="49">
        <v>0</v>
      </c>
      <c r="BH138" s="49">
        <v>0</v>
      </c>
      <c r="BI138" s="49">
        <v>0</v>
      </c>
      <c r="BJ138" s="50">
        <v>0</v>
      </c>
      <c r="BK138" s="49">
        <v>0</v>
      </c>
      <c r="BL138" s="49">
        <v>0</v>
      </c>
      <c r="BM138" s="49">
        <v>0</v>
      </c>
      <c r="BN138" s="49">
        <v>120</v>
      </c>
      <c r="BO138" s="49">
        <v>0</v>
      </c>
      <c r="BP138" s="49">
        <v>140</v>
      </c>
      <c r="BQ138" s="49">
        <v>140</v>
      </c>
      <c r="BR138" s="49">
        <v>0</v>
      </c>
      <c r="BS138" s="49">
        <v>0</v>
      </c>
      <c r="BT138" s="49">
        <v>0</v>
      </c>
      <c r="BU138" s="50">
        <v>0</v>
      </c>
      <c r="BV138" s="49">
        <v>0</v>
      </c>
      <c r="BW138" s="50">
        <v>0</v>
      </c>
      <c r="BX138" s="49">
        <v>0</v>
      </c>
      <c r="BY138" s="49">
        <v>0</v>
      </c>
      <c r="BZ138" s="49">
        <v>0</v>
      </c>
      <c r="CA138" s="49">
        <v>140</v>
      </c>
      <c r="CB138" s="49">
        <v>0</v>
      </c>
      <c r="CC138" s="49">
        <v>150</v>
      </c>
      <c r="CD138" s="49">
        <v>150</v>
      </c>
      <c r="CE138" s="49">
        <v>0</v>
      </c>
      <c r="CF138" s="49">
        <v>0</v>
      </c>
      <c r="CG138" s="49">
        <v>0</v>
      </c>
      <c r="CH138" s="50">
        <v>0</v>
      </c>
      <c r="CI138" s="49">
        <v>0</v>
      </c>
      <c r="CJ138" s="50">
        <v>0</v>
      </c>
      <c r="CK138" s="49">
        <v>0</v>
      </c>
      <c r="CL138" s="49">
        <v>0</v>
      </c>
      <c r="CM138" s="49">
        <v>0</v>
      </c>
      <c r="CN138" s="49">
        <v>150</v>
      </c>
      <c r="CO138" s="10" t="s">
        <v>1684</v>
      </c>
      <c r="CP138" s="51" t="s">
        <v>1506</v>
      </c>
    </row>
    <row r="139" spans="1:94" ht="70.349999999999994" customHeight="1" x14ac:dyDescent="0.3">
      <c r="A139" s="48" t="s">
        <v>1685</v>
      </c>
      <c r="B139" s="48" t="s">
        <v>1685</v>
      </c>
      <c r="C139" s="10" t="s">
        <v>136</v>
      </c>
      <c r="D139" s="10" t="s">
        <v>102</v>
      </c>
      <c r="E139" s="10" t="s">
        <v>1464</v>
      </c>
      <c r="F139" s="10" t="s">
        <v>1465</v>
      </c>
      <c r="G139" s="10"/>
      <c r="H139" s="10" t="s">
        <v>106</v>
      </c>
      <c r="I139" s="10" t="s">
        <v>1466</v>
      </c>
      <c r="J139" s="10" t="s">
        <v>1467</v>
      </c>
      <c r="K139" s="10" t="s">
        <v>1468</v>
      </c>
      <c r="L139" s="10" t="s">
        <v>1469</v>
      </c>
      <c r="M139" s="10" t="s">
        <v>704</v>
      </c>
      <c r="N139" s="10" t="s">
        <v>1667</v>
      </c>
      <c r="O139" s="10" t="s">
        <v>137</v>
      </c>
      <c r="P139" s="10" t="s">
        <v>138</v>
      </c>
      <c r="Q139" s="10" t="s">
        <v>973</v>
      </c>
      <c r="R139" s="10" t="s">
        <v>974</v>
      </c>
      <c r="S139" s="10" t="s">
        <v>1686</v>
      </c>
      <c r="T139" s="10" t="s">
        <v>1687</v>
      </c>
      <c r="U139" s="10" t="s">
        <v>1686</v>
      </c>
      <c r="V139" s="10" t="s">
        <v>1688</v>
      </c>
      <c r="W139" s="10" t="s">
        <v>1689</v>
      </c>
      <c r="X139" s="10" t="s">
        <v>787</v>
      </c>
      <c r="Y139" s="10" t="s">
        <v>239</v>
      </c>
      <c r="Z139" s="10" t="s">
        <v>124</v>
      </c>
      <c r="AA139" s="49">
        <v>1</v>
      </c>
      <c r="AB139" s="10" t="s">
        <v>125</v>
      </c>
      <c r="AC139" s="10" t="s">
        <v>1466</v>
      </c>
      <c r="AD139" s="49">
        <v>0</v>
      </c>
      <c r="AE139" s="49">
        <v>0</v>
      </c>
      <c r="AF139" s="49">
        <v>0</v>
      </c>
      <c r="AG139" s="49">
        <v>1</v>
      </c>
      <c r="AH139" s="10"/>
      <c r="AI139" s="10"/>
      <c r="AJ139" s="10"/>
      <c r="AK139" s="10"/>
      <c r="AL139" s="10" t="s">
        <v>5353</v>
      </c>
      <c r="AM139" s="10" t="s">
        <v>4849</v>
      </c>
      <c r="AN139" s="10"/>
      <c r="AO139" s="49">
        <v>0</v>
      </c>
      <c r="AP139" s="49">
        <v>600</v>
      </c>
      <c r="AQ139" s="49">
        <v>600</v>
      </c>
      <c r="AR139" s="49">
        <v>0</v>
      </c>
      <c r="AS139" s="49">
        <v>0</v>
      </c>
      <c r="AT139" s="49">
        <v>0</v>
      </c>
      <c r="AU139" s="49">
        <v>0</v>
      </c>
      <c r="AV139" s="49">
        <v>0</v>
      </c>
      <c r="AW139" s="50">
        <v>0</v>
      </c>
      <c r="AX139" s="49">
        <v>0</v>
      </c>
      <c r="AY139" s="49">
        <v>0</v>
      </c>
      <c r="AZ139" s="49">
        <v>0</v>
      </c>
      <c r="BA139" s="49">
        <v>600</v>
      </c>
      <c r="BB139" s="49">
        <v>0</v>
      </c>
      <c r="BC139" s="49">
        <v>600</v>
      </c>
      <c r="BD139" s="49">
        <v>600</v>
      </c>
      <c r="BE139" s="49">
        <v>0</v>
      </c>
      <c r="BF139" s="49">
        <v>0</v>
      </c>
      <c r="BG139" s="49">
        <v>0</v>
      </c>
      <c r="BH139" s="49">
        <v>0</v>
      </c>
      <c r="BI139" s="49">
        <v>0</v>
      </c>
      <c r="BJ139" s="50">
        <v>0</v>
      </c>
      <c r="BK139" s="49">
        <v>0</v>
      </c>
      <c r="BL139" s="49">
        <v>0</v>
      </c>
      <c r="BM139" s="49">
        <v>0</v>
      </c>
      <c r="BN139" s="49">
        <v>600</v>
      </c>
      <c r="BO139" s="49">
        <v>0</v>
      </c>
      <c r="BP139" s="49">
        <v>0</v>
      </c>
      <c r="BQ139" s="49">
        <v>0</v>
      </c>
      <c r="BR139" s="49">
        <v>0</v>
      </c>
      <c r="BS139" s="49">
        <v>0</v>
      </c>
      <c r="BT139" s="49">
        <v>0</v>
      </c>
      <c r="BU139" s="50">
        <v>0</v>
      </c>
      <c r="BV139" s="49">
        <v>0</v>
      </c>
      <c r="BW139" s="50">
        <v>0</v>
      </c>
      <c r="BX139" s="49">
        <v>0</v>
      </c>
      <c r="BY139" s="49">
        <v>0</v>
      </c>
      <c r="BZ139" s="49">
        <v>0</v>
      </c>
      <c r="CA139" s="49">
        <v>0</v>
      </c>
      <c r="CB139" s="49">
        <v>0</v>
      </c>
      <c r="CC139" s="49">
        <v>0</v>
      </c>
      <c r="CD139" s="49">
        <v>0</v>
      </c>
      <c r="CE139" s="49">
        <v>0</v>
      </c>
      <c r="CF139" s="49">
        <v>0</v>
      </c>
      <c r="CG139" s="49">
        <v>0</v>
      </c>
      <c r="CH139" s="50">
        <v>0</v>
      </c>
      <c r="CI139" s="49">
        <v>0</v>
      </c>
      <c r="CJ139" s="50">
        <v>0</v>
      </c>
      <c r="CK139" s="49">
        <v>0</v>
      </c>
      <c r="CL139" s="49">
        <v>0</v>
      </c>
      <c r="CM139" s="49">
        <v>0</v>
      </c>
      <c r="CN139" s="49">
        <v>0</v>
      </c>
      <c r="CO139" s="10"/>
      <c r="CP139" s="51"/>
    </row>
    <row r="140" spans="1:94" ht="70.349999999999994" customHeight="1" x14ac:dyDescent="0.3">
      <c r="A140" s="48" t="s">
        <v>1690</v>
      </c>
      <c r="B140" s="48" t="s">
        <v>1690</v>
      </c>
      <c r="C140" s="10" t="s">
        <v>111</v>
      </c>
      <c r="D140" s="10" t="s">
        <v>102</v>
      </c>
      <c r="E140" s="10" t="s">
        <v>1691</v>
      </c>
      <c r="F140" s="10" t="s">
        <v>1692</v>
      </c>
      <c r="G140" s="10" t="s">
        <v>124</v>
      </c>
      <c r="H140" s="10" t="s">
        <v>106</v>
      </c>
      <c r="I140" s="10" t="s">
        <v>1693</v>
      </c>
      <c r="J140" s="10" t="s">
        <v>1694</v>
      </c>
      <c r="K140" s="10" t="s">
        <v>1695</v>
      </c>
      <c r="L140" s="10" t="s">
        <v>1696</v>
      </c>
      <c r="M140" s="10" t="s">
        <v>716</v>
      </c>
      <c r="N140" s="10" t="s">
        <v>1697</v>
      </c>
      <c r="O140" s="10" t="s">
        <v>1698</v>
      </c>
      <c r="P140" s="10" t="s">
        <v>903</v>
      </c>
      <c r="Q140" s="10" t="s">
        <v>1697</v>
      </c>
      <c r="R140" s="10" t="s">
        <v>1260</v>
      </c>
      <c r="S140" s="10" t="s">
        <v>1699</v>
      </c>
      <c r="T140" s="10" t="s">
        <v>1700</v>
      </c>
      <c r="U140" s="10" t="s">
        <v>249</v>
      </c>
      <c r="V140" s="10" t="s">
        <v>1701</v>
      </c>
      <c r="W140" s="10" t="s">
        <v>1702</v>
      </c>
      <c r="X140" s="10" t="s">
        <v>146</v>
      </c>
      <c r="Y140" s="10" t="s">
        <v>123</v>
      </c>
      <c r="Z140" s="10" t="s">
        <v>124</v>
      </c>
      <c r="AA140" s="49">
        <v>300</v>
      </c>
      <c r="AB140" s="10" t="s">
        <v>125</v>
      </c>
      <c r="AC140" s="10" t="s">
        <v>1703</v>
      </c>
      <c r="AD140" s="49">
        <v>0</v>
      </c>
      <c r="AE140" s="49">
        <v>0</v>
      </c>
      <c r="AF140" s="49">
        <v>150</v>
      </c>
      <c r="AG140" s="49">
        <v>150</v>
      </c>
      <c r="AH140" s="10"/>
      <c r="AI140" s="10"/>
      <c r="AJ140" s="10"/>
      <c r="AK140" s="10" t="s">
        <v>5354</v>
      </c>
      <c r="AL140" s="10" t="s">
        <v>5355</v>
      </c>
      <c r="AM140" s="10" t="s">
        <v>4849</v>
      </c>
      <c r="AN140" s="10"/>
      <c r="AO140" s="49">
        <v>0</v>
      </c>
      <c r="AP140" s="49">
        <v>50</v>
      </c>
      <c r="AQ140" s="49">
        <v>50</v>
      </c>
      <c r="AR140" s="49">
        <v>0</v>
      </c>
      <c r="AS140" s="49">
        <v>0</v>
      </c>
      <c r="AT140" s="49">
        <v>0</v>
      </c>
      <c r="AU140" s="49">
        <v>0</v>
      </c>
      <c r="AV140" s="49">
        <v>0</v>
      </c>
      <c r="AW140" s="50">
        <v>0</v>
      </c>
      <c r="AX140" s="49">
        <v>0</v>
      </c>
      <c r="AY140" s="49">
        <v>0</v>
      </c>
      <c r="AZ140" s="49">
        <v>0</v>
      </c>
      <c r="BA140" s="49">
        <v>50</v>
      </c>
      <c r="BB140" s="49">
        <v>0</v>
      </c>
      <c r="BC140" s="49">
        <v>175</v>
      </c>
      <c r="BD140" s="49">
        <v>175</v>
      </c>
      <c r="BE140" s="49">
        <v>0</v>
      </c>
      <c r="BF140" s="49">
        <v>0</v>
      </c>
      <c r="BG140" s="49">
        <v>0</v>
      </c>
      <c r="BH140" s="49">
        <v>0</v>
      </c>
      <c r="BI140" s="49">
        <v>0</v>
      </c>
      <c r="BJ140" s="50">
        <v>0</v>
      </c>
      <c r="BK140" s="49">
        <v>0</v>
      </c>
      <c r="BL140" s="49">
        <v>0</v>
      </c>
      <c r="BM140" s="49">
        <v>0</v>
      </c>
      <c r="BN140" s="49">
        <v>175</v>
      </c>
      <c r="BO140" s="49">
        <v>0</v>
      </c>
      <c r="BP140" s="49">
        <v>200</v>
      </c>
      <c r="BQ140" s="49">
        <v>200</v>
      </c>
      <c r="BR140" s="49">
        <v>0</v>
      </c>
      <c r="BS140" s="49">
        <v>0</v>
      </c>
      <c r="BT140" s="49">
        <v>0</v>
      </c>
      <c r="BU140" s="50">
        <v>0</v>
      </c>
      <c r="BV140" s="49">
        <v>0</v>
      </c>
      <c r="BW140" s="50">
        <v>0</v>
      </c>
      <c r="BX140" s="49">
        <v>0</v>
      </c>
      <c r="BY140" s="49">
        <v>0</v>
      </c>
      <c r="BZ140" s="49">
        <v>0</v>
      </c>
      <c r="CA140" s="49">
        <v>200</v>
      </c>
      <c r="CB140" s="49">
        <v>0</v>
      </c>
      <c r="CC140" s="49">
        <v>225</v>
      </c>
      <c r="CD140" s="49">
        <v>225</v>
      </c>
      <c r="CE140" s="49">
        <v>0</v>
      </c>
      <c r="CF140" s="49">
        <v>0</v>
      </c>
      <c r="CG140" s="49">
        <v>0</v>
      </c>
      <c r="CH140" s="50">
        <v>0</v>
      </c>
      <c r="CI140" s="49">
        <v>0</v>
      </c>
      <c r="CJ140" s="50">
        <v>0</v>
      </c>
      <c r="CK140" s="49">
        <v>0</v>
      </c>
      <c r="CL140" s="49">
        <v>0</v>
      </c>
      <c r="CM140" s="49">
        <v>0</v>
      </c>
      <c r="CN140" s="49">
        <v>225</v>
      </c>
      <c r="CO140" s="10"/>
      <c r="CP140" s="51" t="s">
        <v>5356</v>
      </c>
    </row>
    <row r="141" spans="1:94" ht="70.349999999999994" customHeight="1" x14ac:dyDescent="0.3">
      <c r="A141" s="48" t="s">
        <v>1706</v>
      </c>
      <c r="B141" s="48" t="s">
        <v>1706</v>
      </c>
      <c r="C141" s="10" t="s">
        <v>101</v>
      </c>
      <c r="D141" s="10" t="s">
        <v>102</v>
      </c>
      <c r="E141" s="10" t="s">
        <v>1691</v>
      </c>
      <c r="F141" s="10" t="s">
        <v>1692</v>
      </c>
      <c r="G141" s="10" t="s">
        <v>124</v>
      </c>
      <c r="H141" s="10" t="s">
        <v>106</v>
      </c>
      <c r="I141" s="10" t="s">
        <v>1693</v>
      </c>
      <c r="J141" s="10" t="s">
        <v>1694</v>
      </c>
      <c r="K141" s="10" t="s">
        <v>1695</v>
      </c>
      <c r="L141" s="10" t="s">
        <v>1696</v>
      </c>
      <c r="M141" s="10" t="s">
        <v>716</v>
      </c>
      <c r="N141" s="10" t="s">
        <v>1697</v>
      </c>
      <c r="O141" s="10" t="s">
        <v>1698</v>
      </c>
      <c r="P141" s="10" t="s">
        <v>903</v>
      </c>
      <c r="Q141" s="10" t="s">
        <v>1697</v>
      </c>
      <c r="R141" s="10" t="s">
        <v>1260</v>
      </c>
      <c r="S141" s="10" t="s">
        <v>1707</v>
      </c>
      <c r="T141" s="10" t="s">
        <v>1708</v>
      </c>
      <c r="U141" s="10" t="s">
        <v>249</v>
      </c>
      <c r="V141" s="10" t="s">
        <v>1709</v>
      </c>
      <c r="W141" s="10" t="s">
        <v>1710</v>
      </c>
      <c r="X141" s="10" t="s">
        <v>146</v>
      </c>
      <c r="Y141" s="10" t="s">
        <v>123</v>
      </c>
      <c r="Z141" s="10" t="s">
        <v>124</v>
      </c>
      <c r="AA141" s="49">
        <v>126</v>
      </c>
      <c r="AB141" s="10" t="s">
        <v>125</v>
      </c>
      <c r="AC141" s="10" t="s">
        <v>1703</v>
      </c>
      <c r="AD141" s="49">
        <v>0</v>
      </c>
      <c r="AE141" s="49">
        <v>126</v>
      </c>
      <c r="AF141" s="49">
        <v>0</v>
      </c>
      <c r="AG141" s="49">
        <v>0</v>
      </c>
      <c r="AH141" s="10"/>
      <c r="AI141" s="10" t="s">
        <v>5357</v>
      </c>
      <c r="AJ141" s="10"/>
      <c r="AK141" s="10"/>
      <c r="AL141" s="10"/>
      <c r="AM141" s="10" t="s">
        <v>5070</v>
      </c>
      <c r="AN141" s="10" t="s">
        <v>5358</v>
      </c>
      <c r="AO141" s="49">
        <v>0</v>
      </c>
      <c r="AP141" s="49">
        <v>0</v>
      </c>
      <c r="AQ141" s="49">
        <v>0</v>
      </c>
      <c r="AR141" s="49">
        <v>0</v>
      </c>
      <c r="AS141" s="49">
        <v>0</v>
      </c>
      <c r="AT141" s="49">
        <v>0</v>
      </c>
      <c r="AU141" s="49">
        <v>0</v>
      </c>
      <c r="AV141" s="49">
        <v>0</v>
      </c>
      <c r="AW141" s="50">
        <v>0</v>
      </c>
      <c r="AX141" s="49">
        <v>340</v>
      </c>
      <c r="AY141" s="49">
        <v>0</v>
      </c>
      <c r="AZ141" s="49">
        <v>0</v>
      </c>
      <c r="BA141" s="49">
        <v>340</v>
      </c>
      <c r="BB141" s="49">
        <v>0</v>
      </c>
      <c r="BC141" s="49">
        <v>0</v>
      </c>
      <c r="BD141" s="49">
        <v>0</v>
      </c>
      <c r="BE141" s="49">
        <v>0</v>
      </c>
      <c r="BF141" s="49">
        <v>0</v>
      </c>
      <c r="BG141" s="49">
        <v>0</v>
      </c>
      <c r="BH141" s="49">
        <v>0</v>
      </c>
      <c r="BI141" s="49">
        <v>0</v>
      </c>
      <c r="BJ141" s="50">
        <v>0</v>
      </c>
      <c r="BK141" s="49">
        <v>315</v>
      </c>
      <c r="BL141" s="49">
        <v>0</v>
      </c>
      <c r="BM141" s="49">
        <v>0</v>
      </c>
      <c r="BN141" s="49">
        <v>315</v>
      </c>
      <c r="BO141" s="49">
        <v>0</v>
      </c>
      <c r="BP141" s="49">
        <v>0</v>
      </c>
      <c r="BQ141" s="49">
        <v>0</v>
      </c>
      <c r="BR141" s="49">
        <v>0</v>
      </c>
      <c r="BS141" s="49">
        <v>0</v>
      </c>
      <c r="BT141" s="49">
        <v>0</v>
      </c>
      <c r="BU141" s="50">
        <v>0</v>
      </c>
      <c r="BV141" s="49">
        <v>0</v>
      </c>
      <c r="BW141" s="50">
        <v>0</v>
      </c>
      <c r="BX141" s="49">
        <v>0</v>
      </c>
      <c r="BY141" s="49">
        <v>0</v>
      </c>
      <c r="BZ141" s="49">
        <v>0</v>
      </c>
      <c r="CA141" s="49">
        <v>0</v>
      </c>
      <c r="CB141" s="49">
        <v>0</v>
      </c>
      <c r="CC141" s="49">
        <v>0</v>
      </c>
      <c r="CD141" s="49">
        <v>0</v>
      </c>
      <c r="CE141" s="49">
        <v>0</v>
      </c>
      <c r="CF141" s="49">
        <v>0</v>
      </c>
      <c r="CG141" s="49">
        <v>0</v>
      </c>
      <c r="CH141" s="50">
        <v>0</v>
      </c>
      <c r="CI141" s="49">
        <v>0</v>
      </c>
      <c r="CJ141" s="50">
        <v>0</v>
      </c>
      <c r="CK141" s="49">
        <v>0</v>
      </c>
      <c r="CL141" s="49">
        <v>0</v>
      </c>
      <c r="CM141" s="49">
        <v>0</v>
      </c>
      <c r="CN141" s="49">
        <v>0</v>
      </c>
      <c r="CO141" s="10"/>
      <c r="CP141" s="51"/>
    </row>
    <row r="142" spans="1:94" ht="70.349999999999994" customHeight="1" x14ac:dyDescent="0.3">
      <c r="A142" s="48" t="s">
        <v>1713</v>
      </c>
      <c r="B142" s="48" t="s">
        <v>1713</v>
      </c>
      <c r="C142" s="10" t="s">
        <v>136</v>
      </c>
      <c r="D142" s="10" t="s">
        <v>102</v>
      </c>
      <c r="E142" s="10" t="s">
        <v>1691</v>
      </c>
      <c r="F142" s="10" t="s">
        <v>1692</v>
      </c>
      <c r="G142" s="10" t="s">
        <v>124</v>
      </c>
      <c r="H142" s="10" t="s">
        <v>106</v>
      </c>
      <c r="I142" s="10" t="s">
        <v>1693</v>
      </c>
      <c r="J142" s="10" t="s">
        <v>1694</v>
      </c>
      <c r="K142" s="10" t="s">
        <v>1695</v>
      </c>
      <c r="L142" s="10" t="s">
        <v>1696</v>
      </c>
      <c r="M142" s="10" t="s">
        <v>716</v>
      </c>
      <c r="N142" s="10" t="s">
        <v>1697</v>
      </c>
      <c r="O142" s="10" t="s">
        <v>1698</v>
      </c>
      <c r="P142" s="10" t="s">
        <v>903</v>
      </c>
      <c r="Q142" s="10" t="s">
        <v>1697</v>
      </c>
      <c r="R142" s="10" t="s">
        <v>1260</v>
      </c>
      <c r="S142" s="10" t="s">
        <v>1714</v>
      </c>
      <c r="T142" s="10" t="s">
        <v>1715</v>
      </c>
      <c r="U142" s="10" t="s">
        <v>1716</v>
      </c>
      <c r="V142" s="10" t="s">
        <v>1717</v>
      </c>
      <c r="W142" s="10" t="s">
        <v>1718</v>
      </c>
      <c r="X142" s="10" t="s">
        <v>1719</v>
      </c>
      <c r="Y142" s="10" t="s">
        <v>123</v>
      </c>
      <c r="Z142" s="10" t="s">
        <v>501</v>
      </c>
      <c r="AA142" s="49">
        <v>172</v>
      </c>
      <c r="AB142" s="10" t="s">
        <v>125</v>
      </c>
      <c r="AC142" s="10" t="s">
        <v>1703</v>
      </c>
      <c r="AD142" s="49">
        <v>42</v>
      </c>
      <c r="AE142" s="49">
        <v>43</v>
      </c>
      <c r="AF142" s="49">
        <v>43</v>
      </c>
      <c r="AG142" s="49">
        <v>44</v>
      </c>
      <c r="AH142" s="10" t="s">
        <v>5359</v>
      </c>
      <c r="AI142" s="10" t="s">
        <v>5360</v>
      </c>
      <c r="AJ142" s="10" t="s">
        <v>5361</v>
      </c>
      <c r="AK142" s="10" t="s">
        <v>5362</v>
      </c>
      <c r="AL142" s="10" t="s">
        <v>5362</v>
      </c>
      <c r="AM142" s="10" t="s">
        <v>4849</v>
      </c>
      <c r="AN142" s="10" t="s">
        <v>5363</v>
      </c>
      <c r="AO142" s="49">
        <v>0</v>
      </c>
      <c r="AP142" s="49">
        <v>840</v>
      </c>
      <c r="AQ142" s="49">
        <v>840</v>
      </c>
      <c r="AR142" s="49">
        <v>0</v>
      </c>
      <c r="AS142" s="49">
        <v>0</v>
      </c>
      <c r="AT142" s="49">
        <v>0</v>
      </c>
      <c r="AU142" s="49">
        <v>0</v>
      </c>
      <c r="AV142" s="49">
        <v>0</v>
      </c>
      <c r="AW142" s="50">
        <v>0</v>
      </c>
      <c r="AX142" s="49">
        <v>0</v>
      </c>
      <c r="AY142" s="49">
        <v>0</v>
      </c>
      <c r="AZ142" s="49">
        <v>0</v>
      </c>
      <c r="BA142" s="49">
        <v>840</v>
      </c>
      <c r="BB142" s="49">
        <v>0</v>
      </c>
      <c r="BC142" s="49">
        <v>990</v>
      </c>
      <c r="BD142" s="49">
        <v>990</v>
      </c>
      <c r="BE142" s="49">
        <v>0</v>
      </c>
      <c r="BF142" s="49">
        <v>0</v>
      </c>
      <c r="BG142" s="49">
        <v>0</v>
      </c>
      <c r="BH142" s="49">
        <v>0</v>
      </c>
      <c r="BI142" s="49">
        <v>0</v>
      </c>
      <c r="BJ142" s="50">
        <v>0</v>
      </c>
      <c r="BK142" s="49">
        <v>0</v>
      </c>
      <c r="BL142" s="49">
        <v>0</v>
      </c>
      <c r="BM142" s="49">
        <v>0</v>
      </c>
      <c r="BN142" s="49">
        <v>990</v>
      </c>
      <c r="BO142" s="49">
        <v>0</v>
      </c>
      <c r="BP142" s="49">
        <v>1060</v>
      </c>
      <c r="BQ142" s="49">
        <v>1060</v>
      </c>
      <c r="BR142" s="49">
        <v>0</v>
      </c>
      <c r="BS142" s="49">
        <v>0</v>
      </c>
      <c r="BT142" s="49">
        <v>0</v>
      </c>
      <c r="BU142" s="50">
        <v>0</v>
      </c>
      <c r="BV142" s="49">
        <v>0</v>
      </c>
      <c r="BW142" s="50">
        <v>0</v>
      </c>
      <c r="BX142" s="49">
        <v>0</v>
      </c>
      <c r="BY142" s="49">
        <v>0</v>
      </c>
      <c r="BZ142" s="49">
        <v>0</v>
      </c>
      <c r="CA142" s="49">
        <v>1060</v>
      </c>
      <c r="CB142" s="49">
        <v>0</v>
      </c>
      <c r="CC142" s="49">
        <v>1210</v>
      </c>
      <c r="CD142" s="49">
        <v>1210</v>
      </c>
      <c r="CE142" s="49">
        <v>0</v>
      </c>
      <c r="CF142" s="49">
        <v>0</v>
      </c>
      <c r="CG142" s="49">
        <v>0</v>
      </c>
      <c r="CH142" s="50">
        <v>0</v>
      </c>
      <c r="CI142" s="49">
        <v>0</v>
      </c>
      <c r="CJ142" s="50">
        <v>0</v>
      </c>
      <c r="CK142" s="49">
        <v>0</v>
      </c>
      <c r="CL142" s="49">
        <v>0</v>
      </c>
      <c r="CM142" s="49">
        <v>0</v>
      </c>
      <c r="CN142" s="49">
        <v>1210</v>
      </c>
      <c r="CO142" s="10" t="s">
        <v>1723</v>
      </c>
      <c r="CP142" s="51" t="s">
        <v>5364</v>
      </c>
    </row>
    <row r="143" spans="1:94" ht="70.349999999999994" customHeight="1" x14ac:dyDescent="0.3">
      <c r="A143" s="48" t="s">
        <v>1725</v>
      </c>
      <c r="B143" s="48" t="s">
        <v>1725</v>
      </c>
      <c r="C143" s="10" t="s">
        <v>175</v>
      </c>
      <c r="D143" s="10" t="s">
        <v>102</v>
      </c>
      <c r="E143" s="10" t="s">
        <v>1691</v>
      </c>
      <c r="F143" s="10" t="s">
        <v>1692</v>
      </c>
      <c r="G143" s="10" t="s">
        <v>124</v>
      </c>
      <c r="H143" s="10" t="s">
        <v>106</v>
      </c>
      <c r="I143" s="10" t="s">
        <v>1693</v>
      </c>
      <c r="J143" s="10" t="s">
        <v>1694</v>
      </c>
      <c r="K143" s="10" t="s">
        <v>1695</v>
      </c>
      <c r="L143" s="10" t="s">
        <v>1696</v>
      </c>
      <c r="M143" s="10" t="s">
        <v>716</v>
      </c>
      <c r="N143" s="10" t="s">
        <v>1697</v>
      </c>
      <c r="O143" s="10" t="s">
        <v>1698</v>
      </c>
      <c r="P143" s="10" t="s">
        <v>903</v>
      </c>
      <c r="Q143" s="10" t="s">
        <v>1697</v>
      </c>
      <c r="R143" s="10" t="s">
        <v>1260</v>
      </c>
      <c r="S143" s="10" t="s">
        <v>1726</v>
      </c>
      <c r="T143" s="10" t="s">
        <v>1727</v>
      </c>
      <c r="U143" s="10" t="s">
        <v>1728</v>
      </c>
      <c r="V143" s="10" t="s">
        <v>1729</v>
      </c>
      <c r="W143" s="10" t="s">
        <v>1730</v>
      </c>
      <c r="X143" s="10" t="s">
        <v>146</v>
      </c>
      <c r="Y143" s="10" t="s">
        <v>123</v>
      </c>
      <c r="Z143" s="10" t="s">
        <v>124</v>
      </c>
      <c r="AA143" s="49">
        <v>150</v>
      </c>
      <c r="AB143" s="10" t="s">
        <v>125</v>
      </c>
      <c r="AC143" s="10" t="s">
        <v>1703</v>
      </c>
      <c r="AD143" s="49">
        <v>0</v>
      </c>
      <c r="AE143" s="49">
        <v>40</v>
      </c>
      <c r="AF143" s="49">
        <v>40</v>
      </c>
      <c r="AG143" s="49">
        <v>70</v>
      </c>
      <c r="AH143" s="10"/>
      <c r="AI143" s="10" t="s">
        <v>5365</v>
      </c>
      <c r="AJ143" s="10" t="s">
        <v>5366</v>
      </c>
      <c r="AK143" s="10" t="s">
        <v>5367</v>
      </c>
      <c r="AL143" s="10" t="s">
        <v>5368</v>
      </c>
      <c r="AM143" s="10" t="s">
        <v>4891</v>
      </c>
      <c r="AN143" s="10" t="s">
        <v>5369</v>
      </c>
      <c r="AO143" s="49">
        <v>0</v>
      </c>
      <c r="AP143" s="49">
        <v>15</v>
      </c>
      <c r="AQ143" s="49">
        <v>15</v>
      </c>
      <c r="AR143" s="49">
        <v>0</v>
      </c>
      <c r="AS143" s="49">
        <v>0</v>
      </c>
      <c r="AT143" s="49">
        <v>0</v>
      </c>
      <c r="AU143" s="49">
        <v>0</v>
      </c>
      <c r="AV143" s="49">
        <v>0</v>
      </c>
      <c r="AW143" s="50">
        <v>0</v>
      </c>
      <c r="AX143" s="49">
        <v>0</v>
      </c>
      <c r="AY143" s="49">
        <v>0</v>
      </c>
      <c r="AZ143" s="49">
        <v>0</v>
      </c>
      <c r="BA143" s="49">
        <v>15</v>
      </c>
      <c r="BB143" s="49">
        <v>0</v>
      </c>
      <c r="BC143" s="49">
        <v>15</v>
      </c>
      <c r="BD143" s="49">
        <v>15</v>
      </c>
      <c r="BE143" s="49">
        <v>0</v>
      </c>
      <c r="BF143" s="49">
        <v>0</v>
      </c>
      <c r="BG143" s="49">
        <v>0</v>
      </c>
      <c r="BH143" s="49">
        <v>0</v>
      </c>
      <c r="BI143" s="49">
        <v>0</v>
      </c>
      <c r="BJ143" s="50">
        <v>0</v>
      </c>
      <c r="BK143" s="49">
        <v>0</v>
      </c>
      <c r="BL143" s="49">
        <v>0</v>
      </c>
      <c r="BM143" s="49">
        <v>0</v>
      </c>
      <c r="BN143" s="49">
        <v>15</v>
      </c>
      <c r="BO143" s="49">
        <v>0</v>
      </c>
      <c r="BP143" s="49">
        <v>15</v>
      </c>
      <c r="BQ143" s="49">
        <v>15</v>
      </c>
      <c r="BR143" s="49">
        <v>0</v>
      </c>
      <c r="BS143" s="49">
        <v>0</v>
      </c>
      <c r="BT143" s="49">
        <v>0</v>
      </c>
      <c r="BU143" s="50">
        <v>0</v>
      </c>
      <c r="BV143" s="49">
        <v>0</v>
      </c>
      <c r="BW143" s="50">
        <v>0</v>
      </c>
      <c r="BX143" s="49">
        <v>0</v>
      </c>
      <c r="BY143" s="49">
        <v>0</v>
      </c>
      <c r="BZ143" s="49">
        <v>0</v>
      </c>
      <c r="CA143" s="49">
        <v>15</v>
      </c>
      <c r="CB143" s="49">
        <v>0</v>
      </c>
      <c r="CC143" s="49">
        <v>15</v>
      </c>
      <c r="CD143" s="49">
        <v>15</v>
      </c>
      <c r="CE143" s="49">
        <v>0</v>
      </c>
      <c r="CF143" s="49">
        <v>0</v>
      </c>
      <c r="CG143" s="49">
        <v>0</v>
      </c>
      <c r="CH143" s="50">
        <v>0</v>
      </c>
      <c r="CI143" s="49">
        <v>0</v>
      </c>
      <c r="CJ143" s="50">
        <v>0</v>
      </c>
      <c r="CK143" s="49">
        <v>1000</v>
      </c>
      <c r="CL143" s="49">
        <v>0</v>
      </c>
      <c r="CM143" s="49">
        <v>0</v>
      </c>
      <c r="CN143" s="49">
        <v>1015</v>
      </c>
      <c r="CO143" s="10"/>
      <c r="CP143" s="51" t="s">
        <v>1733</v>
      </c>
    </row>
    <row r="144" spans="1:94" ht="70.349999999999994" customHeight="1" x14ac:dyDescent="0.3">
      <c r="A144" s="48" t="s">
        <v>1734</v>
      </c>
      <c r="B144" s="48" t="s">
        <v>1734</v>
      </c>
      <c r="C144" s="10" t="s">
        <v>246</v>
      </c>
      <c r="D144" s="10" t="s">
        <v>102</v>
      </c>
      <c r="E144" s="10" t="s">
        <v>1735</v>
      </c>
      <c r="F144" s="10" t="s">
        <v>1736</v>
      </c>
      <c r="G144" s="10" t="s">
        <v>1737</v>
      </c>
      <c r="H144" s="10" t="s">
        <v>106</v>
      </c>
      <c r="I144" s="10" t="s">
        <v>1703</v>
      </c>
      <c r="J144" s="10" t="s">
        <v>1738</v>
      </c>
      <c r="K144" s="10" t="s">
        <v>1739</v>
      </c>
      <c r="L144" s="10" t="s">
        <v>1696</v>
      </c>
      <c r="M144" s="10" t="s">
        <v>716</v>
      </c>
      <c r="N144" s="10" t="s">
        <v>1697</v>
      </c>
      <c r="O144" s="10" t="s">
        <v>1698</v>
      </c>
      <c r="P144" s="10" t="s">
        <v>903</v>
      </c>
      <c r="Q144" s="10" t="s">
        <v>1697</v>
      </c>
      <c r="R144" s="10" t="s">
        <v>1260</v>
      </c>
      <c r="S144" s="10" t="s">
        <v>1740</v>
      </c>
      <c r="T144" s="10" t="s">
        <v>1741</v>
      </c>
      <c r="U144" s="10" t="s">
        <v>1728</v>
      </c>
      <c r="V144" s="10" t="s">
        <v>1742</v>
      </c>
      <c r="W144" s="10" t="s">
        <v>1743</v>
      </c>
      <c r="X144" s="10" t="s">
        <v>146</v>
      </c>
      <c r="Y144" s="10" t="s">
        <v>123</v>
      </c>
      <c r="Z144" s="10" t="s">
        <v>124</v>
      </c>
      <c r="AA144" s="49">
        <v>70</v>
      </c>
      <c r="AB144" s="10" t="s">
        <v>182</v>
      </c>
      <c r="AC144" s="10" t="s">
        <v>1703</v>
      </c>
      <c r="AD144" s="49">
        <v>70</v>
      </c>
      <c r="AE144" s="49">
        <v>70</v>
      </c>
      <c r="AF144" s="49">
        <v>70</v>
      </c>
      <c r="AG144" s="49">
        <v>70</v>
      </c>
      <c r="AH144" s="10" t="s">
        <v>5370</v>
      </c>
      <c r="AI144" s="10" t="s">
        <v>5371</v>
      </c>
      <c r="AJ144" s="10"/>
      <c r="AK144" s="10" t="s">
        <v>5372</v>
      </c>
      <c r="AL144" s="10" t="s">
        <v>5372</v>
      </c>
      <c r="AM144" s="10" t="s">
        <v>4849</v>
      </c>
      <c r="AN144" s="10"/>
      <c r="AO144" s="49">
        <v>0</v>
      </c>
      <c r="AP144" s="49">
        <v>25</v>
      </c>
      <c r="AQ144" s="49">
        <v>25</v>
      </c>
      <c r="AR144" s="49">
        <v>0</v>
      </c>
      <c r="AS144" s="49">
        <v>0</v>
      </c>
      <c r="AT144" s="49">
        <v>0</v>
      </c>
      <c r="AU144" s="49">
        <v>0</v>
      </c>
      <c r="AV144" s="49">
        <v>0</v>
      </c>
      <c r="AW144" s="50">
        <v>0</v>
      </c>
      <c r="AX144" s="49">
        <v>0</v>
      </c>
      <c r="AY144" s="49">
        <v>0</v>
      </c>
      <c r="AZ144" s="49">
        <v>0</v>
      </c>
      <c r="BA144" s="49">
        <v>25</v>
      </c>
      <c r="BB144" s="49">
        <v>0</v>
      </c>
      <c r="BC144" s="49">
        <v>35</v>
      </c>
      <c r="BD144" s="49">
        <v>35</v>
      </c>
      <c r="BE144" s="49">
        <v>0</v>
      </c>
      <c r="BF144" s="49">
        <v>0</v>
      </c>
      <c r="BG144" s="49">
        <v>0</v>
      </c>
      <c r="BH144" s="49">
        <v>0</v>
      </c>
      <c r="BI144" s="49">
        <v>0</v>
      </c>
      <c r="BJ144" s="50">
        <v>0</v>
      </c>
      <c r="BK144" s="49">
        <v>0</v>
      </c>
      <c r="BL144" s="49">
        <v>0</v>
      </c>
      <c r="BM144" s="49">
        <v>0</v>
      </c>
      <c r="BN144" s="49">
        <v>35</v>
      </c>
      <c r="BO144" s="49">
        <v>0</v>
      </c>
      <c r="BP144" s="49">
        <v>40</v>
      </c>
      <c r="BQ144" s="49">
        <v>40</v>
      </c>
      <c r="BR144" s="49">
        <v>0</v>
      </c>
      <c r="BS144" s="49">
        <v>0</v>
      </c>
      <c r="BT144" s="49">
        <v>0</v>
      </c>
      <c r="BU144" s="50">
        <v>0</v>
      </c>
      <c r="BV144" s="49">
        <v>0</v>
      </c>
      <c r="BW144" s="50">
        <v>0</v>
      </c>
      <c r="BX144" s="49">
        <v>0</v>
      </c>
      <c r="BY144" s="49">
        <v>0</v>
      </c>
      <c r="BZ144" s="49">
        <v>0</v>
      </c>
      <c r="CA144" s="49">
        <v>40</v>
      </c>
      <c r="CB144" s="49">
        <v>0</v>
      </c>
      <c r="CC144" s="49">
        <v>45</v>
      </c>
      <c r="CD144" s="49">
        <v>45</v>
      </c>
      <c r="CE144" s="49">
        <v>0</v>
      </c>
      <c r="CF144" s="49">
        <v>0</v>
      </c>
      <c r="CG144" s="49">
        <v>0</v>
      </c>
      <c r="CH144" s="50">
        <v>0</v>
      </c>
      <c r="CI144" s="49">
        <v>0</v>
      </c>
      <c r="CJ144" s="50">
        <v>0</v>
      </c>
      <c r="CK144" s="49">
        <v>0</v>
      </c>
      <c r="CL144" s="49">
        <v>0</v>
      </c>
      <c r="CM144" s="49">
        <v>0</v>
      </c>
      <c r="CN144" s="49">
        <v>45</v>
      </c>
      <c r="CO144" s="10" t="s">
        <v>1748</v>
      </c>
      <c r="CP144" s="51" t="s">
        <v>1747</v>
      </c>
    </row>
    <row r="145" spans="1:94" ht="70.349999999999994" customHeight="1" x14ac:dyDescent="0.3">
      <c r="A145" s="48" t="s">
        <v>1749</v>
      </c>
      <c r="B145" s="48" t="s">
        <v>1749</v>
      </c>
      <c r="C145" s="10" t="s">
        <v>357</v>
      </c>
      <c r="D145" s="10" t="s">
        <v>102</v>
      </c>
      <c r="E145" s="10" t="s">
        <v>1691</v>
      </c>
      <c r="F145" s="10" t="s">
        <v>1692</v>
      </c>
      <c r="G145" s="10" t="s">
        <v>124</v>
      </c>
      <c r="H145" s="10" t="s">
        <v>106</v>
      </c>
      <c r="I145" s="10" t="s">
        <v>1693</v>
      </c>
      <c r="J145" s="10" t="s">
        <v>1694</v>
      </c>
      <c r="K145" s="10" t="s">
        <v>1695</v>
      </c>
      <c r="L145" s="10" t="s">
        <v>1696</v>
      </c>
      <c r="M145" s="10" t="s">
        <v>716</v>
      </c>
      <c r="N145" s="10" t="s">
        <v>1697</v>
      </c>
      <c r="O145" s="10" t="s">
        <v>1698</v>
      </c>
      <c r="P145" s="10" t="s">
        <v>903</v>
      </c>
      <c r="Q145" s="10" t="s">
        <v>1697</v>
      </c>
      <c r="R145" s="10" t="s">
        <v>1260</v>
      </c>
      <c r="S145" s="10" t="s">
        <v>1750</v>
      </c>
      <c r="T145" s="10" t="s">
        <v>1751</v>
      </c>
      <c r="U145" s="10" t="s">
        <v>1728</v>
      </c>
      <c r="V145" s="10" t="s">
        <v>1752</v>
      </c>
      <c r="W145" s="10" t="s">
        <v>1753</v>
      </c>
      <c r="X145" s="10" t="s">
        <v>146</v>
      </c>
      <c r="Y145" s="10" t="s">
        <v>123</v>
      </c>
      <c r="Z145" s="10" t="s">
        <v>124</v>
      </c>
      <c r="AA145" s="49">
        <v>400</v>
      </c>
      <c r="AB145" s="10" t="s">
        <v>125</v>
      </c>
      <c r="AC145" s="10" t="s">
        <v>1703</v>
      </c>
      <c r="AD145" s="49">
        <v>100</v>
      </c>
      <c r="AE145" s="49">
        <v>100</v>
      </c>
      <c r="AF145" s="49">
        <v>100</v>
      </c>
      <c r="AG145" s="49">
        <v>100</v>
      </c>
      <c r="AH145" s="10" t="s">
        <v>5373</v>
      </c>
      <c r="AI145" s="10" t="s">
        <v>5374</v>
      </c>
      <c r="AJ145" s="10" t="s">
        <v>5375</v>
      </c>
      <c r="AK145" s="10" t="s">
        <v>5376</v>
      </c>
      <c r="AL145" s="10" t="s">
        <v>5376</v>
      </c>
      <c r="AM145" s="10" t="s">
        <v>4849</v>
      </c>
      <c r="AN145" s="10" t="s">
        <v>5377</v>
      </c>
      <c r="AO145" s="49">
        <v>0</v>
      </c>
      <c r="AP145" s="49">
        <v>30</v>
      </c>
      <c r="AQ145" s="49">
        <v>30</v>
      </c>
      <c r="AR145" s="49">
        <v>0</v>
      </c>
      <c r="AS145" s="49">
        <v>0</v>
      </c>
      <c r="AT145" s="49">
        <v>0</v>
      </c>
      <c r="AU145" s="49">
        <v>0</v>
      </c>
      <c r="AV145" s="49">
        <v>0</v>
      </c>
      <c r="AW145" s="50">
        <v>0</v>
      </c>
      <c r="AX145" s="49">
        <v>0</v>
      </c>
      <c r="AY145" s="49">
        <v>0</v>
      </c>
      <c r="AZ145" s="49">
        <v>0</v>
      </c>
      <c r="BA145" s="49">
        <v>30</v>
      </c>
      <c r="BB145" s="49">
        <v>0</v>
      </c>
      <c r="BC145" s="49">
        <v>30</v>
      </c>
      <c r="BD145" s="49">
        <v>30</v>
      </c>
      <c r="BE145" s="49">
        <v>0</v>
      </c>
      <c r="BF145" s="49">
        <v>0</v>
      </c>
      <c r="BG145" s="49">
        <v>0</v>
      </c>
      <c r="BH145" s="49">
        <v>0</v>
      </c>
      <c r="BI145" s="49">
        <v>0</v>
      </c>
      <c r="BJ145" s="50">
        <v>0</v>
      </c>
      <c r="BK145" s="49">
        <v>0</v>
      </c>
      <c r="BL145" s="49">
        <v>0</v>
      </c>
      <c r="BM145" s="49">
        <v>0</v>
      </c>
      <c r="BN145" s="49">
        <v>30</v>
      </c>
      <c r="BO145" s="49">
        <v>0</v>
      </c>
      <c r="BP145" s="49">
        <v>30</v>
      </c>
      <c r="BQ145" s="49">
        <v>30</v>
      </c>
      <c r="BR145" s="49">
        <v>0</v>
      </c>
      <c r="BS145" s="49">
        <v>0</v>
      </c>
      <c r="BT145" s="49">
        <v>0</v>
      </c>
      <c r="BU145" s="50">
        <v>0</v>
      </c>
      <c r="BV145" s="49">
        <v>0</v>
      </c>
      <c r="BW145" s="50">
        <v>0</v>
      </c>
      <c r="BX145" s="49">
        <v>0</v>
      </c>
      <c r="BY145" s="49">
        <v>0</v>
      </c>
      <c r="BZ145" s="49">
        <v>0</v>
      </c>
      <c r="CA145" s="49">
        <v>30</v>
      </c>
      <c r="CB145" s="49">
        <v>0</v>
      </c>
      <c r="CC145" s="49">
        <v>30</v>
      </c>
      <c r="CD145" s="49">
        <v>30</v>
      </c>
      <c r="CE145" s="49">
        <v>0</v>
      </c>
      <c r="CF145" s="49">
        <v>0</v>
      </c>
      <c r="CG145" s="49">
        <v>0</v>
      </c>
      <c r="CH145" s="50">
        <v>0</v>
      </c>
      <c r="CI145" s="49">
        <v>0</v>
      </c>
      <c r="CJ145" s="50">
        <v>0</v>
      </c>
      <c r="CK145" s="49">
        <v>0</v>
      </c>
      <c r="CL145" s="49">
        <v>0</v>
      </c>
      <c r="CM145" s="49">
        <v>0</v>
      </c>
      <c r="CN145" s="49">
        <v>30</v>
      </c>
      <c r="CO145" s="10"/>
      <c r="CP145" s="51" t="s">
        <v>1757</v>
      </c>
    </row>
    <row r="146" spans="1:94" ht="70.349999999999994" customHeight="1" x14ac:dyDescent="0.3">
      <c r="A146" s="48" t="s">
        <v>1758</v>
      </c>
      <c r="B146" s="48" t="s">
        <v>1758</v>
      </c>
      <c r="C146" s="10" t="s">
        <v>419</v>
      </c>
      <c r="D146" s="10" t="s">
        <v>102</v>
      </c>
      <c r="E146" s="10" t="s">
        <v>1691</v>
      </c>
      <c r="F146" s="10" t="s">
        <v>1692</v>
      </c>
      <c r="G146" s="10" t="s">
        <v>124</v>
      </c>
      <c r="H146" s="10" t="s">
        <v>106</v>
      </c>
      <c r="I146" s="10" t="s">
        <v>1693</v>
      </c>
      <c r="J146" s="10" t="s">
        <v>1694</v>
      </c>
      <c r="K146" s="10" t="s">
        <v>1695</v>
      </c>
      <c r="L146" s="10" t="s">
        <v>1696</v>
      </c>
      <c r="M146" s="10" t="s">
        <v>716</v>
      </c>
      <c r="N146" s="10" t="s">
        <v>1697</v>
      </c>
      <c r="O146" s="10" t="s">
        <v>1698</v>
      </c>
      <c r="P146" s="10" t="s">
        <v>903</v>
      </c>
      <c r="Q146" s="10" t="s">
        <v>1697</v>
      </c>
      <c r="R146" s="10" t="s">
        <v>1260</v>
      </c>
      <c r="S146" s="10" t="s">
        <v>1759</v>
      </c>
      <c r="T146" s="10" t="s">
        <v>1760</v>
      </c>
      <c r="U146" s="10" t="s">
        <v>1761</v>
      </c>
      <c r="V146" s="10" t="s">
        <v>1762</v>
      </c>
      <c r="W146" s="10" t="s">
        <v>1763</v>
      </c>
      <c r="X146" s="10" t="s">
        <v>500</v>
      </c>
      <c r="Y146" s="10" t="s">
        <v>239</v>
      </c>
      <c r="Z146" s="10" t="s">
        <v>124</v>
      </c>
      <c r="AA146" s="49">
        <v>1</v>
      </c>
      <c r="AB146" s="10" t="s">
        <v>125</v>
      </c>
      <c r="AC146" s="10" t="s">
        <v>1703</v>
      </c>
      <c r="AD146" s="49">
        <v>0</v>
      </c>
      <c r="AE146" s="49">
        <v>0</v>
      </c>
      <c r="AF146" s="49">
        <v>1</v>
      </c>
      <c r="AG146" s="49">
        <v>0</v>
      </c>
      <c r="AH146" s="10"/>
      <c r="AI146" s="10"/>
      <c r="AJ146" s="10"/>
      <c r="AK146" s="10" t="s">
        <v>5378</v>
      </c>
      <c r="AL146" s="10"/>
      <c r="AM146" s="10" t="s">
        <v>4849</v>
      </c>
      <c r="AN146" s="10"/>
      <c r="AO146" s="49">
        <v>0</v>
      </c>
      <c r="AP146" s="49">
        <v>0</v>
      </c>
      <c r="AQ146" s="49">
        <v>0</v>
      </c>
      <c r="AR146" s="49">
        <v>0</v>
      </c>
      <c r="AS146" s="49">
        <v>0</v>
      </c>
      <c r="AT146" s="49">
        <v>0</v>
      </c>
      <c r="AU146" s="49">
        <v>0</v>
      </c>
      <c r="AV146" s="49">
        <v>0</v>
      </c>
      <c r="AW146" s="50">
        <v>0</v>
      </c>
      <c r="AX146" s="49">
        <v>0</v>
      </c>
      <c r="AY146" s="49">
        <v>0</v>
      </c>
      <c r="AZ146" s="49">
        <v>0</v>
      </c>
      <c r="BA146" s="49">
        <v>0</v>
      </c>
      <c r="BB146" s="49">
        <v>0</v>
      </c>
      <c r="BC146" s="49">
        <v>300</v>
      </c>
      <c r="BD146" s="49">
        <v>300</v>
      </c>
      <c r="BE146" s="49">
        <v>0</v>
      </c>
      <c r="BF146" s="49">
        <v>0</v>
      </c>
      <c r="BG146" s="49">
        <v>0</v>
      </c>
      <c r="BH146" s="49">
        <v>0</v>
      </c>
      <c r="BI146" s="49">
        <v>0</v>
      </c>
      <c r="BJ146" s="50">
        <v>0</v>
      </c>
      <c r="BK146" s="49">
        <v>0</v>
      </c>
      <c r="BL146" s="49">
        <v>0</v>
      </c>
      <c r="BM146" s="49">
        <v>0</v>
      </c>
      <c r="BN146" s="49">
        <v>300</v>
      </c>
      <c r="BO146" s="49">
        <v>0</v>
      </c>
      <c r="BP146" s="49">
        <v>0</v>
      </c>
      <c r="BQ146" s="49">
        <v>0</v>
      </c>
      <c r="BR146" s="49">
        <v>0</v>
      </c>
      <c r="BS146" s="49">
        <v>0</v>
      </c>
      <c r="BT146" s="49">
        <v>0</v>
      </c>
      <c r="BU146" s="50">
        <v>0</v>
      </c>
      <c r="BV146" s="49">
        <v>0</v>
      </c>
      <c r="BW146" s="50">
        <v>0</v>
      </c>
      <c r="BX146" s="49">
        <v>0</v>
      </c>
      <c r="BY146" s="49">
        <v>0</v>
      </c>
      <c r="BZ146" s="49">
        <v>0</v>
      </c>
      <c r="CA146" s="49">
        <v>0</v>
      </c>
      <c r="CB146" s="49">
        <v>0</v>
      </c>
      <c r="CC146" s="49">
        <v>0</v>
      </c>
      <c r="CD146" s="49">
        <v>0</v>
      </c>
      <c r="CE146" s="49">
        <v>0</v>
      </c>
      <c r="CF146" s="49">
        <v>0</v>
      </c>
      <c r="CG146" s="49">
        <v>0</v>
      </c>
      <c r="CH146" s="50">
        <v>0</v>
      </c>
      <c r="CI146" s="49">
        <v>0</v>
      </c>
      <c r="CJ146" s="50">
        <v>0</v>
      </c>
      <c r="CK146" s="49">
        <v>0</v>
      </c>
      <c r="CL146" s="49">
        <v>0</v>
      </c>
      <c r="CM146" s="49">
        <v>0</v>
      </c>
      <c r="CN146" s="49">
        <v>0</v>
      </c>
      <c r="CO146" s="10"/>
      <c r="CP146" s="51" t="s">
        <v>1764</v>
      </c>
    </row>
    <row r="147" spans="1:94" ht="70.349999999999994" customHeight="1" x14ac:dyDescent="0.3">
      <c r="A147" s="48" t="s">
        <v>1765</v>
      </c>
      <c r="B147" s="48" t="s">
        <v>1765</v>
      </c>
      <c r="C147" s="10" t="s">
        <v>436</v>
      </c>
      <c r="D147" s="10" t="s">
        <v>102</v>
      </c>
      <c r="E147" s="10" t="s">
        <v>1691</v>
      </c>
      <c r="F147" s="10" t="s">
        <v>1692</v>
      </c>
      <c r="G147" s="10" t="s">
        <v>124</v>
      </c>
      <c r="H147" s="10" t="s">
        <v>106</v>
      </c>
      <c r="I147" s="10" t="s">
        <v>1693</v>
      </c>
      <c r="J147" s="10" t="s">
        <v>1694</v>
      </c>
      <c r="K147" s="10" t="s">
        <v>1695</v>
      </c>
      <c r="L147" s="10" t="s">
        <v>1696</v>
      </c>
      <c r="M147" s="10" t="s">
        <v>716</v>
      </c>
      <c r="N147" s="10" t="s">
        <v>1697</v>
      </c>
      <c r="O147" s="10" t="s">
        <v>1698</v>
      </c>
      <c r="P147" s="10" t="s">
        <v>903</v>
      </c>
      <c r="Q147" s="10" t="s">
        <v>1697</v>
      </c>
      <c r="R147" s="10" t="s">
        <v>1260</v>
      </c>
      <c r="S147" s="10" t="s">
        <v>1766</v>
      </c>
      <c r="T147" s="10" t="s">
        <v>1767</v>
      </c>
      <c r="U147" s="10" t="s">
        <v>1768</v>
      </c>
      <c r="V147" s="10" t="s">
        <v>1769</v>
      </c>
      <c r="W147" s="10" t="s">
        <v>1770</v>
      </c>
      <c r="X147" s="10" t="s">
        <v>1771</v>
      </c>
      <c r="Y147" s="10" t="s">
        <v>123</v>
      </c>
      <c r="Z147" s="10" t="s">
        <v>124</v>
      </c>
      <c r="AA147" s="49">
        <v>130</v>
      </c>
      <c r="AB147" s="10" t="s">
        <v>125</v>
      </c>
      <c r="AC147" s="10" t="s">
        <v>1703</v>
      </c>
      <c r="AD147" s="49">
        <v>15</v>
      </c>
      <c r="AE147" s="49">
        <v>35</v>
      </c>
      <c r="AF147" s="49">
        <v>40</v>
      </c>
      <c r="AG147" s="49">
        <v>40</v>
      </c>
      <c r="AH147" s="10" t="s">
        <v>5379</v>
      </c>
      <c r="AI147" s="10" t="s">
        <v>5380</v>
      </c>
      <c r="AJ147" s="10" t="s">
        <v>5381</v>
      </c>
      <c r="AK147" s="10" t="s">
        <v>5382</v>
      </c>
      <c r="AL147" s="10" t="s">
        <v>5382</v>
      </c>
      <c r="AM147" s="10" t="s">
        <v>4849</v>
      </c>
      <c r="AN147" s="10" t="s">
        <v>5383</v>
      </c>
      <c r="AO147" s="49">
        <v>0</v>
      </c>
      <c r="AP147" s="49">
        <v>130</v>
      </c>
      <c r="AQ147" s="49">
        <v>130</v>
      </c>
      <c r="AR147" s="49">
        <v>0</v>
      </c>
      <c r="AS147" s="49">
        <v>0</v>
      </c>
      <c r="AT147" s="49">
        <v>0</v>
      </c>
      <c r="AU147" s="49">
        <v>0</v>
      </c>
      <c r="AV147" s="49">
        <v>0</v>
      </c>
      <c r="AW147" s="50">
        <v>0</v>
      </c>
      <c r="AX147" s="49">
        <v>0</v>
      </c>
      <c r="AY147" s="49">
        <v>0</v>
      </c>
      <c r="AZ147" s="49">
        <v>0</v>
      </c>
      <c r="BA147" s="49">
        <v>130</v>
      </c>
      <c r="BB147" s="49">
        <v>0</v>
      </c>
      <c r="BC147" s="49">
        <v>180</v>
      </c>
      <c r="BD147" s="49">
        <v>180</v>
      </c>
      <c r="BE147" s="49">
        <v>0</v>
      </c>
      <c r="BF147" s="49">
        <v>0</v>
      </c>
      <c r="BG147" s="49">
        <v>0</v>
      </c>
      <c r="BH147" s="49">
        <v>0</v>
      </c>
      <c r="BI147" s="49">
        <v>0</v>
      </c>
      <c r="BJ147" s="50">
        <v>0</v>
      </c>
      <c r="BK147" s="49">
        <v>0</v>
      </c>
      <c r="BL147" s="49">
        <v>0</v>
      </c>
      <c r="BM147" s="49">
        <v>0</v>
      </c>
      <c r="BN147" s="49">
        <v>180</v>
      </c>
      <c r="BO147" s="49">
        <v>0</v>
      </c>
      <c r="BP147" s="49">
        <v>200</v>
      </c>
      <c r="BQ147" s="49">
        <v>200</v>
      </c>
      <c r="BR147" s="49">
        <v>0</v>
      </c>
      <c r="BS147" s="49">
        <v>0</v>
      </c>
      <c r="BT147" s="49">
        <v>0</v>
      </c>
      <c r="BU147" s="50">
        <v>0</v>
      </c>
      <c r="BV147" s="49">
        <v>0</v>
      </c>
      <c r="BW147" s="50">
        <v>0</v>
      </c>
      <c r="BX147" s="49">
        <v>0</v>
      </c>
      <c r="BY147" s="49">
        <v>0</v>
      </c>
      <c r="BZ147" s="49">
        <v>0</v>
      </c>
      <c r="CA147" s="49">
        <v>200</v>
      </c>
      <c r="CB147" s="49">
        <v>0</v>
      </c>
      <c r="CC147" s="49">
        <v>230</v>
      </c>
      <c r="CD147" s="49">
        <v>230</v>
      </c>
      <c r="CE147" s="49">
        <v>0</v>
      </c>
      <c r="CF147" s="49">
        <v>0</v>
      </c>
      <c r="CG147" s="49">
        <v>0</v>
      </c>
      <c r="CH147" s="50">
        <v>0</v>
      </c>
      <c r="CI147" s="49">
        <v>0</v>
      </c>
      <c r="CJ147" s="50">
        <v>0</v>
      </c>
      <c r="CK147" s="49">
        <v>0</v>
      </c>
      <c r="CL147" s="49">
        <v>0</v>
      </c>
      <c r="CM147" s="49">
        <v>0</v>
      </c>
      <c r="CN147" s="49">
        <v>230</v>
      </c>
      <c r="CO147" s="10" t="s">
        <v>1776</v>
      </c>
      <c r="CP147" s="51" t="s">
        <v>1777</v>
      </c>
    </row>
    <row r="148" spans="1:94" ht="70.349999999999994" customHeight="1" x14ac:dyDescent="0.3">
      <c r="A148" s="48" t="s">
        <v>1778</v>
      </c>
      <c r="B148" s="48" t="s">
        <v>1778</v>
      </c>
      <c r="C148" s="10" t="s">
        <v>450</v>
      </c>
      <c r="D148" s="10" t="s">
        <v>102</v>
      </c>
      <c r="E148" s="10" t="s">
        <v>1691</v>
      </c>
      <c r="F148" s="10" t="s">
        <v>1692</v>
      </c>
      <c r="G148" s="10" t="s">
        <v>124</v>
      </c>
      <c r="H148" s="10" t="s">
        <v>106</v>
      </c>
      <c r="I148" s="10" t="s">
        <v>1693</v>
      </c>
      <c r="J148" s="10" t="s">
        <v>1694</v>
      </c>
      <c r="K148" s="10" t="s">
        <v>1695</v>
      </c>
      <c r="L148" s="10" t="s">
        <v>1696</v>
      </c>
      <c r="M148" s="10" t="s">
        <v>716</v>
      </c>
      <c r="N148" s="10" t="s">
        <v>1697</v>
      </c>
      <c r="O148" s="10" t="s">
        <v>1698</v>
      </c>
      <c r="P148" s="10" t="s">
        <v>903</v>
      </c>
      <c r="Q148" s="10" t="s">
        <v>1697</v>
      </c>
      <c r="R148" s="10" t="s">
        <v>1260</v>
      </c>
      <c r="S148" s="10" t="s">
        <v>1779</v>
      </c>
      <c r="T148" s="10" t="s">
        <v>1780</v>
      </c>
      <c r="U148" s="10" t="s">
        <v>1781</v>
      </c>
      <c r="V148" s="10" t="s">
        <v>1782</v>
      </c>
      <c r="W148" s="10" t="s">
        <v>1783</v>
      </c>
      <c r="X148" s="10" t="s">
        <v>1784</v>
      </c>
      <c r="Y148" s="10" t="s">
        <v>123</v>
      </c>
      <c r="Z148" s="10" t="s">
        <v>124</v>
      </c>
      <c r="AA148" s="49">
        <v>117</v>
      </c>
      <c r="AB148" s="10" t="s">
        <v>125</v>
      </c>
      <c r="AC148" s="10" t="s">
        <v>1703</v>
      </c>
      <c r="AD148" s="49">
        <v>43</v>
      </c>
      <c r="AE148" s="49">
        <v>22</v>
      </c>
      <c r="AF148" s="49">
        <v>23</v>
      </c>
      <c r="AG148" s="49">
        <v>29</v>
      </c>
      <c r="AH148" s="10" t="s">
        <v>5384</v>
      </c>
      <c r="AI148" s="10" t="s">
        <v>5385</v>
      </c>
      <c r="AJ148" s="10" t="s">
        <v>5386</v>
      </c>
      <c r="AK148" s="10" t="s">
        <v>5387</v>
      </c>
      <c r="AL148" s="10" t="s">
        <v>5387</v>
      </c>
      <c r="AM148" s="10" t="s">
        <v>4891</v>
      </c>
      <c r="AN148" s="10" t="s">
        <v>5388</v>
      </c>
      <c r="AO148" s="49">
        <v>0</v>
      </c>
      <c r="AP148" s="49">
        <v>250</v>
      </c>
      <c r="AQ148" s="49">
        <v>250</v>
      </c>
      <c r="AR148" s="49">
        <v>0</v>
      </c>
      <c r="AS148" s="49">
        <v>0</v>
      </c>
      <c r="AT148" s="49">
        <v>0</v>
      </c>
      <c r="AU148" s="49">
        <v>0</v>
      </c>
      <c r="AV148" s="49">
        <v>0</v>
      </c>
      <c r="AW148" s="50">
        <v>0</v>
      </c>
      <c r="AX148" s="49">
        <v>1702</v>
      </c>
      <c r="AY148" s="49">
        <v>0</v>
      </c>
      <c r="AZ148" s="49">
        <v>0</v>
      </c>
      <c r="BA148" s="49">
        <v>1952</v>
      </c>
      <c r="BB148" s="49">
        <v>0</v>
      </c>
      <c r="BC148" s="49">
        <v>500</v>
      </c>
      <c r="BD148" s="49">
        <v>500</v>
      </c>
      <c r="BE148" s="49">
        <v>0</v>
      </c>
      <c r="BF148" s="49">
        <v>0</v>
      </c>
      <c r="BG148" s="49">
        <v>0</v>
      </c>
      <c r="BH148" s="49">
        <v>0</v>
      </c>
      <c r="BI148" s="49">
        <v>0</v>
      </c>
      <c r="BJ148" s="50">
        <v>0</v>
      </c>
      <c r="BK148" s="49">
        <v>0</v>
      </c>
      <c r="BL148" s="49">
        <v>0</v>
      </c>
      <c r="BM148" s="49">
        <v>0</v>
      </c>
      <c r="BN148" s="49">
        <v>500</v>
      </c>
      <c r="BO148" s="49">
        <v>0</v>
      </c>
      <c r="BP148" s="49">
        <v>500</v>
      </c>
      <c r="BQ148" s="49">
        <v>500</v>
      </c>
      <c r="BR148" s="49">
        <v>0</v>
      </c>
      <c r="BS148" s="49">
        <v>0</v>
      </c>
      <c r="BT148" s="49">
        <v>0</v>
      </c>
      <c r="BU148" s="50">
        <v>0</v>
      </c>
      <c r="BV148" s="49">
        <v>0</v>
      </c>
      <c r="BW148" s="50">
        <v>0</v>
      </c>
      <c r="BX148" s="49">
        <v>0</v>
      </c>
      <c r="BY148" s="49">
        <v>0</v>
      </c>
      <c r="BZ148" s="49">
        <v>0</v>
      </c>
      <c r="CA148" s="49">
        <v>500</v>
      </c>
      <c r="CB148" s="49">
        <v>0</v>
      </c>
      <c r="CC148" s="49">
        <v>500</v>
      </c>
      <c r="CD148" s="49">
        <v>500</v>
      </c>
      <c r="CE148" s="49">
        <v>0</v>
      </c>
      <c r="CF148" s="49">
        <v>0</v>
      </c>
      <c r="CG148" s="49">
        <v>0</v>
      </c>
      <c r="CH148" s="50">
        <v>0</v>
      </c>
      <c r="CI148" s="49">
        <v>0</v>
      </c>
      <c r="CJ148" s="50">
        <v>0</v>
      </c>
      <c r="CK148" s="49">
        <v>0</v>
      </c>
      <c r="CL148" s="49">
        <v>0</v>
      </c>
      <c r="CM148" s="49">
        <v>0</v>
      </c>
      <c r="CN148" s="49">
        <v>500</v>
      </c>
      <c r="CO148" s="10" t="s">
        <v>1788</v>
      </c>
      <c r="CP148" s="51" t="s">
        <v>5389</v>
      </c>
    </row>
    <row r="149" spans="1:94" ht="70.349999999999994" customHeight="1" x14ac:dyDescent="0.3">
      <c r="A149" s="48" t="s">
        <v>1790</v>
      </c>
      <c r="B149" s="48" t="s">
        <v>1790</v>
      </c>
      <c r="C149" s="10" t="s">
        <v>632</v>
      </c>
      <c r="D149" s="10" t="s">
        <v>102</v>
      </c>
      <c r="E149" s="10" t="s">
        <v>1791</v>
      </c>
      <c r="F149" s="10" t="s">
        <v>101</v>
      </c>
      <c r="G149" s="10" t="s">
        <v>124</v>
      </c>
      <c r="H149" s="10" t="s">
        <v>106</v>
      </c>
      <c r="I149" s="10" t="s">
        <v>1693</v>
      </c>
      <c r="J149" s="10" t="s">
        <v>357</v>
      </c>
      <c r="K149" s="10" t="s">
        <v>1792</v>
      </c>
      <c r="L149" s="10" t="s">
        <v>1696</v>
      </c>
      <c r="M149" s="10" t="s">
        <v>716</v>
      </c>
      <c r="N149" s="10" t="s">
        <v>1697</v>
      </c>
      <c r="O149" s="10" t="s">
        <v>1698</v>
      </c>
      <c r="P149" s="10" t="s">
        <v>903</v>
      </c>
      <c r="Q149" s="10" t="s">
        <v>1697</v>
      </c>
      <c r="R149" s="10" t="s">
        <v>1260</v>
      </c>
      <c r="S149" s="10" t="s">
        <v>1793</v>
      </c>
      <c r="T149" s="10" t="s">
        <v>1794</v>
      </c>
      <c r="U149" s="10" t="s">
        <v>1793</v>
      </c>
      <c r="V149" s="10" t="s">
        <v>1795</v>
      </c>
      <c r="W149" s="10" t="s">
        <v>1796</v>
      </c>
      <c r="X149" s="10" t="s">
        <v>1797</v>
      </c>
      <c r="Y149" s="10" t="s">
        <v>123</v>
      </c>
      <c r="Z149" s="10" t="s">
        <v>124</v>
      </c>
      <c r="AA149" s="49">
        <v>2</v>
      </c>
      <c r="AB149" s="10" t="s">
        <v>125</v>
      </c>
      <c r="AC149" s="10" t="s">
        <v>1703</v>
      </c>
      <c r="AD149" s="49">
        <v>0</v>
      </c>
      <c r="AE149" s="49">
        <v>1</v>
      </c>
      <c r="AF149" s="49">
        <v>0</v>
      </c>
      <c r="AG149" s="49">
        <v>1</v>
      </c>
      <c r="AH149" s="10"/>
      <c r="AI149" s="10" t="s">
        <v>5390</v>
      </c>
      <c r="AJ149" s="10"/>
      <c r="AK149" s="10"/>
      <c r="AL149" s="10" t="s">
        <v>5391</v>
      </c>
      <c r="AM149" s="10" t="s">
        <v>4891</v>
      </c>
      <c r="AN149" s="10"/>
      <c r="AO149" s="49">
        <v>0</v>
      </c>
      <c r="AP149" s="49">
        <v>0</v>
      </c>
      <c r="AQ149" s="49">
        <v>0</v>
      </c>
      <c r="AR149" s="49">
        <v>0</v>
      </c>
      <c r="AS149" s="49">
        <v>0</v>
      </c>
      <c r="AT149" s="49">
        <v>0</v>
      </c>
      <c r="AU149" s="49">
        <v>0</v>
      </c>
      <c r="AV149" s="49">
        <v>0</v>
      </c>
      <c r="AW149" s="50">
        <v>0</v>
      </c>
      <c r="AX149" s="49">
        <v>0</v>
      </c>
      <c r="AY149" s="49">
        <v>0</v>
      </c>
      <c r="AZ149" s="49">
        <v>0</v>
      </c>
      <c r="BA149" s="49">
        <v>0</v>
      </c>
      <c r="BB149" s="49">
        <v>0</v>
      </c>
      <c r="BC149" s="49">
        <v>300</v>
      </c>
      <c r="BD149" s="49">
        <v>300</v>
      </c>
      <c r="BE149" s="49">
        <v>0</v>
      </c>
      <c r="BF149" s="49">
        <v>0</v>
      </c>
      <c r="BG149" s="49">
        <v>0</v>
      </c>
      <c r="BH149" s="49">
        <v>0</v>
      </c>
      <c r="BI149" s="49">
        <v>0</v>
      </c>
      <c r="BJ149" s="50">
        <v>0</v>
      </c>
      <c r="BK149" s="49">
        <v>10000</v>
      </c>
      <c r="BL149" s="49">
        <v>0</v>
      </c>
      <c r="BM149" s="49">
        <v>0</v>
      </c>
      <c r="BN149" s="49">
        <v>10300</v>
      </c>
      <c r="BO149" s="49">
        <v>0</v>
      </c>
      <c r="BP149" s="49">
        <v>0</v>
      </c>
      <c r="BQ149" s="49">
        <v>0</v>
      </c>
      <c r="BR149" s="49">
        <v>0</v>
      </c>
      <c r="BS149" s="49">
        <v>0</v>
      </c>
      <c r="BT149" s="49">
        <v>0</v>
      </c>
      <c r="BU149" s="50">
        <v>0</v>
      </c>
      <c r="BV149" s="49">
        <v>0</v>
      </c>
      <c r="BW149" s="50">
        <v>0</v>
      </c>
      <c r="BX149" s="49">
        <v>0</v>
      </c>
      <c r="BY149" s="49">
        <v>4000</v>
      </c>
      <c r="BZ149" s="49">
        <v>4000</v>
      </c>
      <c r="CA149" s="49">
        <v>4000</v>
      </c>
      <c r="CB149" s="49">
        <v>0</v>
      </c>
      <c r="CC149" s="49">
        <v>0</v>
      </c>
      <c r="CD149" s="49">
        <v>0</v>
      </c>
      <c r="CE149" s="49">
        <v>0</v>
      </c>
      <c r="CF149" s="49">
        <v>0</v>
      </c>
      <c r="CG149" s="49">
        <v>0</v>
      </c>
      <c r="CH149" s="50">
        <v>0</v>
      </c>
      <c r="CI149" s="49">
        <v>0</v>
      </c>
      <c r="CJ149" s="50">
        <v>0</v>
      </c>
      <c r="CK149" s="49">
        <v>0</v>
      </c>
      <c r="CL149" s="49">
        <v>0</v>
      </c>
      <c r="CM149" s="49">
        <v>0</v>
      </c>
      <c r="CN149" s="49">
        <v>0</v>
      </c>
      <c r="CO149" s="10" t="s">
        <v>1798</v>
      </c>
      <c r="CP149" s="51" t="s">
        <v>5392</v>
      </c>
    </row>
    <row r="150" spans="1:94" ht="70.349999999999994" customHeight="1" x14ac:dyDescent="0.3">
      <c r="A150" s="48" t="s">
        <v>1800</v>
      </c>
      <c r="B150" s="48" t="s">
        <v>1800</v>
      </c>
      <c r="C150" s="10" t="s">
        <v>645</v>
      </c>
      <c r="D150" s="10" t="s">
        <v>102</v>
      </c>
      <c r="E150" s="10" t="s">
        <v>1791</v>
      </c>
      <c r="F150" s="10" t="s">
        <v>101</v>
      </c>
      <c r="G150" s="10" t="s">
        <v>124</v>
      </c>
      <c r="H150" s="10" t="s">
        <v>106</v>
      </c>
      <c r="I150" s="10" t="s">
        <v>1693</v>
      </c>
      <c r="J150" s="10" t="s">
        <v>357</v>
      </c>
      <c r="K150" s="10" t="s">
        <v>1792</v>
      </c>
      <c r="L150" s="10" t="s">
        <v>1696</v>
      </c>
      <c r="M150" s="10" t="s">
        <v>716</v>
      </c>
      <c r="N150" s="10" t="s">
        <v>1697</v>
      </c>
      <c r="O150" s="10" t="s">
        <v>1698</v>
      </c>
      <c r="P150" s="10" t="s">
        <v>903</v>
      </c>
      <c r="Q150" s="10" t="s">
        <v>1697</v>
      </c>
      <c r="R150" s="10" t="s">
        <v>1260</v>
      </c>
      <c r="S150" s="10" t="s">
        <v>1801</v>
      </c>
      <c r="T150" s="10" t="s">
        <v>1802</v>
      </c>
      <c r="U150" s="10" t="s">
        <v>1801</v>
      </c>
      <c r="V150" s="10" t="s">
        <v>1803</v>
      </c>
      <c r="W150" s="10" t="s">
        <v>1804</v>
      </c>
      <c r="X150" s="10" t="s">
        <v>1797</v>
      </c>
      <c r="Y150" s="10" t="s">
        <v>123</v>
      </c>
      <c r="Z150" s="10" t="s">
        <v>124</v>
      </c>
      <c r="AA150" s="49">
        <v>2</v>
      </c>
      <c r="AB150" s="10" t="s">
        <v>125</v>
      </c>
      <c r="AC150" s="10" t="s">
        <v>1703</v>
      </c>
      <c r="AD150" s="49">
        <v>0</v>
      </c>
      <c r="AE150" s="49">
        <v>1</v>
      </c>
      <c r="AF150" s="49">
        <v>0</v>
      </c>
      <c r="AG150" s="49">
        <v>1</v>
      </c>
      <c r="AH150" s="10"/>
      <c r="AI150" s="10" t="s">
        <v>5393</v>
      </c>
      <c r="AJ150" s="10"/>
      <c r="AK150" s="10"/>
      <c r="AL150" s="10" t="s">
        <v>5394</v>
      </c>
      <c r="AM150" s="10" t="s">
        <v>5070</v>
      </c>
      <c r="AN150" s="10" t="s">
        <v>5395</v>
      </c>
      <c r="AO150" s="49">
        <v>0</v>
      </c>
      <c r="AP150" s="49">
        <v>0</v>
      </c>
      <c r="AQ150" s="49">
        <v>0</v>
      </c>
      <c r="AR150" s="49">
        <v>0</v>
      </c>
      <c r="AS150" s="49">
        <v>0</v>
      </c>
      <c r="AT150" s="49">
        <v>0</v>
      </c>
      <c r="AU150" s="49">
        <v>0</v>
      </c>
      <c r="AV150" s="49">
        <v>0</v>
      </c>
      <c r="AW150" s="50">
        <v>0</v>
      </c>
      <c r="AX150" s="49">
        <v>10000</v>
      </c>
      <c r="AY150" s="49">
        <v>0</v>
      </c>
      <c r="AZ150" s="49">
        <v>0</v>
      </c>
      <c r="BA150" s="49">
        <v>10000</v>
      </c>
      <c r="BB150" s="49">
        <v>0</v>
      </c>
      <c r="BC150" s="49">
        <v>0</v>
      </c>
      <c r="BD150" s="49">
        <v>0</v>
      </c>
      <c r="BE150" s="49">
        <v>0</v>
      </c>
      <c r="BF150" s="49">
        <v>0</v>
      </c>
      <c r="BG150" s="49">
        <v>0</v>
      </c>
      <c r="BH150" s="49">
        <v>0</v>
      </c>
      <c r="BI150" s="49">
        <v>0</v>
      </c>
      <c r="BJ150" s="50">
        <v>0</v>
      </c>
      <c r="BK150" s="49">
        <v>0</v>
      </c>
      <c r="BL150" s="49">
        <v>0</v>
      </c>
      <c r="BM150" s="49">
        <v>0</v>
      </c>
      <c r="BN150" s="49">
        <v>0</v>
      </c>
      <c r="BO150" s="49">
        <v>0</v>
      </c>
      <c r="BP150" s="49">
        <v>0</v>
      </c>
      <c r="BQ150" s="49">
        <v>0</v>
      </c>
      <c r="BR150" s="49">
        <v>0</v>
      </c>
      <c r="BS150" s="49">
        <v>0</v>
      </c>
      <c r="BT150" s="49">
        <v>0</v>
      </c>
      <c r="BU150" s="50">
        <v>0</v>
      </c>
      <c r="BV150" s="49">
        <v>0</v>
      </c>
      <c r="BW150" s="50">
        <v>0</v>
      </c>
      <c r="BX150" s="49">
        <v>0</v>
      </c>
      <c r="BY150" s="49">
        <v>0</v>
      </c>
      <c r="BZ150" s="49">
        <v>0</v>
      </c>
      <c r="CA150" s="49">
        <v>0</v>
      </c>
      <c r="CB150" s="49">
        <v>0</v>
      </c>
      <c r="CC150" s="49">
        <v>0</v>
      </c>
      <c r="CD150" s="49">
        <v>0</v>
      </c>
      <c r="CE150" s="49">
        <v>0</v>
      </c>
      <c r="CF150" s="49">
        <v>0</v>
      </c>
      <c r="CG150" s="49">
        <v>0</v>
      </c>
      <c r="CH150" s="50">
        <v>0</v>
      </c>
      <c r="CI150" s="49">
        <v>0</v>
      </c>
      <c r="CJ150" s="50">
        <v>0</v>
      </c>
      <c r="CK150" s="49">
        <v>0</v>
      </c>
      <c r="CL150" s="49">
        <v>0</v>
      </c>
      <c r="CM150" s="49">
        <v>0</v>
      </c>
      <c r="CN150" s="49">
        <v>0</v>
      </c>
      <c r="CO150" s="10" t="s">
        <v>1806</v>
      </c>
      <c r="CP150" s="51" t="s">
        <v>5396</v>
      </c>
    </row>
    <row r="151" spans="1:94" ht="70.349999999999994" customHeight="1" x14ac:dyDescent="0.3">
      <c r="A151" s="48" t="s">
        <v>1808</v>
      </c>
      <c r="B151" s="48" t="s">
        <v>1808</v>
      </c>
      <c r="C151" s="10" t="s">
        <v>659</v>
      </c>
      <c r="D151" s="10" t="s">
        <v>102</v>
      </c>
      <c r="E151" s="10" t="s">
        <v>1691</v>
      </c>
      <c r="F151" s="10" t="s">
        <v>1692</v>
      </c>
      <c r="G151" s="10" t="s">
        <v>124</v>
      </c>
      <c r="H151" s="10" t="s">
        <v>106</v>
      </c>
      <c r="I151" s="10" t="s">
        <v>1693</v>
      </c>
      <c r="J151" s="10" t="s">
        <v>1694</v>
      </c>
      <c r="K151" s="10" t="s">
        <v>1695</v>
      </c>
      <c r="L151" s="10" t="s">
        <v>1696</v>
      </c>
      <c r="M151" s="10" t="s">
        <v>716</v>
      </c>
      <c r="N151" s="10" t="s">
        <v>1697</v>
      </c>
      <c r="O151" s="10" t="s">
        <v>1698</v>
      </c>
      <c r="P151" s="10" t="s">
        <v>903</v>
      </c>
      <c r="Q151" s="10" t="s">
        <v>1697</v>
      </c>
      <c r="R151" s="10" t="s">
        <v>1260</v>
      </c>
      <c r="S151" s="10" t="s">
        <v>1809</v>
      </c>
      <c r="T151" s="10" t="s">
        <v>1810</v>
      </c>
      <c r="U151" s="10" t="s">
        <v>1728</v>
      </c>
      <c r="V151" s="10" t="s">
        <v>1811</v>
      </c>
      <c r="W151" s="10" t="s">
        <v>1812</v>
      </c>
      <c r="X151" s="10" t="s">
        <v>146</v>
      </c>
      <c r="Y151" s="10" t="s">
        <v>123</v>
      </c>
      <c r="Z151" s="10" t="s">
        <v>124</v>
      </c>
      <c r="AA151" s="49">
        <v>400</v>
      </c>
      <c r="AB151" s="10" t="s">
        <v>125</v>
      </c>
      <c r="AC151" s="10" t="s">
        <v>1703</v>
      </c>
      <c r="AD151" s="49">
        <v>100</v>
      </c>
      <c r="AE151" s="49">
        <v>100</v>
      </c>
      <c r="AF151" s="49">
        <v>100</v>
      </c>
      <c r="AG151" s="49">
        <v>100</v>
      </c>
      <c r="AH151" s="10" t="s">
        <v>5397</v>
      </c>
      <c r="AI151" s="10" t="s">
        <v>5398</v>
      </c>
      <c r="AJ151" s="10" t="s">
        <v>5399</v>
      </c>
      <c r="AK151" s="10" t="s">
        <v>5400</v>
      </c>
      <c r="AL151" s="10" t="s">
        <v>5400</v>
      </c>
      <c r="AM151" s="10" t="s">
        <v>4849</v>
      </c>
      <c r="AN151" s="10"/>
      <c r="AO151" s="49">
        <v>0</v>
      </c>
      <c r="AP151" s="49">
        <v>20</v>
      </c>
      <c r="AQ151" s="49">
        <v>20</v>
      </c>
      <c r="AR151" s="49">
        <v>0</v>
      </c>
      <c r="AS151" s="49">
        <v>0</v>
      </c>
      <c r="AT151" s="49">
        <v>0</v>
      </c>
      <c r="AU151" s="49">
        <v>0</v>
      </c>
      <c r="AV151" s="49">
        <v>0</v>
      </c>
      <c r="AW151" s="50">
        <v>0</v>
      </c>
      <c r="AX151" s="49">
        <v>0</v>
      </c>
      <c r="AY151" s="49">
        <v>0</v>
      </c>
      <c r="AZ151" s="49">
        <v>0</v>
      </c>
      <c r="BA151" s="49">
        <v>20</v>
      </c>
      <c r="BB151" s="49">
        <v>0</v>
      </c>
      <c r="BC151" s="49">
        <v>23</v>
      </c>
      <c r="BD151" s="49">
        <v>23</v>
      </c>
      <c r="BE151" s="49">
        <v>0</v>
      </c>
      <c r="BF151" s="49">
        <v>0</v>
      </c>
      <c r="BG151" s="49">
        <v>0</v>
      </c>
      <c r="BH151" s="49">
        <v>0</v>
      </c>
      <c r="BI151" s="49">
        <v>0</v>
      </c>
      <c r="BJ151" s="50">
        <v>0</v>
      </c>
      <c r="BK151" s="49">
        <v>0</v>
      </c>
      <c r="BL151" s="49">
        <v>0</v>
      </c>
      <c r="BM151" s="49">
        <v>0</v>
      </c>
      <c r="BN151" s="49">
        <v>23</v>
      </c>
      <c r="BO151" s="49">
        <v>0</v>
      </c>
      <c r="BP151" s="49">
        <v>25</v>
      </c>
      <c r="BQ151" s="49">
        <v>25</v>
      </c>
      <c r="BR151" s="49">
        <v>0</v>
      </c>
      <c r="BS151" s="49">
        <v>0</v>
      </c>
      <c r="BT151" s="49">
        <v>0</v>
      </c>
      <c r="BU151" s="50">
        <v>0</v>
      </c>
      <c r="BV151" s="49">
        <v>0</v>
      </c>
      <c r="BW151" s="50">
        <v>0</v>
      </c>
      <c r="BX151" s="49">
        <v>0</v>
      </c>
      <c r="BY151" s="49">
        <v>0</v>
      </c>
      <c r="BZ151" s="49">
        <v>0</v>
      </c>
      <c r="CA151" s="49">
        <v>25</v>
      </c>
      <c r="CB151" s="49">
        <v>0</v>
      </c>
      <c r="CC151" s="49">
        <v>27</v>
      </c>
      <c r="CD151" s="49">
        <v>27</v>
      </c>
      <c r="CE151" s="49">
        <v>0</v>
      </c>
      <c r="CF151" s="49">
        <v>0</v>
      </c>
      <c r="CG151" s="49">
        <v>0</v>
      </c>
      <c r="CH151" s="50">
        <v>0</v>
      </c>
      <c r="CI151" s="49">
        <v>0</v>
      </c>
      <c r="CJ151" s="50">
        <v>0</v>
      </c>
      <c r="CK151" s="49">
        <v>0</v>
      </c>
      <c r="CL151" s="49">
        <v>0</v>
      </c>
      <c r="CM151" s="49">
        <v>0</v>
      </c>
      <c r="CN151" s="49">
        <v>27</v>
      </c>
      <c r="CO151" s="10"/>
      <c r="CP151" s="51" t="s">
        <v>1816</v>
      </c>
    </row>
    <row r="152" spans="1:94" ht="70.349999999999994" customHeight="1" x14ac:dyDescent="0.3">
      <c r="A152" s="48" t="s">
        <v>1817</v>
      </c>
      <c r="B152" s="48" t="s">
        <v>1817</v>
      </c>
      <c r="C152" s="10" t="s">
        <v>670</v>
      </c>
      <c r="D152" s="10" t="s">
        <v>102</v>
      </c>
      <c r="E152" s="10" t="s">
        <v>1691</v>
      </c>
      <c r="F152" s="10" t="s">
        <v>1692</v>
      </c>
      <c r="G152" s="10" t="s">
        <v>124</v>
      </c>
      <c r="H152" s="10" t="s">
        <v>106</v>
      </c>
      <c r="I152" s="10" t="s">
        <v>1693</v>
      </c>
      <c r="J152" s="10" t="s">
        <v>1694</v>
      </c>
      <c r="K152" s="10" t="s">
        <v>1695</v>
      </c>
      <c r="L152" s="10" t="s">
        <v>1696</v>
      </c>
      <c r="M152" s="10" t="s">
        <v>716</v>
      </c>
      <c r="N152" s="10" t="s">
        <v>1697</v>
      </c>
      <c r="O152" s="10" t="s">
        <v>1698</v>
      </c>
      <c r="P152" s="10" t="s">
        <v>903</v>
      </c>
      <c r="Q152" s="10" t="s">
        <v>1697</v>
      </c>
      <c r="R152" s="10" t="s">
        <v>1260</v>
      </c>
      <c r="S152" s="10" t="s">
        <v>1818</v>
      </c>
      <c r="T152" s="10" t="s">
        <v>1819</v>
      </c>
      <c r="U152" s="10" t="s">
        <v>1820</v>
      </c>
      <c r="V152" s="10" t="s">
        <v>1821</v>
      </c>
      <c r="W152" s="10" t="s">
        <v>1822</v>
      </c>
      <c r="X152" s="10" t="s">
        <v>1823</v>
      </c>
      <c r="Y152" s="10" t="s">
        <v>123</v>
      </c>
      <c r="Z152" s="10" t="s">
        <v>124</v>
      </c>
      <c r="AA152" s="49">
        <v>100</v>
      </c>
      <c r="AB152" s="10" t="s">
        <v>125</v>
      </c>
      <c r="AC152" s="10" t="s">
        <v>1703</v>
      </c>
      <c r="AD152" s="49">
        <v>39</v>
      </c>
      <c r="AE152" s="49">
        <v>21</v>
      </c>
      <c r="AF152" s="49">
        <v>20</v>
      </c>
      <c r="AG152" s="49">
        <v>20</v>
      </c>
      <c r="AH152" s="10" t="s">
        <v>5401</v>
      </c>
      <c r="AI152" s="10" t="s">
        <v>5402</v>
      </c>
      <c r="AJ152" s="10"/>
      <c r="AK152" s="10" t="s">
        <v>5403</v>
      </c>
      <c r="AL152" s="10" t="s">
        <v>5403</v>
      </c>
      <c r="AM152" s="10" t="s">
        <v>4849</v>
      </c>
      <c r="AN152" s="10"/>
      <c r="AO152" s="49">
        <v>0</v>
      </c>
      <c r="AP152" s="49">
        <v>60</v>
      </c>
      <c r="AQ152" s="49">
        <v>60</v>
      </c>
      <c r="AR152" s="49">
        <v>0</v>
      </c>
      <c r="AS152" s="49">
        <v>0</v>
      </c>
      <c r="AT152" s="49">
        <v>0</v>
      </c>
      <c r="AU152" s="49">
        <v>0</v>
      </c>
      <c r="AV152" s="49">
        <v>0</v>
      </c>
      <c r="AW152" s="50">
        <v>0</v>
      </c>
      <c r="AX152" s="49">
        <v>0</v>
      </c>
      <c r="AY152" s="49">
        <v>0</v>
      </c>
      <c r="AZ152" s="49">
        <v>0</v>
      </c>
      <c r="BA152" s="49">
        <v>60</v>
      </c>
      <c r="BB152" s="49">
        <v>0</v>
      </c>
      <c r="BC152" s="49">
        <v>80</v>
      </c>
      <c r="BD152" s="49">
        <v>80</v>
      </c>
      <c r="BE152" s="49">
        <v>0</v>
      </c>
      <c r="BF152" s="49">
        <v>0</v>
      </c>
      <c r="BG152" s="49">
        <v>0</v>
      </c>
      <c r="BH152" s="49">
        <v>0</v>
      </c>
      <c r="BI152" s="49">
        <v>0</v>
      </c>
      <c r="BJ152" s="50">
        <v>0</v>
      </c>
      <c r="BK152" s="49">
        <v>0</v>
      </c>
      <c r="BL152" s="49">
        <v>0</v>
      </c>
      <c r="BM152" s="49">
        <v>0</v>
      </c>
      <c r="BN152" s="49">
        <v>80</v>
      </c>
      <c r="BO152" s="49">
        <v>0</v>
      </c>
      <c r="BP152" s="49">
        <v>80</v>
      </c>
      <c r="BQ152" s="49">
        <v>80</v>
      </c>
      <c r="BR152" s="49">
        <v>0</v>
      </c>
      <c r="BS152" s="49">
        <v>0</v>
      </c>
      <c r="BT152" s="49">
        <v>0</v>
      </c>
      <c r="BU152" s="50">
        <v>0</v>
      </c>
      <c r="BV152" s="49">
        <v>0</v>
      </c>
      <c r="BW152" s="50">
        <v>0</v>
      </c>
      <c r="BX152" s="49">
        <v>0</v>
      </c>
      <c r="BY152" s="49">
        <v>0</v>
      </c>
      <c r="BZ152" s="49">
        <v>0</v>
      </c>
      <c r="CA152" s="49">
        <v>80</v>
      </c>
      <c r="CB152" s="49">
        <v>0</v>
      </c>
      <c r="CC152" s="49">
        <v>80</v>
      </c>
      <c r="CD152" s="49">
        <v>80</v>
      </c>
      <c r="CE152" s="49">
        <v>0</v>
      </c>
      <c r="CF152" s="49">
        <v>0</v>
      </c>
      <c r="CG152" s="49">
        <v>0</v>
      </c>
      <c r="CH152" s="50">
        <v>0</v>
      </c>
      <c r="CI152" s="49">
        <v>0</v>
      </c>
      <c r="CJ152" s="50">
        <v>0</v>
      </c>
      <c r="CK152" s="49">
        <v>0</v>
      </c>
      <c r="CL152" s="49">
        <v>0</v>
      </c>
      <c r="CM152" s="49">
        <v>0</v>
      </c>
      <c r="CN152" s="49">
        <v>80</v>
      </c>
      <c r="CO152" s="10" t="s">
        <v>1825</v>
      </c>
      <c r="CP152" s="51" t="s">
        <v>5404</v>
      </c>
    </row>
    <row r="153" spans="1:94" ht="70.349999999999994" customHeight="1" x14ac:dyDescent="0.3">
      <c r="A153" s="48" t="s">
        <v>1827</v>
      </c>
      <c r="B153" s="48" t="s">
        <v>1827</v>
      </c>
      <c r="C153" s="10" t="s">
        <v>683</v>
      </c>
      <c r="D153" s="10" t="s">
        <v>102</v>
      </c>
      <c r="E153" s="10" t="s">
        <v>1791</v>
      </c>
      <c r="F153" s="10" t="s">
        <v>101</v>
      </c>
      <c r="G153" s="10" t="s">
        <v>124</v>
      </c>
      <c r="H153" s="10" t="s">
        <v>106</v>
      </c>
      <c r="I153" s="10" t="s">
        <v>1693</v>
      </c>
      <c r="J153" s="10" t="s">
        <v>357</v>
      </c>
      <c r="K153" s="10" t="s">
        <v>1792</v>
      </c>
      <c r="L153" s="10" t="s">
        <v>1696</v>
      </c>
      <c r="M153" s="10" t="s">
        <v>716</v>
      </c>
      <c r="N153" s="10" t="s">
        <v>1697</v>
      </c>
      <c r="O153" s="10" t="s">
        <v>1698</v>
      </c>
      <c r="P153" s="10" t="s">
        <v>903</v>
      </c>
      <c r="Q153" s="10" t="s">
        <v>1697</v>
      </c>
      <c r="R153" s="10" t="s">
        <v>1260</v>
      </c>
      <c r="S153" s="10" t="s">
        <v>1828</v>
      </c>
      <c r="T153" s="10" t="s">
        <v>1829</v>
      </c>
      <c r="U153" s="10" t="s">
        <v>1830</v>
      </c>
      <c r="V153" s="10" t="s">
        <v>1831</v>
      </c>
      <c r="W153" s="10" t="s">
        <v>1832</v>
      </c>
      <c r="X153" s="10" t="s">
        <v>1833</v>
      </c>
      <c r="Y153" s="10" t="s">
        <v>123</v>
      </c>
      <c r="Z153" s="10" t="s">
        <v>124</v>
      </c>
      <c r="AA153" s="49">
        <v>1</v>
      </c>
      <c r="AB153" s="10" t="s">
        <v>125</v>
      </c>
      <c r="AC153" s="10" t="s">
        <v>1703</v>
      </c>
      <c r="AD153" s="49">
        <v>0</v>
      </c>
      <c r="AE153" s="49">
        <v>0</v>
      </c>
      <c r="AF153" s="49">
        <v>1</v>
      </c>
      <c r="AG153" s="49">
        <v>0</v>
      </c>
      <c r="AH153" s="10"/>
      <c r="AI153" s="10"/>
      <c r="AJ153" s="10"/>
      <c r="AK153" s="10" t="s">
        <v>5405</v>
      </c>
      <c r="AL153" s="10"/>
      <c r="AM153" s="10" t="s">
        <v>4849</v>
      </c>
      <c r="AN153" s="10"/>
      <c r="AO153" s="49">
        <v>0</v>
      </c>
      <c r="AP153" s="49">
        <v>0</v>
      </c>
      <c r="AQ153" s="49">
        <v>0</v>
      </c>
      <c r="AR153" s="49">
        <v>0</v>
      </c>
      <c r="AS153" s="49">
        <v>0</v>
      </c>
      <c r="AT153" s="49">
        <v>0</v>
      </c>
      <c r="AU153" s="49">
        <v>0</v>
      </c>
      <c r="AV153" s="49">
        <v>0</v>
      </c>
      <c r="AW153" s="50">
        <v>0</v>
      </c>
      <c r="AX153" s="49">
        <v>0</v>
      </c>
      <c r="AY153" s="49">
        <v>0</v>
      </c>
      <c r="AZ153" s="49">
        <v>0</v>
      </c>
      <c r="BA153" s="49">
        <v>0</v>
      </c>
      <c r="BB153" s="49">
        <v>0</v>
      </c>
      <c r="BC153" s="49">
        <v>0</v>
      </c>
      <c r="BD153" s="49">
        <v>0</v>
      </c>
      <c r="BE153" s="49">
        <v>0</v>
      </c>
      <c r="BF153" s="49">
        <v>0</v>
      </c>
      <c r="BG153" s="49">
        <v>0</v>
      </c>
      <c r="BH153" s="49">
        <v>0</v>
      </c>
      <c r="BI153" s="49">
        <v>0</v>
      </c>
      <c r="BJ153" s="50">
        <v>0</v>
      </c>
      <c r="BK153" s="49">
        <v>0</v>
      </c>
      <c r="BL153" s="49">
        <v>0</v>
      </c>
      <c r="BM153" s="49">
        <v>0</v>
      </c>
      <c r="BN153" s="49">
        <v>0</v>
      </c>
      <c r="BO153" s="49">
        <v>0</v>
      </c>
      <c r="BP153" s="49">
        <v>100</v>
      </c>
      <c r="BQ153" s="49">
        <v>100</v>
      </c>
      <c r="BR153" s="49">
        <v>0</v>
      </c>
      <c r="BS153" s="49">
        <v>0</v>
      </c>
      <c r="BT153" s="49">
        <v>0</v>
      </c>
      <c r="BU153" s="50">
        <v>0</v>
      </c>
      <c r="BV153" s="49">
        <v>0</v>
      </c>
      <c r="BW153" s="50">
        <v>0</v>
      </c>
      <c r="BX153" s="49">
        <v>0</v>
      </c>
      <c r="BY153" s="49">
        <v>0</v>
      </c>
      <c r="BZ153" s="49">
        <v>0</v>
      </c>
      <c r="CA153" s="49">
        <v>100</v>
      </c>
      <c r="CB153" s="49">
        <v>0</v>
      </c>
      <c r="CC153" s="49">
        <v>0</v>
      </c>
      <c r="CD153" s="49">
        <v>0</v>
      </c>
      <c r="CE153" s="49">
        <v>0</v>
      </c>
      <c r="CF153" s="49">
        <v>0</v>
      </c>
      <c r="CG153" s="49">
        <v>0</v>
      </c>
      <c r="CH153" s="50">
        <v>0</v>
      </c>
      <c r="CI153" s="49">
        <v>0</v>
      </c>
      <c r="CJ153" s="50">
        <v>0</v>
      </c>
      <c r="CK153" s="49">
        <v>0</v>
      </c>
      <c r="CL153" s="49">
        <v>0</v>
      </c>
      <c r="CM153" s="49">
        <v>0</v>
      </c>
      <c r="CN153" s="49">
        <v>0</v>
      </c>
      <c r="CO153" s="10" t="s">
        <v>1837</v>
      </c>
      <c r="CP153" s="51"/>
    </row>
    <row r="154" spans="1:94" ht="70.349999999999994" customHeight="1" x14ac:dyDescent="0.3">
      <c r="A154" s="48" t="s">
        <v>1838</v>
      </c>
      <c r="B154" s="48" t="s">
        <v>1838</v>
      </c>
      <c r="C154" s="10" t="s">
        <v>692</v>
      </c>
      <c r="D154" s="10" t="s">
        <v>102</v>
      </c>
      <c r="E154" s="10" t="s">
        <v>1691</v>
      </c>
      <c r="F154" s="10" t="s">
        <v>1692</v>
      </c>
      <c r="G154" s="10" t="s">
        <v>124</v>
      </c>
      <c r="H154" s="10" t="s">
        <v>106</v>
      </c>
      <c r="I154" s="10" t="s">
        <v>1693</v>
      </c>
      <c r="J154" s="10" t="s">
        <v>1694</v>
      </c>
      <c r="K154" s="10" t="s">
        <v>1695</v>
      </c>
      <c r="L154" s="10" t="s">
        <v>1696</v>
      </c>
      <c r="M154" s="10" t="s">
        <v>716</v>
      </c>
      <c r="N154" s="10" t="s">
        <v>1697</v>
      </c>
      <c r="O154" s="10" t="s">
        <v>1698</v>
      </c>
      <c r="P154" s="10" t="s">
        <v>903</v>
      </c>
      <c r="Q154" s="10" t="s">
        <v>1697</v>
      </c>
      <c r="R154" s="10" t="s">
        <v>1260</v>
      </c>
      <c r="S154" s="10" t="s">
        <v>1839</v>
      </c>
      <c r="T154" s="10" t="s">
        <v>1840</v>
      </c>
      <c r="U154" s="10" t="s">
        <v>1841</v>
      </c>
      <c r="V154" s="10" t="s">
        <v>1842</v>
      </c>
      <c r="W154" s="10" t="s">
        <v>1843</v>
      </c>
      <c r="X154" s="10" t="s">
        <v>1844</v>
      </c>
      <c r="Y154" s="10" t="s">
        <v>123</v>
      </c>
      <c r="Z154" s="10" t="s">
        <v>124</v>
      </c>
      <c r="AA154" s="49">
        <v>50</v>
      </c>
      <c r="AB154" s="10" t="s">
        <v>4815</v>
      </c>
      <c r="AC154" s="10" t="s">
        <v>1703</v>
      </c>
      <c r="AD154" s="49">
        <v>50</v>
      </c>
      <c r="AE154" s="49">
        <v>50</v>
      </c>
      <c r="AF154" s="49">
        <v>50</v>
      </c>
      <c r="AG154" s="49">
        <v>50</v>
      </c>
      <c r="AH154" s="10" t="s">
        <v>5406</v>
      </c>
      <c r="AI154" s="10" t="s">
        <v>5407</v>
      </c>
      <c r="AJ154" s="10" t="s">
        <v>5408</v>
      </c>
      <c r="AK154" s="10"/>
      <c r="AL154" s="10" t="s">
        <v>5409</v>
      </c>
      <c r="AM154" s="10" t="s">
        <v>4849</v>
      </c>
      <c r="AN154" s="10" t="s">
        <v>5410</v>
      </c>
      <c r="AO154" s="49">
        <v>0</v>
      </c>
      <c r="AP154" s="49">
        <v>760</v>
      </c>
      <c r="AQ154" s="49">
        <v>760</v>
      </c>
      <c r="AR154" s="49">
        <v>0</v>
      </c>
      <c r="AS154" s="49">
        <v>0</v>
      </c>
      <c r="AT154" s="49">
        <v>0</v>
      </c>
      <c r="AU154" s="49">
        <v>0</v>
      </c>
      <c r="AV154" s="49">
        <v>0</v>
      </c>
      <c r="AW154" s="50">
        <v>0</v>
      </c>
      <c r="AX154" s="49">
        <v>0</v>
      </c>
      <c r="AY154" s="49">
        <v>0</v>
      </c>
      <c r="AZ154" s="49">
        <v>0</v>
      </c>
      <c r="BA154" s="49">
        <v>760</v>
      </c>
      <c r="BB154" s="49">
        <v>0</v>
      </c>
      <c r="BC154" s="49">
        <v>0</v>
      </c>
      <c r="BD154" s="49">
        <v>0</v>
      </c>
      <c r="BE154" s="49">
        <v>0</v>
      </c>
      <c r="BF154" s="49">
        <v>0</v>
      </c>
      <c r="BG154" s="49">
        <v>0</v>
      </c>
      <c r="BH154" s="49">
        <v>0</v>
      </c>
      <c r="BI154" s="49">
        <v>0</v>
      </c>
      <c r="BJ154" s="50">
        <v>0</v>
      </c>
      <c r="BK154" s="49">
        <v>0</v>
      </c>
      <c r="BL154" s="49">
        <v>0</v>
      </c>
      <c r="BM154" s="49">
        <v>0</v>
      </c>
      <c r="BN154" s="49">
        <v>0</v>
      </c>
      <c r="BO154" s="49">
        <v>0</v>
      </c>
      <c r="BP154" s="49">
        <v>0</v>
      </c>
      <c r="BQ154" s="49">
        <v>0</v>
      </c>
      <c r="BR154" s="49">
        <v>0</v>
      </c>
      <c r="BS154" s="49">
        <v>0</v>
      </c>
      <c r="BT154" s="49">
        <v>0</v>
      </c>
      <c r="BU154" s="50">
        <v>0</v>
      </c>
      <c r="BV154" s="49">
        <v>0</v>
      </c>
      <c r="BW154" s="50">
        <v>0</v>
      </c>
      <c r="BX154" s="49">
        <v>0</v>
      </c>
      <c r="BY154" s="49">
        <v>0</v>
      </c>
      <c r="BZ154" s="49">
        <v>0</v>
      </c>
      <c r="CA154" s="49">
        <v>0</v>
      </c>
      <c r="CB154" s="49">
        <v>0</v>
      </c>
      <c r="CC154" s="49">
        <v>1500</v>
      </c>
      <c r="CD154" s="49">
        <v>1500</v>
      </c>
      <c r="CE154" s="49">
        <v>0</v>
      </c>
      <c r="CF154" s="49">
        <v>0</v>
      </c>
      <c r="CG154" s="49">
        <v>0</v>
      </c>
      <c r="CH154" s="50">
        <v>0</v>
      </c>
      <c r="CI154" s="49">
        <v>0</v>
      </c>
      <c r="CJ154" s="50">
        <v>0</v>
      </c>
      <c r="CK154" s="49">
        <v>0</v>
      </c>
      <c r="CL154" s="49">
        <v>0</v>
      </c>
      <c r="CM154" s="49">
        <v>0</v>
      </c>
      <c r="CN154" s="49">
        <v>1500</v>
      </c>
      <c r="CO154" s="10"/>
      <c r="CP154" s="51" t="s">
        <v>1848</v>
      </c>
    </row>
    <row r="155" spans="1:94" ht="70.349999999999994" customHeight="1" x14ac:dyDescent="0.3">
      <c r="A155" s="48" t="s">
        <v>1849</v>
      </c>
      <c r="B155" s="48" t="s">
        <v>1849</v>
      </c>
      <c r="C155" s="10" t="s">
        <v>704</v>
      </c>
      <c r="D155" s="10" t="s">
        <v>102</v>
      </c>
      <c r="E155" s="10" t="s">
        <v>1850</v>
      </c>
      <c r="F155" s="10" t="s">
        <v>1851</v>
      </c>
      <c r="G155" s="10" t="s">
        <v>124</v>
      </c>
      <c r="H155" s="10" t="s">
        <v>106</v>
      </c>
      <c r="I155" s="10" t="s">
        <v>1852</v>
      </c>
      <c r="J155" s="10" t="s">
        <v>1853</v>
      </c>
      <c r="K155" s="10" t="s">
        <v>1792</v>
      </c>
      <c r="L155" s="10" t="s">
        <v>1696</v>
      </c>
      <c r="M155" s="10" t="s">
        <v>716</v>
      </c>
      <c r="N155" s="10" t="s">
        <v>1697</v>
      </c>
      <c r="O155" s="10" t="s">
        <v>1698</v>
      </c>
      <c r="P155" s="10" t="s">
        <v>903</v>
      </c>
      <c r="Q155" s="10" t="s">
        <v>1697</v>
      </c>
      <c r="R155" s="10" t="s">
        <v>1260</v>
      </c>
      <c r="S155" s="10" t="s">
        <v>1854</v>
      </c>
      <c r="T155" s="10" t="s">
        <v>1855</v>
      </c>
      <c r="U155" s="10" t="s">
        <v>1856</v>
      </c>
      <c r="V155" s="10" t="s">
        <v>1857</v>
      </c>
      <c r="W155" s="10" t="s">
        <v>1858</v>
      </c>
      <c r="X155" s="10" t="s">
        <v>1617</v>
      </c>
      <c r="Y155" s="10" t="s">
        <v>123</v>
      </c>
      <c r="Z155" s="10" t="s">
        <v>124</v>
      </c>
      <c r="AA155" s="49">
        <v>604</v>
      </c>
      <c r="AB155" s="10" t="s">
        <v>125</v>
      </c>
      <c r="AC155" s="10" t="s">
        <v>1703</v>
      </c>
      <c r="AD155" s="49">
        <v>140</v>
      </c>
      <c r="AE155" s="49">
        <v>145</v>
      </c>
      <c r="AF155" s="49">
        <v>150</v>
      </c>
      <c r="AG155" s="49">
        <v>169</v>
      </c>
      <c r="AH155" s="10" t="s">
        <v>5411</v>
      </c>
      <c r="AI155" s="10" t="s">
        <v>5412</v>
      </c>
      <c r="AJ155" s="10"/>
      <c r="AK155" s="10" t="s">
        <v>5413</v>
      </c>
      <c r="AL155" s="10" t="s">
        <v>5413</v>
      </c>
      <c r="AM155" s="10" t="s">
        <v>4891</v>
      </c>
      <c r="AN155" s="10" t="s">
        <v>5414</v>
      </c>
      <c r="AO155" s="49">
        <v>0</v>
      </c>
      <c r="AP155" s="49">
        <v>750</v>
      </c>
      <c r="AQ155" s="49">
        <v>750</v>
      </c>
      <c r="AR155" s="49">
        <v>0</v>
      </c>
      <c r="AS155" s="49">
        <v>0</v>
      </c>
      <c r="AT155" s="49">
        <v>0</v>
      </c>
      <c r="AU155" s="49">
        <v>0</v>
      </c>
      <c r="AV155" s="49">
        <v>0</v>
      </c>
      <c r="AW155" s="50">
        <v>0</v>
      </c>
      <c r="AX155" s="49">
        <v>0</v>
      </c>
      <c r="AY155" s="49">
        <v>0</v>
      </c>
      <c r="AZ155" s="49">
        <v>0</v>
      </c>
      <c r="BA155" s="49">
        <v>750</v>
      </c>
      <c r="BB155" s="49">
        <v>0</v>
      </c>
      <c r="BC155" s="49">
        <v>910</v>
      </c>
      <c r="BD155" s="49">
        <v>910</v>
      </c>
      <c r="BE155" s="49">
        <v>0</v>
      </c>
      <c r="BF155" s="49">
        <v>0</v>
      </c>
      <c r="BG155" s="49">
        <v>0</v>
      </c>
      <c r="BH155" s="49">
        <v>0</v>
      </c>
      <c r="BI155" s="49">
        <v>0</v>
      </c>
      <c r="BJ155" s="50">
        <v>0</v>
      </c>
      <c r="BK155" s="49">
        <v>0</v>
      </c>
      <c r="BL155" s="49">
        <v>0</v>
      </c>
      <c r="BM155" s="49">
        <v>0</v>
      </c>
      <c r="BN155" s="49">
        <v>910</v>
      </c>
      <c r="BO155" s="49">
        <v>0</v>
      </c>
      <c r="BP155" s="49">
        <v>60</v>
      </c>
      <c r="BQ155" s="49">
        <v>60</v>
      </c>
      <c r="BR155" s="49">
        <v>0</v>
      </c>
      <c r="BS155" s="49">
        <v>0</v>
      </c>
      <c r="BT155" s="49">
        <v>0</v>
      </c>
      <c r="BU155" s="50">
        <v>0</v>
      </c>
      <c r="BV155" s="49">
        <v>0</v>
      </c>
      <c r="BW155" s="50">
        <v>0</v>
      </c>
      <c r="BX155" s="49">
        <v>2500</v>
      </c>
      <c r="BY155" s="49">
        <v>0</v>
      </c>
      <c r="BZ155" s="49">
        <v>0</v>
      </c>
      <c r="CA155" s="49">
        <v>2560</v>
      </c>
      <c r="CB155" s="49">
        <v>0</v>
      </c>
      <c r="CC155" s="49">
        <v>120</v>
      </c>
      <c r="CD155" s="49">
        <v>120</v>
      </c>
      <c r="CE155" s="49">
        <v>0</v>
      </c>
      <c r="CF155" s="49">
        <v>0</v>
      </c>
      <c r="CG155" s="49">
        <v>0</v>
      </c>
      <c r="CH155" s="50">
        <v>0</v>
      </c>
      <c r="CI155" s="49">
        <v>0</v>
      </c>
      <c r="CJ155" s="50">
        <v>0</v>
      </c>
      <c r="CK155" s="49">
        <v>2500</v>
      </c>
      <c r="CL155" s="49">
        <v>0</v>
      </c>
      <c r="CM155" s="49">
        <v>0</v>
      </c>
      <c r="CN155" s="49">
        <v>2620</v>
      </c>
      <c r="CO155" s="10" t="s">
        <v>1860</v>
      </c>
      <c r="CP155" s="51" t="s">
        <v>5415</v>
      </c>
    </row>
    <row r="156" spans="1:94" ht="70.349999999999994" customHeight="1" x14ac:dyDescent="0.3">
      <c r="A156" s="48" t="s">
        <v>1862</v>
      </c>
      <c r="B156" s="48" t="s">
        <v>1862</v>
      </c>
      <c r="C156" s="10" t="s">
        <v>111</v>
      </c>
      <c r="D156" s="10" t="s">
        <v>102</v>
      </c>
      <c r="E156" s="10" t="s">
        <v>1863</v>
      </c>
      <c r="F156" s="10" t="s">
        <v>645</v>
      </c>
      <c r="G156" s="10" t="s">
        <v>124</v>
      </c>
      <c r="H156" s="10" t="s">
        <v>106</v>
      </c>
      <c r="I156" s="10" t="s">
        <v>1693</v>
      </c>
      <c r="J156" s="10" t="s">
        <v>450</v>
      </c>
      <c r="K156" s="10" t="s">
        <v>1864</v>
      </c>
      <c r="L156" s="10" t="s">
        <v>1696</v>
      </c>
      <c r="M156" s="10" t="s">
        <v>729</v>
      </c>
      <c r="N156" s="10" t="s">
        <v>1865</v>
      </c>
      <c r="O156" s="10" t="s">
        <v>1698</v>
      </c>
      <c r="P156" s="10" t="s">
        <v>903</v>
      </c>
      <c r="Q156" s="10" t="s">
        <v>1866</v>
      </c>
      <c r="R156" s="10" t="s">
        <v>1867</v>
      </c>
      <c r="S156" s="10" t="s">
        <v>554</v>
      </c>
      <c r="T156" s="10" t="s">
        <v>1868</v>
      </c>
      <c r="U156" s="10" t="s">
        <v>1483</v>
      </c>
      <c r="V156" s="10" t="s">
        <v>1869</v>
      </c>
      <c r="W156" s="10" t="s">
        <v>1870</v>
      </c>
      <c r="X156" s="10" t="s">
        <v>500</v>
      </c>
      <c r="Y156" s="10" t="s">
        <v>123</v>
      </c>
      <c r="Z156" s="10" t="s">
        <v>124</v>
      </c>
      <c r="AA156" s="49">
        <v>9</v>
      </c>
      <c r="AB156" s="10" t="s">
        <v>125</v>
      </c>
      <c r="AC156" s="10" t="s">
        <v>1703</v>
      </c>
      <c r="AD156" s="49">
        <v>0</v>
      </c>
      <c r="AE156" s="49">
        <v>1</v>
      </c>
      <c r="AF156" s="49">
        <v>4</v>
      </c>
      <c r="AG156" s="49">
        <v>4</v>
      </c>
      <c r="AH156" s="10"/>
      <c r="AI156" s="10" t="s">
        <v>5416</v>
      </c>
      <c r="AJ156" s="10"/>
      <c r="AK156" s="10" t="s">
        <v>5417</v>
      </c>
      <c r="AL156" s="10" t="s">
        <v>5418</v>
      </c>
      <c r="AM156" s="10" t="s">
        <v>4849</v>
      </c>
      <c r="AN156" s="10"/>
      <c r="AO156" s="49">
        <v>0</v>
      </c>
      <c r="AP156" s="49">
        <v>50</v>
      </c>
      <c r="AQ156" s="49">
        <v>50</v>
      </c>
      <c r="AR156" s="49">
        <v>0</v>
      </c>
      <c r="AS156" s="49">
        <v>0</v>
      </c>
      <c r="AT156" s="49">
        <v>0</v>
      </c>
      <c r="AU156" s="49">
        <v>0</v>
      </c>
      <c r="AV156" s="49">
        <v>0</v>
      </c>
      <c r="AW156" s="50">
        <v>0</v>
      </c>
      <c r="AX156" s="49">
        <v>0</v>
      </c>
      <c r="AY156" s="49">
        <v>200</v>
      </c>
      <c r="AZ156" s="49">
        <v>200</v>
      </c>
      <c r="BA156" s="49">
        <v>250</v>
      </c>
      <c r="BB156" s="49">
        <v>0</v>
      </c>
      <c r="BC156" s="49">
        <v>195</v>
      </c>
      <c r="BD156" s="49">
        <v>195</v>
      </c>
      <c r="BE156" s="49">
        <v>0</v>
      </c>
      <c r="BF156" s="49">
        <v>0</v>
      </c>
      <c r="BG156" s="49">
        <v>0</v>
      </c>
      <c r="BH156" s="49">
        <v>0</v>
      </c>
      <c r="BI156" s="49">
        <v>0</v>
      </c>
      <c r="BJ156" s="50">
        <v>0</v>
      </c>
      <c r="BK156" s="49">
        <v>0</v>
      </c>
      <c r="BL156" s="49">
        <v>90</v>
      </c>
      <c r="BM156" s="49">
        <v>90</v>
      </c>
      <c r="BN156" s="49">
        <v>285</v>
      </c>
      <c r="BO156" s="49">
        <v>0</v>
      </c>
      <c r="BP156" s="49">
        <v>125</v>
      </c>
      <c r="BQ156" s="49">
        <v>125</v>
      </c>
      <c r="BR156" s="49">
        <v>0</v>
      </c>
      <c r="BS156" s="49">
        <v>0</v>
      </c>
      <c r="BT156" s="49">
        <v>0</v>
      </c>
      <c r="BU156" s="50">
        <v>0</v>
      </c>
      <c r="BV156" s="49">
        <v>0</v>
      </c>
      <c r="BW156" s="50">
        <v>0</v>
      </c>
      <c r="BX156" s="49">
        <v>0</v>
      </c>
      <c r="BY156" s="49">
        <v>240</v>
      </c>
      <c r="BZ156" s="49">
        <v>240</v>
      </c>
      <c r="CA156" s="49">
        <v>365</v>
      </c>
      <c r="CB156" s="49">
        <v>0</v>
      </c>
      <c r="CC156" s="49">
        <v>125</v>
      </c>
      <c r="CD156" s="49">
        <v>125</v>
      </c>
      <c r="CE156" s="49">
        <v>0</v>
      </c>
      <c r="CF156" s="49">
        <v>0</v>
      </c>
      <c r="CG156" s="49">
        <v>0</v>
      </c>
      <c r="CH156" s="50">
        <v>0</v>
      </c>
      <c r="CI156" s="49">
        <v>0</v>
      </c>
      <c r="CJ156" s="50">
        <v>0</v>
      </c>
      <c r="CK156" s="49">
        <v>0</v>
      </c>
      <c r="CL156" s="49">
        <v>240</v>
      </c>
      <c r="CM156" s="49">
        <v>240</v>
      </c>
      <c r="CN156" s="49">
        <v>365</v>
      </c>
      <c r="CO156" s="10"/>
      <c r="CP156" s="51" t="s">
        <v>5419</v>
      </c>
    </row>
    <row r="157" spans="1:94" ht="70.349999999999994" customHeight="1" x14ac:dyDescent="0.3">
      <c r="A157" s="48" t="s">
        <v>1875</v>
      </c>
      <c r="B157" s="48" t="s">
        <v>1875</v>
      </c>
      <c r="C157" s="10" t="s">
        <v>101</v>
      </c>
      <c r="D157" s="10" t="s">
        <v>102</v>
      </c>
      <c r="E157" s="10" t="s">
        <v>1876</v>
      </c>
      <c r="F157" s="10" t="s">
        <v>191</v>
      </c>
      <c r="G157" s="10" t="s">
        <v>124</v>
      </c>
      <c r="H157" s="10" t="s">
        <v>106</v>
      </c>
      <c r="I157" s="10" t="s">
        <v>1693</v>
      </c>
      <c r="J157" s="10" t="s">
        <v>1877</v>
      </c>
      <c r="K157" s="10" t="s">
        <v>1864</v>
      </c>
      <c r="L157" s="10" t="s">
        <v>1696</v>
      </c>
      <c r="M157" s="10" t="s">
        <v>729</v>
      </c>
      <c r="N157" s="10" t="s">
        <v>1865</v>
      </c>
      <c r="O157" s="10" t="s">
        <v>1698</v>
      </c>
      <c r="P157" s="10" t="s">
        <v>903</v>
      </c>
      <c r="Q157" s="10" t="s">
        <v>1866</v>
      </c>
      <c r="R157" s="10" t="s">
        <v>1867</v>
      </c>
      <c r="S157" s="10" t="s">
        <v>1878</v>
      </c>
      <c r="T157" s="10" t="s">
        <v>1879</v>
      </c>
      <c r="U157" s="10" t="s">
        <v>1675</v>
      </c>
      <c r="V157" s="10" t="s">
        <v>1880</v>
      </c>
      <c r="W157" s="10" t="s">
        <v>1881</v>
      </c>
      <c r="X157" s="10" t="s">
        <v>1678</v>
      </c>
      <c r="Y157" s="10" t="s">
        <v>123</v>
      </c>
      <c r="Z157" s="10" t="s">
        <v>124</v>
      </c>
      <c r="AA157" s="49">
        <v>200</v>
      </c>
      <c r="AB157" s="10" t="s">
        <v>125</v>
      </c>
      <c r="AC157" s="10" t="s">
        <v>1703</v>
      </c>
      <c r="AD157" s="49">
        <v>20</v>
      </c>
      <c r="AE157" s="49">
        <v>60</v>
      </c>
      <c r="AF157" s="49">
        <v>60</v>
      </c>
      <c r="AG157" s="49">
        <v>60</v>
      </c>
      <c r="AH157" s="10" t="s">
        <v>5420</v>
      </c>
      <c r="AI157" s="10" t="s">
        <v>5421</v>
      </c>
      <c r="AJ157" s="10"/>
      <c r="AK157" s="10" t="s">
        <v>5422</v>
      </c>
      <c r="AL157" s="10" t="s">
        <v>5422</v>
      </c>
      <c r="AM157" s="10" t="s">
        <v>4849</v>
      </c>
      <c r="AN157" s="10"/>
      <c r="AO157" s="49">
        <v>100</v>
      </c>
      <c r="AP157" s="49">
        <v>20</v>
      </c>
      <c r="AQ157" s="49">
        <v>120</v>
      </c>
      <c r="AR157" s="49">
        <v>0</v>
      </c>
      <c r="AS157" s="49">
        <v>0</v>
      </c>
      <c r="AT157" s="49">
        <v>0</v>
      </c>
      <c r="AU157" s="49">
        <v>0</v>
      </c>
      <c r="AV157" s="49">
        <v>0</v>
      </c>
      <c r="AW157" s="50">
        <v>0</v>
      </c>
      <c r="AX157" s="49">
        <v>0</v>
      </c>
      <c r="AY157" s="49">
        <v>0</v>
      </c>
      <c r="AZ157" s="49">
        <v>0</v>
      </c>
      <c r="BA157" s="49">
        <v>120</v>
      </c>
      <c r="BB157" s="49">
        <v>100</v>
      </c>
      <c r="BC157" s="49">
        <v>50</v>
      </c>
      <c r="BD157" s="49">
        <v>150</v>
      </c>
      <c r="BE157" s="49">
        <v>0</v>
      </c>
      <c r="BF157" s="49">
        <v>0</v>
      </c>
      <c r="BG157" s="49">
        <v>0</v>
      </c>
      <c r="BH157" s="49">
        <v>0</v>
      </c>
      <c r="BI157" s="49">
        <v>0</v>
      </c>
      <c r="BJ157" s="50">
        <v>0</v>
      </c>
      <c r="BK157" s="49">
        <v>0</v>
      </c>
      <c r="BL157" s="49">
        <v>0</v>
      </c>
      <c r="BM157" s="49">
        <v>0</v>
      </c>
      <c r="BN157" s="49">
        <v>150</v>
      </c>
      <c r="BO157" s="49">
        <v>0</v>
      </c>
      <c r="BP157" s="49">
        <v>50</v>
      </c>
      <c r="BQ157" s="49">
        <v>50</v>
      </c>
      <c r="BR157" s="49">
        <v>0</v>
      </c>
      <c r="BS157" s="49">
        <v>0</v>
      </c>
      <c r="BT157" s="49">
        <v>0</v>
      </c>
      <c r="BU157" s="50">
        <v>0</v>
      </c>
      <c r="BV157" s="49">
        <v>0</v>
      </c>
      <c r="BW157" s="50">
        <v>0</v>
      </c>
      <c r="BX157" s="49">
        <v>0</v>
      </c>
      <c r="BY157" s="49">
        <v>0</v>
      </c>
      <c r="BZ157" s="49">
        <v>0</v>
      </c>
      <c r="CA157" s="49">
        <v>50</v>
      </c>
      <c r="CB157" s="49">
        <v>0</v>
      </c>
      <c r="CC157" s="49">
        <v>50</v>
      </c>
      <c r="CD157" s="49">
        <v>50</v>
      </c>
      <c r="CE157" s="49">
        <v>0</v>
      </c>
      <c r="CF157" s="49">
        <v>0</v>
      </c>
      <c r="CG157" s="49">
        <v>0</v>
      </c>
      <c r="CH157" s="50">
        <v>0</v>
      </c>
      <c r="CI157" s="49">
        <v>0</v>
      </c>
      <c r="CJ157" s="50">
        <v>0</v>
      </c>
      <c r="CK157" s="49">
        <v>0</v>
      </c>
      <c r="CL157" s="49">
        <v>0</v>
      </c>
      <c r="CM157" s="49">
        <v>0</v>
      </c>
      <c r="CN157" s="49">
        <v>50</v>
      </c>
      <c r="CO157" s="10" t="s">
        <v>1885</v>
      </c>
      <c r="CP157" s="51" t="s">
        <v>1886</v>
      </c>
    </row>
    <row r="158" spans="1:94" ht="70.349999999999994" customHeight="1" x14ac:dyDescent="0.3">
      <c r="A158" s="48" t="s">
        <v>1887</v>
      </c>
      <c r="B158" s="48" t="s">
        <v>1887</v>
      </c>
      <c r="C158" s="10" t="s">
        <v>136</v>
      </c>
      <c r="D158" s="10" t="s">
        <v>102</v>
      </c>
      <c r="E158" s="10" t="s">
        <v>1888</v>
      </c>
      <c r="F158" s="10" t="s">
        <v>101</v>
      </c>
      <c r="G158" s="10" t="s">
        <v>124</v>
      </c>
      <c r="H158" s="10" t="s">
        <v>106</v>
      </c>
      <c r="I158" s="10" t="s">
        <v>1852</v>
      </c>
      <c r="J158" s="10" t="s">
        <v>175</v>
      </c>
      <c r="K158" s="10" t="s">
        <v>1889</v>
      </c>
      <c r="L158" s="10" t="s">
        <v>1696</v>
      </c>
      <c r="M158" s="10" t="s">
        <v>729</v>
      </c>
      <c r="N158" s="10" t="s">
        <v>1865</v>
      </c>
      <c r="O158" s="10" t="s">
        <v>1698</v>
      </c>
      <c r="P158" s="10" t="s">
        <v>903</v>
      </c>
      <c r="Q158" s="10" t="s">
        <v>1866</v>
      </c>
      <c r="R158" s="10" t="s">
        <v>1867</v>
      </c>
      <c r="S158" s="10" t="s">
        <v>1890</v>
      </c>
      <c r="T158" s="10" t="s">
        <v>1891</v>
      </c>
      <c r="U158" s="10" t="s">
        <v>1675</v>
      </c>
      <c r="V158" s="10" t="s">
        <v>1892</v>
      </c>
      <c r="W158" s="10" t="s">
        <v>1893</v>
      </c>
      <c r="X158" s="10" t="s">
        <v>1678</v>
      </c>
      <c r="Y158" s="10" t="s">
        <v>123</v>
      </c>
      <c r="Z158" s="10" t="s">
        <v>124</v>
      </c>
      <c r="AA158" s="49">
        <v>4</v>
      </c>
      <c r="AB158" s="10" t="s">
        <v>125</v>
      </c>
      <c r="AC158" s="10" t="s">
        <v>1703</v>
      </c>
      <c r="AD158" s="49">
        <v>0</v>
      </c>
      <c r="AE158" s="49">
        <v>0</v>
      </c>
      <c r="AF158" s="49">
        <v>2</v>
      </c>
      <c r="AG158" s="49">
        <v>2</v>
      </c>
      <c r="AH158" s="10"/>
      <c r="AI158" s="10"/>
      <c r="AJ158" s="10"/>
      <c r="AK158" s="10" t="s">
        <v>5423</v>
      </c>
      <c r="AL158" s="10" t="s">
        <v>5423</v>
      </c>
      <c r="AM158" s="10" t="s">
        <v>4849</v>
      </c>
      <c r="AN158" s="10"/>
      <c r="AO158" s="49">
        <v>0</v>
      </c>
      <c r="AP158" s="49">
        <v>12</v>
      </c>
      <c r="AQ158" s="49">
        <v>12</v>
      </c>
      <c r="AR158" s="49">
        <v>0</v>
      </c>
      <c r="AS158" s="49">
        <v>0</v>
      </c>
      <c r="AT158" s="49">
        <v>0</v>
      </c>
      <c r="AU158" s="49">
        <v>0</v>
      </c>
      <c r="AV158" s="49">
        <v>0</v>
      </c>
      <c r="AW158" s="50">
        <v>0</v>
      </c>
      <c r="AX158" s="49">
        <v>0</v>
      </c>
      <c r="AY158" s="49">
        <v>0</v>
      </c>
      <c r="AZ158" s="49">
        <v>0</v>
      </c>
      <c r="BA158" s="49">
        <v>12</v>
      </c>
      <c r="BB158" s="49">
        <v>0</v>
      </c>
      <c r="BC158" s="49">
        <v>30</v>
      </c>
      <c r="BD158" s="49">
        <v>30</v>
      </c>
      <c r="BE158" s="49">
        <v>0</v>
      </c>
      <c r="BF158" s="49">
        <v>0</v>
      </c>
      <c r="BG158" s="49">
        <v>0</v>
      </c>
      <c r="BH158" s="49">
        <v>0</v>
      </c>
      <c r="BI158" s="49">
        <v>0</v>
      </c>
      <c r="BJ158" s="50">
        <v>0</v>
      </c>
      <c r="BK158" s="49">
        <v>0</v>
      </c>
      <c r="BL158" s="49">
        <v>0</v>
      </c>
      <c r="BM158" s="49">
        <v>0</v>
      </c>
      <c r="BN158" s="49">
        <v>30</v>
      </c>
      <c r="BO158" s="49">
        <v>0</v>
      </c>
      <c r="BP158" s="49">
        <v>30</v>
      </c>
      <c r="BQ158" s="49">
        <v>30</v>
      </c>
      <c r="BR158" s="49">
        <v>0</v>
      </c>
      <c r="BS158" s="49">
        <v>0</v>
      </c>
      <c r="BT158" s="49">
        <v>0</v>
      </c>
      <c r="BU158" s="50">
        <v>0</v>
      </c>
      <c r="BV158" s="49">
        <v>0</v>
      </c>
      <c r="BW158" s="50">
        <v>0</v>
      </c>
      <c r="BX158" s="49">
        <v>0</v>
      </c>
      <c r="BY158" s="49">
        <v>0</v>
      </c>
      <c r="BZ158" s="49">
        <v>0</v>
      </c>
      <c r="CA158" s="49">
        <v>30</v>
      </c>
      <c r="CB158" s="49">
        <v>0</v>
      </c>
      <c r="CC158" s="49">
        <v>30</v>
      </c>
      <c r="CD158" s="49">
        <v>30</v>
      </c>
      <c r="CE158" s="49">
        <v>0</v>
      </c>
      <c r="CF158" s="49">
        <v>0</v>
      </c>
      <c r="CG158" s="49">
        <v>0</v>
      </c>
      <c r="CH158" s="50">
        <v>0</v>
      </c>
      <c r="CI158" s="49">
        <v>0</v>
      </c>
      <c r="CJ158" s="50">
        <v>0</v>
      </c>
      <c r="CK158" s="49">
        <v>0</v>
      </c>
      <c r="CL158" s="49">
        <v>0</v>
      </c>
      <c r="CM158" s="49">
        <v>0</v>
      </c>
      <c r="CN158" s="49">
        <v>30</v>
      </c>
      <c r="CO158" s="10" t="s">
        <v>1895</v>
      </c>
      <c r="CP158" s="51" t="s">
        <v>1894</v>
      </c>
    </row>
    <row r="159" spans="1:94" ht="70.349999999999994" customHeight="1" x14ac:dyDescent="0.3">
      <c r="A159" s="48" t="s">
        <v>1896</v>
      </c>
      <c r="B159" s="48" t="s">
        <v>1896</v>
      </c>
      <c r="C159" s="10" t="s">
        <v>175</v>
      </c>
      <c r="D159" s="10" t="s">
        <v>102</v>
      </c>
      <c r="E159" s="10" t="s">
        <v>1691</v>
      </c>
      <c r="F159" s="10" t="s">
        <v>1692</v>
      </c>
      <c r="G159" s="10" t="s">
        <v>124</v>
      </c>
      <c r="H159" s="10" t="s">
        <v>106</v>
      </c>
      <c r="I159" s="10" t="s">
        <v>1693</v>
      </c>
      <c r="J159" s="10" t="s">
        <v>1694</v>
      </c>
      <c r="K159" s="10" t="s">
        <v>1695</v>
      </c>
      <c r="L159" s="10" t="s">
        <v>1696</v>
      </c>
      <c r="M159" s="10" t="s">
        <v>729</v>
      </c>
      <c r="N159" s="10" t="s">
        <v>1865</v>
      </c>
      <c r="O159" s="10" t="s">
        <v>1698</v>
      </c>
      <c r="P159" s="10" t="s">
        <v>903</v>
      </c>
      <c r="Q159" s="10" t="s">
        <v>1866</v>
      </c>
      <c r="R159" s="10" t="s">
        <v>1867</v>
      </c>
      <c r="S159" s="10" t="s">
        <v>1897</v>
      </c>
      <c r="T159" s="10" t="s">
        <v>1898</v>
      </c>
      <c r="U159" s="10" t="s">
        <v>1899</v>
      </c>
      <c r="V159" s="10" t="s">
        <v>1900</v>
      </c>
      <c r="W159" s="10" t="s">
        <v>1901</v>
      </c>
      <c r="X159" s="10" t="s">
        <v>827</v>
      </c>
      <c r="Y159" s="10" t="s">
        <v>123</v>
      </c>
      <c r="Z159" s="10" t="s">
        <v>124</v>
      </c>
      <c r="AA159" s="49">
        <v>12</v>
      </c>
      <c r="AB159" s="10" t="s">
        <v>125</v>
      </c>
      <c r="AC159" s="10" t="s">
        <v>1703</v>
      </c>
      <c r="AD159" s="49">
        <v>0</v>
      </c>
      <c r="AE159" s="49">
        <v>4</v>
      </c>
      <c r="AF159" s="49">
        <v>4</v>
      </c>
      <c r="AG159" s="49">
        <v>4</v>
      </c>
      <c r="AH159" s="10"/>
      <c r="AI159" s="10" t="s">
        <v>5424</v>
      </c>
      <c r="AJ159" s="10" t="s">
        <v>5425</v>
      </c>
      <c r="AK159" s="10" t="s">
        <v>5426</v>
      </c>
      <c r="AL159" s="10" t="s">
        <v>5426</v>
      </c>
      <c r="AM159" s="10" t="s">
        <v>4849</v>
      </c>
      <c r="AN159" s="10"/>
      <c r="AO159" s="49">
        <v>0</v>
      </c>
      <c r="AP159" s="49">
        <v>0</v>
      </c>
      <c r="AQ159" s="49">
        <v>0</v>
      </c>
      <c r="AR159" s="49">
        <v>0</v>
      </c>
      <c r="AS159" s="49">
        <v>0</v>
      </c>
      <c r="AT159" s="49">
        <v>0</v>
      </c>
      <c r="AU159" s="49">
        <v>0</v>
      </c>
      <c r="AV159" s="49">
        <v>0</v>
      </c>
      <c r="AW159" s="50">
        <v>0</v>
      </c>
      <c r="AX159" s="49">
        <v>0</v>
      </c>
      <c r="AY159" s="49">
        <v>0</v>
      </c>
      <c r="AZ159" s="49">
        <v>0</v>
      </c>
      <c r="BA159" s="49">
        <v>0</v>
      </c>
      <c r="BB159" s="49">
        <v>0</v>
      </c>
      <c r="BC159" s="49">
        <v>5</v>
      </c>
      <c r="BD159" s="49">
        <v>5</v>
      </c>
      <c r="BE159" s="49">
        <v>0</v>
      </c>
      <c r="BF159" s="49">
        <v>0</v>
      </c>
      <c r="BG159" s="49">
        <v>0</v>
      </c>
      <c r="BH159" s="49">
        <v>0</v>
      </c>
      <c r="BI159" s="49">
        <v>0</v>
      </c>
      <c r="BJ159" s="50">
        <v>0</v>
      </c>
      <c r="BK159" s="49">
        <v>0</v>
      </c>
      <c r="BL159" s="49">
        <v>0</v>
      </c>
      <c r="BM159" s="49">
        <v>0</v>
      </c>
      <c r="BN159" s="49">
        <v>5</v>
      </c>
      <c r="BO159" s="49">
        <v>0</v>
      </c>
      <c r="BP159" s="49">
        <v>0</v>
      </c>
      <c r="BQ159" s="49">
        <v>0</v>
      </c>
      <c r="BR159" s="49">
        <v>0</v>
      </c>
      <c r="BS159" s="49">
        <v>0</v>
      </c>
      <c r="BT159" s="49">
        <v>0</v>
      </c>
      <c r="BU159" s="50">
        <v>0</v>
      </c>
      <c r="BV159" s="49">
        <v>0</v>
      </c>
      <c r="BW159" s="50">
        <v>0</v>
      </c>
      <c r="BX159" s="49">
        <v>0</v>
      </c>
      <c r="BY159" s="49">
        <v>0</v>
      </c>
      <c r="BZ159" s="49">
        <v>0</v>
      </c>
      <c r="CA159" s="49">
        <v>0</v>
      </c>
      <c r="CB159" s="49">
        <v>0</v>
      </c>
      <c r="CC159" s="49">
        <v>5</v>
      </c>
      <c r="CD159" s="49">
        <v>5</v>
      </c>
      <c r="CE159" s="49">
        <v>0</v>
      </c>
      <c r="CF159" s="49">
        <v>0</v>
      </c>
      <c r="CG159" s="49">
        <v>0</v>
      </c>
      <c r="CH159" s="50">
        <v>0</v>
      </c>
      <c r="CI159" s="49">
        <v>0</v>
      </c>
      <c r="CJ159" s="50">
        <v>0</v>
      </c>
      <c r="CK159" s="49">
        <v>0</v>
      </c>
      <c r="CL159" s="49">
        <v>0</v>
      </c>
      <c r="CM159" s="49">
        <v>0</v>
      </c>
      <c r="CN159" s="49">
        <v>5</v>
      </c>
      <c r="CO159" s="10"/>
      <c r="CP159" s="51" t="s">
        <v>1905</v>
      </c>
    </row>
    <row r="160" spans="1:94" ht="70.349999999999994" customHeight="1" x14ac:dyDescent="0.3">
      <c r="A160" s="48" t="s">
        <v>1906</v>
      </c>
      <c r="B160" s="48" t="s">
        <v>1906</v>
      </c>
      <c r="C160" s="10" t="s">
        <v>246</v>
      </c>
      <c r="D160" s="10" t="s">
        <v>102</v>
      </c>
      <c r="E160" s="10" t="s">
        <v>1691</v>
      </c>
      <c r="F160" s="10" t="s">
        <v>1692</v>
      </c>
      <c r="G160" s="10" t="s">
        <v>124</v>
      </c>
      <c r="H160" s="10" t="s">
        <v>106</v>
      </c>
      <c r="I160" s="10" t="s">
        <v>1693</v>
      </c>
      <c r="J160" s="10" t="s">
        <v>1694</v>
      </c>
      <c r="K160" s="10" t="s">
        <v>1695</v>
      </c>
      <c r="L160" s="10" t="s">
        <v>1696</v>
      </c>
      <c r="M160" s="10" t="s">
        <v>729</v>
      </c>
      <c r="N160" s="10" t="s">
        <v>1865</v>
      </c>
      <c r="O160" s="10" t="s">
        <v>1698</v>
      </c>
      <c r="P160" s="10" t="s">
        <v>903</v>
      </c>
      <c r="Q160" s="10" t="s">
        <v>1866</v>
      </c>
      <c r="R160" s="10" t="s">
        <v>1867</v>
      </c>
      <c r="S160" s="10" t="s">
        <v>1907</v>
      </c>
      <c r="T160" s="10" t="s">
        <v>1908</v>
      </c>
      <c r="U160" s="10" t="s">
        <v>1909</v>
      </c>
      <c r="V160" s="10" t="s">
        <v>1910</v>
      </c>
      <c r="W160" s="10" t="s">
        <v>1911</v>
      </c>
      <c r="X160" s="10" t="s">
        <v>827</v>
      </c>
      <c r="Y160" s="10" t="s">
        <v>123</v>
      </c>
      <c r="Z160" s="10" t="s">
        <v>124</v>
      </c>
      <c r="AA160" s="49">
        <v>4</v>
      </c>
      <c r="AB160" s="10" t="s">
        <v>125</v>
      </c>
      <c r="AC160" s="10" t="s">
        <v>1703</v>
      </c>
      <c r="AD160" s="49">
        <v>0</v>
      </c>
      <c r="AE160" s="49">
        <v>0</v>
      </c>
      <c r="AF160" s="49">
        <v>2</v>
      </c>
      <c r="AG160" s="49">
        <v>2</v>
      </c>
      <c r="AH160" s="10"/>
      <c r="AI160" s="10"/>
      <c r="AJ160" s="10"/>
      <c r="AK160" s="10" t="s">
        <v>5427</v>
      </c>
      <c r="AL160" s="10" t="s">
        <v>5428</v>
      </c>
      <c r="AM160" s="10" t="s">
        <v>4849</v>
      </c>
      <c r="AN160" s="10"/>
      <c r="AO160" s="49">
        <v>0</v>
      </c>
      <c r="AP160" s="49">
        <v>0</v>
      </c>
      <c r="AQ160" s="49">
        <v>0</v>
      </c>
      <c r="AR160" s="49">
        <v>0</v>
      </c>
      <c r="AS160" s="49">
        <v>0</v>
      </c>
      <c r="AT160" s="49">
        <v>0</v>
      </c>
      <c r="AU160" s="49">
        <v>0</v>
      </c>
      <c r="AV160" s="49">
        <v>0</v>
      </c>
      <c r="AW160" s="50">
        <v>0</v>
      </c>
      <c r="AX160" s="49">
        <v>0</v>
      </c>
      <c r="AY160" s="49">
        <v>0</v>
      </c>
      <c r="AZ160" s="49">
        <v>0</v>
      </c>
      <c r="BA160" s="49">
        <v>0</v>
      </c>
      <c r="BB160" s="49">
        <v>0</v>
      </c>
      <c r="BC160" s="49">
        <v>60</v>
      </c>
      <c r="BD160" s="49">
        <v>60</v>
      </c>
      <c r="BE160" s="49">
        <v>0</v>
      </c>
      <c r="BF160" s="49">
        <v>0</v>
      </c>
      <c r="BG160" s="49">
        <v>0</v>
      </c>
      <c r="BH160" s="49">
        <v>0</v>
      </c>
      <c r="BI160" s="49">
        <v>0</v>
      </c>
      <c r="BJ160" s="50">
        <v>0</v>
      </c>
      <c r="BK160" s="49">
        <v>0</v>
      </c>
      <c r="BL160" s="49">
        <v>0</v>
      </c>
      <c r="BM160" s="49">
        <v>0</v>
      </c>
      <c r="BN160" s="49">
        <v>60</v>
      </c>
      <c r="BO160" s="49">
        <v>0</v>
      </c>
      <c r="BP160" s="49">
        <v>60</v>
      </c>
      <c r="BQ160" s="49">
        <v>60</v>
      </c>
      <c r="BR160" s="49">
        <v>0</v>
      </c>
      <c r="BS160" s="49">
        <v>0</v>
      </c>
      <c r="BT160" s="49">
        <v>0</v>
      </c>
      <c r="BU160" s="50">
        <v>0</v>
      </c>
      <c r="BV160" s="49">
        <v>0</v>
      </c>
      <c r="BW160" s="50">
        <v>0</v>
      </c>
      <c r="BX160" s="49">
        <v>0</v>
      </c>
      <c r="BY160" s="49">
        <v>0</v>
      </c>
      <c r="BZ160" s="49">
        <v>0</v>
      </c>
      <c r="CA160" s="49">
        <v>60</v>
      </c>
      <c r="CB160" s="49">
        <v>0</v>
      </c>
      <c r="CC160" s="49">
        <v>0</v>
      </c>
      <c r="CD160" s="49">
        <v>0</v>
      </c>
      <c r="CE160" s="49">
        <v>0</v>
      </c>
      <c r="CF160" s="49">
        <v>0</v>
      </c>
      <c r="CG160" s="49">
        <v>0</v>
      </c>
      <c r="CH160" s="50">
        <v>0</v>
      </c>
      <c r="CI160" s="49">
        <v>0</v>
      </c>
      <c r="CJ160" s="50">
        <v>0</v>
      </c>
      <c r="CK160" s="49">
        <v>0</v>
      </c>
      <c r="CL160" s="49">
        <v>0</v>
      </c>
      <c r="CM160" s="49">
        <v>0</v>
      </c>
      <c r="CN160" s="49">
        <v>0</v>
      </c>
      <c r="CO160" s="10"/>
      <c r="CP160" s="51" t="s">
        <v>1912</v>
      </c>
    </row>
    <row r="161" spans="1:94" ht="70.349999999999994" customHeight="1" x14ac:dyDescent="0.3">
      <c r="A161" s="48" t="s">
        <v>1913</v>
      </c>
      <c r="B161" s="48" t="s">
        <v>1913</v>
      </c>
      <c r="C161" s="10" t="s">
        <v>357</v>
      </c>
      <c r="D161" s="10" t="s">
        <v>102</v>
      </c>
      <c r="E161" s="10" t="s">
        <v>1691</v>
      </c>
      <c r="F161" s="10" t="s">
        <v>1692</v>
      </c>
      <c r="G161" s="10" t="s">
        <v>124</v>
      </c>
      <c r="H161" s="10" t="s">
        <v>106</v>
      </c>
      <c r="I161" s="10" t="s">
        <v>1693</v>
      </c>
      <c r="J161" s="10" t="s">
        <v>1694</v>
      </c>
      <c r="K161" s="10" t="s">
        <v>1695</v>
      </c>
      <c r="L161" s="10" t="s">
        <v>1696</v>
      </c>
      <c r="M161" s="10" t="s">
        <v>729</v>
      </c>
      <c r="N161" s="10" t="s">
        <v>1865</v>
      </c>
      <c r="O161" s="10" t="s">
        <v>1698</v>
      </c>
      <c r="P161" s="10" t="s">
        <v>903</v>
      </c>
      <c r="Q161" s="10" t="s">
        <v>1866</v>
      </c>
      <c r="R161" s="10" t="s">
        <v>1867</v>
      </c>
      <c r="S161" s="10" t="s">
        <v>1914</v>
      </c>
      <c r="T161" s="10" t="s">
        <v>1915</v>
      </c>
      <c r="U161" s="10" t="s">
        <v>1916</v>
      </c>
      <c r="V161" s="10" t="s">
        <v>1917</v>
      </c>
      <c r="W161" s="10" t="s">
        <v>1918</v>
      </c>
      <c r="X161" s="10" t="s">
        <v>1919</v>
      </c>
      <c r="Y161" s="10" t="s">
        <v>123</v>
      </c>
      <c r="Z161" s="10" t="s">
        <v>124</v>
      </c>
      <c r="AA161" s="49">
        <v>4</v>
      </c>
      <c r="AB161" s="10" t="s">
        <v>125</v>
      </c>
      <c r="AC161" s="10" t="s">
        <v>1703</v>
      </c>
      <c r="AD161" s="49">
        <v>0</v>
      </c>
      <c r="AE161" s="49">
        <v>0</v>
      </c>
      <c r="AF161" s="49">
        <v>2</v>
      </c>
      <c r="AG161" s="49">
        <v>2</v>
      </c>
      <c r="AH161" s="10"/>
      <c r="AI161" s="10"/>
      <c r="AJ161" s="10"/>
      <c r="AK161" s="10" t="s">
        <v>5429</v>
      </c>
      <c r="AL161" s="10" t="s">
        <v>5429</v>
      </c>
      <c r="AM161" s="10" t="s">
        <v>4849</v>
      </c>
      <c r="AN161" s="10"/>
      <c r="AO161" s="49">
        <v>0</v>
      </c>
      <c r="AP161" s="49">
        <v>0</v>
      </c>
      <c r="AQ161" s="49">
        <v>0</v>
      </c>
      <c r="AR161" s="49">
        <v>0</v>
      </c>
      <c r="AS161" s="49">
        <v>0</v>
      </c>
      <c r="AT161" s="49">
        <v>0</v>
      </c>
      <c r="AU161" s="49">
        <v>0</v>
      </c>
      <c r="AV161" s="49">
        <v>0</v>
      </c>
      <c r="AW161" s="50">
        <v>0</v>
      </c>
      <c r="AX161" s="49">
        <v>0</v>
      </c>
      <c r="AY161" s="49">
        <v>0</v>
      </c>
      <c r="AZ161" s="49">
        <v>0</v>
      </c>
      <c r="BA161" s="49">
        <v>0</v>
      </c>
      <c r="BB161" s="49">
        <v>0</v>
      </c>
      <c r="BC161" s="49">
        <v>50</v>
      </c>
      <c r="BD161" s="49">
        <v>50</v>
      </c>
      <c r="BE161" s="49">
        <v>0</v>
      </c>
      <c r="BF161" s="49">
        <v>0</v>
      </c>
      <c r="BG161" s="49">
        <v>0</v>
      </c>
      <c r="BH161" s="49">
        <v>0</v>
      </c>
      <c r="BI161" s="49">
        <v>0</v>
      </c>
      <c r="BJ161" s="50">
        <v>0</v>
      </c>
      <c r="BK161" s="49">
        <v>0</v>
      </c>
      <c r="BL161" s="49">
        <v>0</v>
      </c>
      <c r="BM161" s="49">
        <v>0</v>
      </c>
      <c r="BN161" s="49">
        <v>50</v>
      </c>
      <c r="BO161" s="49">
        <v>0</v>
      </c>
      <c r="BP161" s="49">
        <v>30</v>
      </c>
      <c r="BQ161" s="49">
        <v>30</v>
      </c>
      <c r="BR161" s="49">
        <v>0</v>
      </c>
      <c r="BS161" s="49">
        <v>0</v>
      </c>
      <c r="BT161" s="49">
        <v>0</v>
      </c>
      <c r="BU161" s="50">
        <v>0</v>
      </c>
      <c r="BV161" s="49">
        <v>0</v>
      </c>
      <c r="BW161" s="50">
        <v>0</v>
      </c>
      <c r="BX161" s="49">
        <v>0</v>
      </c>
      <c r="BY161" s="49">
        <v>0</v>
      </c>
      <c r="BZ161" s="49">
        <v>0</v>
      </c>
      <c r="CA161" s="49">
        <v>30</v>
      </c>
      <c r="CB161" s="49">
        <v>0</v>
      </c>
      <c r="CC161" s="49">
        <v>30</v>
      </c>
      <c r="CD161" s="49">
        <v>30</v>
      </c>
      <c r="CE161" s="49">
        <v>0</v>
      </c>
      <c r="CF161" s="49">
        <v>0</v>
      </c>
      <c r="CG161" s="49">
        <v>0</v>
      </c>
      <c r="CH161" s="50">
        <v>0</v>
      </c>
      <c r="CI161" s="49">
        <v>0</v>
      </c>
      <c r="CJ161" s="50">
        <v>0</v>
      </c>
      <c r="CK161" s="49">
        <v>0</v>
      </c>
      <c r="CL161" s="49">
        <v>0</v>
      </c>
      <c r="CM161" s="49">
        <v>0</v>
      </c>
      <c r="CN161" s="49">
        <v>30</v>
      </c>
      <c r="CO161" s="10"/>
      <c r="CP161" s="51" t="s">
        <v>1905</v>
      </c>
    </row>
    <row r="162" spans="1:94" ht="70.349999999999994" customHeight="1" x14ac:dyDescent="0.3">
      <c r="A162" s="48" t="s">
        <v>1920</v>
      </c>
      <c r="B162" s="48" t="s">
        <v>1920</v>
      </c>
      <c r="C162" s="10" t="s">
        <v>419</v>
      </c>
      <c r="D162" s="10" t="s">
        <v>102</v>
      </c>
      <c r="E162" s="10" t="s">
        <v>1921</v>
      </c>
      <c r="F162" s="10" t="s">
        <v>191</v>
      </c>
      <c r="G162" s="10" t="s">
        <v>124</v>
      </c>
      <c r="H162" s="10" t="s">
        <v>106</v>
      </c>
      <c r="I162" s="10" t="s">
        <v>1693</v>
      </c>
      <c r="J162" s="10" t="s">
        <v>175</v>
      </c>
      <c r="K162" s="10" t="s">
        <v>1864</v>
      </c>
      <c r="L162" s="10" t="s">
        <v>1696</v>
      </c>
      <c r="M162" s="10" t="s">
        <v>729</v>
      </c>
      <c r="N162" s="10" t="s">
        <v>1865</v>
      </c>
      <c r="O162" s="10" t="s">
        <v>1698</v>
      </c>
      <c r="P162" s="10" t="s">
        <v>903</v>
      </c>
      <c r="Q162" s="10" t="s">
        <v>1866</v>
      </c>
      <c r="R162" s="10" t="s">
        <v>1867</v>
      </c>
      <c r="S162" s="10" t="s">
        <v>1922</v>
      </c>
      <c r="T162" s="10" t="s">
        <v>1923</v>
      </c>
      <c r="U162" s="10" t="s">
        <v>1924</v>
      </c>
      <c r="V162" s="10" t="s">
        <v>1925</v>
      </c>
      <c r="W162" s="10" t="s">
        <v>1926</v>
      </c>
      <c r="X162" s="10" t="s">
        <v>1927</v>
      </c>
      <c r="Y162" s="10" t="s">
        <v>123</v>
      </c>
      <c r="Z162" s="10" t="s">
        <v>124</v>
      </c>
      <c r="AA162" s="49">
        <v>4</v>
      </c>
      <c r="AB162" s="10" t="s">
        <v>125</v>
      </c>
      <c r="AC162" s="10" t="s">
        <v>1703</v>
      </c>
      <c r="AD162" s="49">
        <v>0</v>
      </c>
      <c r="AE162" s="49">
        <v>0</v>
      </c>
      <c r="AF162" s="49">
        <v>2</v>
      </c>
      <c r="AG162" s="49">
        <v>2</v>
      </c>
      <c r="AH162" s="10"/>
      <c r="AI162" s="10"/>
      <c r="AJ162" s="10"/>
      <c r="AK162" s="10" t="s">
        <v>5430</v>
      </c>
      <c r="AL162" s="10" t="s">
        <v>5430</v>
      </c>
      <c r="AM162" s="10" t="s">
        <v>4849</v>
      </c>
      <c r="AN162" s="10"/>
      <c r="AO162" s="49">
        <v>0</v>
      </c>
      <c r="AP162" s="49">
        <v>0</v>
      </c>
      <c r="AQ162" s="49">
        <v>0</v>
      </c>
      <c r="AR162" s="49">
        <v>0</v>
      </c>
      <c r="AS162" s="49">
        <v>0</v>
      </c>
      <c r="AT162" s="49">
        <v>0</v>
      </c>
      <c r="AU162" s="49">
        <v>0</v>
      </c>
      <c r="AV162" s="49">
        <v>0</v>
      </c>
      <c r="AW162" s="50">
        <v>0</v>
      </c>
      <c r="AX162" s="49">
        <v>0</v>
      </c>
      <c r="AY162" s="49">
        <v>0</v>
      </c>
      <c r="AZ162" s="49">
        <v>0</v>
      </c>
      <c r="BA162" s="49">
        <v>0</v>
      </c>
      <c r="BB162" s="49">
        <v>0</v>
      </c>
      <c r="BC162" s="49">
        <v>70</v>
      </c>
      <c r="BD162" s="49">
        <v>70</v>
      </c>
      <c r="BE162" s="49">
        <v>0</v>
      </c>
      <c r="BF162" s="49">
        <v>0</v>
      </c>
      <c r="BG162" s="49">
        <v>0</v>
      </c>
      <c r="BH162" s="49">
        <v>0</v>
      </c>
      <c r="BI162" s="49">
        <v>0</v>
      </c>
      <c r="BJ162" s="50">
        <v>0</v>
      </c>
      <c r="BK162" s="49">
        <v>0</v>
      </c>
      <c r="BL162" s="49">
        <v>0</v>
      </c>
      <c r="BM162" s="49">
        <v>0</v>
      </c>
      <c r="BN162" s="49">
        <v>70</v>
      </c>
      <c r="BO162" s="49">
        <v>0</v>
      </c>
      <c r="BP162" s="49">
        <v>0</v>
      </c>
      <c r="BQ162" s="49">
        <v>0</v>
      </c>
      <c r="BR162" s="49">
        <v>0</v>
      </c>
      <c r="BS162" s="49">
        <v>0</v>
      </c>
      <c r="BT162" s="49">
        <v>0</v>
      </c>
      <c r="BU162" s="50">
        <v>0</v>
      </c>
      <c r="BV162" s="49">
        <v>0</v>
      </c>
      <c r="BW162" s="50">
        <v>0</v>
      </c>
      <c r="BX162" s="49">
        <v>0</v>
      </c>
      <c r="BY162" s="49">
        <v>0</v>
      </c>
      <c r="BZ162" s="49">
        <v>0</v>
      </c>
      <c r="CA162" s="49">
        <v>0</v>
      </c>
      <c r="CB162" s="49">
        <v>0</v>
      </c>
      <c r="CC162" s="49">
        <v>0</v>
      </c>
      <c r="CD162" s="49">
        <v>0</v>
      </c>
      <c r="CE162" s="49">
        <v>0</v>
      </c>
      <c r="CF162" s="49">
        <v>0</v>
      </c>
      <c r="CG162" s="49">
        <v>0</v>
      </c>
      <c r="CH162" s="50">
        <v>0</v>
      </c>
      <c r="CI162" s="49">
        <v>0</v>
      </c>
      <c r="CJ162" s="50">
        <v>0</v>
      </c>
      <c r="CK162" s="49">
        <v>0</v>
      </c>
      <c r="CL162" s="49">
        <v>0</v>
      </c>
      <c r="CM162" s="49">
        <v>0</v>
      </c>
      <c r="CN162" s="49">
        <v>0</v>
      </c>
      <c r="CO162" s="10"/>
      <c r="CP162" s="51" t="s">
        <v>5431</v>
      </c>
    </row>
    <row r="163" spans="1:94" ht="70.349999999999994" customHeight="1" x14ac:dyDescent="0.3">
      <c r="A163" s="48" t="s">
        <v>1930</v>
      </c>
      <c r="B163" s="48" t="s">
        <v>1930</v>
      </c>
      <c r="C163" s="10" t="s">
        <v>436</v>
      </c>
      <c r="D163" s="10" t="s">
        <v>102</v>
      </c>
      <c r="E163" s="10" t="s">
        <v>1691</v>
      </c>
      <c r="F163" s="10" t="s">
        <v>1692</v>
      </c>
      <c r="G163" s="10" t="s">
        <v>124</v>
      </c>
      <c r="H163" s="10" t="s">
        <v>106</v>
      </c>
      <c r="I163" s="10" t="s">
        <v>1693</v>
      </c>
      <c r="J163" s="10" t="s">
        <v>1694</v>
      </c>
      <c r="K163" s="10" t="s">
        <v>1695</v>
      </c>
      <c r="L163" s="10" t="s">
        <v>1696</v>
      </c>
      <c r="M163" s="10" t="s">
        <v>729</v>
      </c>
      <c r="N163" s="10" t="s">
        <v>1865</v>
      </c>
      <c r="O163" s="10" t="s">
        <v>1698</v>
      </c>
      <c r="P163" s="10" t="s">
        <v>903</v>
      </c>
      <c r="Q163" s="10" t="s">
        <v>1866</v>
      </c>
      <c r="R163" s="10" t="s">
        <v>1867</v>
      </c>
      <c r="S163" s="10" t="s">
        <v>1931</v>
      </c>
      <c r="T163" s="10" t="s">
        <v>1932</v>
      </c>
      <c r="U163" s="10" t="s">
        <v>1933</v>
      </c>
      <c r="V163" s="10" t="s">
        <v>1934</v>
      </c>
      <c r="W163" s="10" t="s">
        <v>1935</v>
      </c>
      <c r="X163" s="10" t="s">
        <v>1936</v>
      </c>
      <c r="Y163" s="10" t="s">
        <v>123</v>
      </c>
      <c r="Z163" s="10" t="s">
        <v>124</v>
      </c>
      <c r="AA163" s="49">
        <v>10</v>
      </c>
      <c r="AB163" s="10" t="s">
        <v>125</v>
      </c>
      <c r="AC163" s="10" t="s">
        <v>1703</v>
      </c>
      <c r="AD163" s="49">
        <v>2</v>
      </c>
      <c r="AE163" s="49">
        <v>0</v>
      </c>
      <c r="AF163" s="49">
        <v>4</v>
      </c>
      <c r="AG163" s="49">
        <v>4</v>
      </c>
      <c r="AH163" s="10" t="s">
        <v>5432</v>
      </c>
      <c r="AI163" s="10" t="s">
        <v>5433</v>
      </c>
      <c r="AJ163" s="10" t="s">
        <v>5434</v>
      </c>
      <c r="AK163" s="10" t="s">
        <v>5435</v>
      </c>
      <c r="AL163" s="10" t="s">
        <v>5435</v>
      </c>
      <c r="AM163" s="10" t="s">
        <v>4849</v>
      </c>
      <c r="AN163" s="10"/>
      <c r="AO163" s="49">
        <v>0</v>
      </c>
      <c r="AP163" s="49">
        <v>15</v>
      </c>
      <c r="AQ163" s="49">
        <v>15</v>
      </c>
      <c r="AR163" s="49">
        <v>0</v>
      </c>
      <c r="AS163" s="49">
        <v>0</v>
      </c>
      <c r="AT163" s="49">
        <v>0</v>
      </c>
      <c r="AU163" s="49">
        <v>0</v>
      </c>
      <c r="AV163" s="49">
        <v>0</v>
      </c>
      <c r="AW163" s="50">
        <v>0</v>
      </c>
      <c r="AX163" s="49">
        <v>0</v>
      </c>
      <c r="AY163" s="49">
        <v>0</v>
      </c>
      <c r="AZ163" s="49">
        <v>0</v>
      </c>
      <c r="BA163" s="49">
        <v>15</v>
      </c>
      <c r="BB163" s="49">
        <v>0</v>
      </c>
      <c r="BC163" s="49">
        <v>50</v>
      </c>
      <c r="BD163" s="49">
        <v>50</v>
      </c>
      <c r="BE163" s="49">
        <v>0</v>
      </c>
      <c r="BF163" s="49">
        <v>0</v>
      </c>
      <c r="BG163" s="49">
        <v>0</v>
      </c>
      <c r="BH163" s="49">
        <v>0</v>
      </c>
      <c r="BI163" s="49">
        <v>0</v>
      </c>
      <c r="BJ163" s="50">
        <v>0</v>
      </c>
      <c r="BK163" s="49">
        <v>0</v>
      </c>
      <c r="BL163" s="49">
        <v>0</v>
      </c>
      <c r="BM163" s="49">
        <v>0</v>
      </c>
      <c r="BN163" s="49">
        <v>50</v>
      </c>
      <c r="BO163" s="49">
        <v>0</v>
      </c>
      <c r="BP163" s="49">
        <v>50</v>
      </c>
      <c r="BQ163" s="49">
        <v>50</v>
      </c>
      <c r="BR163" s="49">
        <v>0</v>
      </c>
      <c r="BS163" s="49">
        <v>0</v>
      </c>
      <c r="BT163" s="49">
        <v>0</v>
      </c>
      <c r="BU163" s="50">
        <v>0</v>
      </c>
      <c r="BV163" s="49">
        <v>0</v>
      </c>
      <c r="BW163" s="50">
        <v>0</v>
      </c>
      <c r="BX163" s="49">
        <v>0</v>
      </c>
      <c r="BY163" s="49">
        <v>0</v>
      </c>
      <c r="BZ163" s="49">
        <v>0</v>
      </c>
      <c r="CA163" s="49">
        <v>50</v>
      </c>
      <c r="CB163" s="49">
        <v>0</v>
      </c>
      <c r="CC163" s="49">
        <v>50</v>
      </c>
      <c r="CD163" s="49">
        <v>50</v>
      </c>
      <c r="CE163" s="49">
        <v>0</v>
      </c>
      <c r="CF163" s="49">
        <v>0</v>
      </c>
      <c r="CG163" s="49">
        <v>0</v>
      </c>
      <c r="CH163" s="50">
        <v>0</v>
      </c>
      <c r="CI163" s="49">
        <v>0</v>
      </c>
      <c r="CJ163" s="50">
        <v>0</v>
      </c>
      <c r="CK163" s="49">
        <v>0</v>
      </c>
      <c r="CL163" s="49">
        <v>0</v>
      </c>
      <c r="CM163" s="49">
        <v>0</v>
      </c>
      <c r="CN163" s="49">
        <v>50</v>
      </c>
      <c r="CO163" s="10" t="s">
        <v>1941</v>
      </c>
      <c r="CP163" s="51" t="s">
        <v>1942</v>
      </c>
    </row>
    <row r="164" spans="1:94" ht="70.349999999999994" customHeight="1" x14ac:dyDescent="0.3">
      <c r="A164" s="48" t="s">
        <v>1943</v>
      </c>
      <c r="B164" s="48" t="s">
        <v>1943</v>
      </c>
      <c r="C164" s="10" t="s">
        <v>111</v>
      </c>
      <c r="D164" s="10" t="s">
        <v>102</v>
      </c>
      <c r="E164" s="10" t="s">
        <v>1691</v>
      </c>
      <c r="F164" s="10" t="s">
        <v>1692</v>
      </c>
      <c r="G164" s="10" t="s">
        <v>124</v>
      </c>
      <c r="H164" s="10" t="s">
        <v>106</v>
      </c>
      <c r="I164" s="10" t="s">
        <v>1693</v>
      </c>
      <c r="J164" s="10" t="s">
        <v>1694</v>
      </c>
      <c r="K164" s="10" t="s">
        <v>1695</v>
      </c>
      <c r="L164" s="10" t="s">
        <v>1696</v>
      </c>
      <c r="M164" s="10" t="s">
        <v>729</v>
      </c>
      <c r="N164" s="10" t="s">
        <v>1865</v>
      </c>
      <c r="O164" s="10" t="s">
        <v>1944</v>
      </c>
      <c r="P164" s="10" t="s">
        <v>925</v>
      </c>
      <c r="Q164" s="10" t="s">
        <v>1945</v>
      </c>
      <c r="R164" s="10" t="s">
        <v>1946</v>
      </c>
      <c r="S164" s="10" t="s">
        <v>1947</v>
      </c>
      <c r="T164" s="10" t="s">
        <v>1948</v>
      </c>
      <c r="U164" s="10" t="s">
        <v>1728</v>
      </c>
      <c r="V164" s="10" t="s">
        <v>1949</v>
      </c>
      <c r="W164" s="10" t="s">
        <v>1950</v>
      </c>
      <c r="X164" s="10" t="s">
        <v>146</v>
      </c>
      <c r="Y164" s="10" t="s">
        <v>123</v>
      </c>
      <c r="Z164" s="10" t="s">
        <v>124</v>
      </c>
      <c r="AA164" s="49">
        <v>248</v>
      </c>
      <c r="AB164" s="10" t="s">
        <v>125</v>
      </c>
      <c r="AC164" s="10" t="s">
        <v>1703</v>
      </c>
      <c r="AD164" s="49">
        <v>248</v>
      </c>
      <c r="AE164" s="49">
        <v>0</v>
      </c>
      <c r="AF164" s="49">
        <v>0</v>
      </c>
      <c r="AG164" s="49">
        <v>0</v>
      </c>
      <c r="AH164" s="10" t="s">
        <v>5436</v>
      </c>
      <c r="AI164" s="10"/>
      <c r="AJ164" s="10"/>
      <c r="AK164" s="10"/>
      <c r="AL164" s="10"/>
      <c r="AM164" s="10" t="s">
        <v>5070</v>
      </c>
      <c r="AN164" s="10"/>
      <c r="AO164" s="49">
        <v>0</v>
      </c>
      <c r="AP164" s="49">
        <v>0</v>
      </c>
      <c r="AQ164" s="49">
        <v>0</v>
      </c>
      <c r="AR164" s="49">
        <v>0</v>
      </c>
      <c r="AS164" s="49">
        <v>0</v>
      </c>
      <c r="AT164" s="49">
        <v>0</v>
      </c>
      <c r="AU164" s="49">
        <v>0</v>
      </c>
      <c r="AV164" s="49">
        <v>0</v>
      </c>
      <c r="AW164" s="50">
        <v>0</v>
      </c>
      <c r="AX164" s="49">
        <v>2717</v>
      </c>
      <c r="AY164" s="49">
        <v>0</v>
      </c>
      <c r="AZ164" s="49">
        <v>0</v>
      </c>
      <c r="BA164" s="49">
        <v>2717</v>
      </c>
      <c r="BB164" s="49">
        <v>0</v>
      </c>
      <c r="BC164" s="49">
        <v>0</v>
      </c>
      <c r="BD164" s="49">
        <v>0</v>
      </c>
      <c r="BE164" s="49">
        <v>0</v>
      </c>
      <c r="BF164" s="49">
        <v>0</v>
      </c>
      <c r="BG164" s="49">
        <v>0</v>
      </c>
      <c r="BH164" s="49">
        <v>0</v>
      </c>
      <c r="BI164" s="49">
        <v>0</v>
      </c>
      <c r="BJ164" s="50">
        <v>0</v>
      </c>
      <c r="BK164" s="49">
        <v>0</v>
      </c>
      <c r="BL164" s="49">
        <v>0</v>
      </c>
      <c r="BM164" s="49">
        <v>0</v>
      </c>
      <c r="BN164" s="49">
        <v>0</v>
      </c>
      <c r="BO164" s="49">
        <v>0</v>
      </c>
      <c r="BP164" s="49">
        <v>0</v>
      </c>
      <c r="BQ164" s="49">
        <v>0</v>
      </c>
      <c r="BR164" s="49">
        <v>0</v>
      </c>
      <c r="BS164" s="49">
        <v>0</v>
      </c>
      <c r="BT164" s="49">
        <v>0</v>
      </c>
      <c r="BU164" s="50">
        <v>0</v>
      </c>
      <c r="BV164" s="49">
        <v>0</v>
      </c>
      <c r="BW164" s="50">
        <v>0</v>
      </c>
      <c r="BX164" s="49">
        <v>0</v>
      </c>
      <c r="BY164" s="49">
        <v>0</v>
      </c>
      <c r="BZ164" s="49">
        <v>0</v>
      </c>
      <c r="CA164" s="49">
        <v>0</v>
      </c>
      <c r="CB164" s="49">
        <v>0</v>
      </c>
      <c r="CC164" s="49">
        <v>0</v>
      </c>
      <c r="CD164" s="49">
        <v>0</v>
      </c>
      <c r="CE164" s="49">
        <v>0</v>
      </c>
      <c r="CF164" s="49">
        <v>0</v>
      </c>
      <c r="CG164" s="49">
        <v>0</v>
      </c>
      <c r="CH164" s="50">
        <v>0</v>
      </c>
      <c r="CI164" s="49">
        <v>0</v>
      </c>
      <c r="CJ164" s="50">
        <v>0</v>
      </c>
      <c r="CK164" s="49">
        <v>0</v>
      </c>
      <c r="CL164" s="49">
        <v>0</v>
      </c>
      <c r="CM164" s="49">
        <v>0</v>
      </c>
      <c r="CN164" s="49">
        <v>0</v>
      </c>
      <c r="CO164" s="10"/>
      <c r="CP164" s="51"/>
    </row>
    <row r="165" spans="1:94" ht="70.349999999999994" customHeight="1" x14ac:dyDescent="0.3">
      <c r="A165" s="48" t="s">
        <v>1952</v>
      </c>
      <c r="B165" s="48" t="s">
        <v>1952</v>
      </c>
      <c r="C165" s="10" t="s">
        <v>101</v>
      </c>
      <c r="D165" s="10" t="s">
        <v>102</v>
      </c>
      <c r="E165" s="10" t="s">
        <v>1953</v>
      </c>
      <c r="F165" s="10" t="s">
        <v>1954</v>
      </c>
      <c r="G165" s="10" t="s">
        <v>124</v>
      </c>
      <c r="H165" s="10" t="s">
        <v>106</v>
      </c>
      <c r="I165" s="10" t="s">
        <v>1852</v>
      </c>
      <c r="J165" s="10" t="s">
        <v>1955</v>
      </c>
      <c r="K165" s="10" t="s">
        <v>1956</v>
      </c>
      <c r="L165" s="10" t="s">
        <v>1696</v>
      </c>
      <c r="M165" s="10" t="s">
        <v>421</v>
      </c>
      <c r="N165" s="10" t="s">
        <v>1957</v>
      </c>
      <c r="O165" s="10" t="s">
        <v>1944</v>
      </c>
      <c r="P165" s="10" t="s">
        <v>925</v>
      </c>
      <c r="Q165" s="10" t="s">
        <v>1945</v>
      </c>
      <c r="R165" s="10" t="s">
        <v>1946</v>
      </c>
      <c r="S165" s="10" t="s">
        <v>1958</v>
      </c>
      <c r="T165" s="10" t="s">
        <v>1959</v>
      </c>
      <c r="U165" s="10" t="s">
        <v>1960</v>
      </c>
      <c r="V165" s="10" t="s">
        <v>1961</v>
      </c>
      <c r="W165" s="10" t="s">
        <v>1962</v>
      </c>
      <c r="X165" s="10" t="s">
        <v>146</v>
      </c>
      <c r="Y165" s="10" t="s">
        <v>123</v>
      </c>
      <c r="Z165" s="10" t="s">
        <v>124</v>
      </c>
      <c r="AA165" s="49">
        <v>100</v>
      </c>
      <c r="AB165" s="10" t="s">
        <v>125</v>
      </c>
      <c r="AC165" s="10" t="s">
        <v>1703</v>
      </c>
      <c r="AD165" s="49">
        <v>0</v>
      </c>
      <c r="AE165" s="49">
        <v>0</v>
      </c>
      <c r="AF165" s="49">
        <v>50</v>
      </c>
      <c r="AG165" s="49">
        <v>50</v>
      </c>
      <c r="AH165" s="10"/>
      <c r="AI165" s="10"/>
      <c r="AJ165" s="10"/>
      <c r="AK165" s="10" t="s">
        <v>5437</v>
      </c>
      <c r="AL165" s="10" t="s">
        <v>5437</v>
      </c>
      <c r="AM165" s="10" t="s">
        <v>4849</v>
      </c>
      <c r="AN165" s="10"/>
      <c r="AO165" s="49">
        <v>0</v>
      </c>
      <c r="AP165" s="49">
        <v>20</v>
      </c>
      <c r="AQ165" s="49">
        <v>20</v>
      </c>
      <c r="AR165" s="49">
        <v>0</v>
      </c>
      <c r="AS165" s="49">
        <v>0</v>
      </c>
      <c r="AT165" s="49">
        <v>0</v>
      </c>
      <c r="AU165" s="49">
        <v>0</v>
      </c>
      <c r="AV165" s="49">
        <v>0</v>
      </c>
      <c r="AW165" s="50">
        <v>0</v>
      </c>
      <c r="AX165" s="49">
        <v>0</v>
      </c>
      <c r="AY165" s="49">
        <v>0</v>
      </c>
      <c r="AZ165" s="49">
        <v>0</v>
      </c>
      <c r="BA165" s="49">
        <v>20</v>
      </c>
      <c r="BB165" s="49">
        <v>0</v>
      </c>
      <c r="BC165" s="49">
        <v>30</v>
      </c>
      <c r="BD165" s="49">
        <v>30</v>
      </c>
      <c r="BE165" s="49">
        <v>0</v>
      </c>
      <c r="BF165" s="49">
        <v>0</v>
      </c>
      <c r="BG165" s="49">
        <v>0</v>
      </c>
      <c r="BH165" s="49">
        <v>0</v>
      </c>
      <c r="BI165" s="49">
        <v>0</v>
      </c>
      <c r="BJ165" s="50">
        <v>0</v>
      </c>
      <c r="BK165" s="49">
        <v>0</v>
      </c>
      <c r="BL165" s="49">
        <v>0</v>
      </c>
      <c r="BM165" s="49">
        <v>0</v>
      </c>
      <c r="BN165" s="49">
        <v>30</v>
      </c>
      <c r="BO165" s="49">
        <v>0</v>
      </c>
      <c r="BP165" s="49">
        <v>30</v>
      </c>
      <c r="BQ165" s="49">
        <v>30</v>
      </c>
      <c r="BR165" s="49">
        <v>0</v>
      </c>
      <c r="BS165" s="49">
        <v>0</v>
      </c>
      <c r="BT165" s="49">
        <v>0</v>
      </c>
      <c r="BU165" s="50">
        <v>0</v>
      </c>
      <c r="BV165" s="49">
        <v>0</v>
      </c>
      <c r="BW165" s="50">
        <v>0</v>
      </c>
      <c r="BX165" s="49">
        <v>0</v>
      </c>
      <c r="BY165" s="49">
        <v>0</v>
      </c>
      <c r="BZ165" s="49">
        <v>0</v>
      </c>
      <c r="CA165" s="49">
        <v>30</v>
      </c>
      <c r="CB165" s="49">
        <v>0</v>
      </c>
      <c r="CC165" s="49">
        <v>40</v>
      </c>
      <c r="CD165" s="49">
        <v>40</v>
      </c>
      <c r="CE165" s="49">
        <v>0</v>
      </c>
      <c r="CF165" s="49">
        <v>0</v>
      </c>
      <c r="CG165" s="49">
        <v>0</v>
      </c>
      <c r="CH165" s="50">
        <v>0</v>
      </c>
      <c r="CI165" s="49">
        <v>0</v>
      </c>
      <c r="CJ165" s="50">
        <v>0</v>
      </c>
      <c r="CK165" s="49">
        <v>0</v>
      </c>
      <c r="CL165" s="49">
        <v>0</v>
      </c>
      <c r="CM165" s="49">
        <v>0</v>
      </c>
      <c r="CN165" s="49">
        <v>40</v>
      </c>
      <c r="CO165" s="10"/>
      <c r="CP165" s="51" t="s">
        <v>1964</v>
      </c>
    </row>
    <row r="166" spans="1:94" ht="70.349999999999994" customHeight="1" x14ac:dyDescent="0.3">
      <c r="A166" s="48" t="s">
        <v>1965</v>
      </c>
      <c r="B166" s="48" t="s">
        <v>1965</v>
      </c>
      <c r="C166" s="10" t="s">
        <v>136</v>
      </c>
      <c r="D166" s="10" t="s">
        <v>102</v>
      </c>
      <c r="E166" s="10" t="s">
        <v>1953</v>
      </c>
      <c r="F166" s="10" t="s">
        <v>1954</v>
      </c>
      <c r="G166" s="10" t="s">
        <v>124</v>
      </c>
      <c r="H166" s="10" t="s">
        <v>106</v>
      </c>
      <c r="I166" s="10" t="s">
        <v>1852</v>
      </c>
      <c r="J166" s="10" t="s">
        <v>1955</v>
      </c>
      <c r="K166" s="10" t="s">
        <v>1956</v>
      </c>
      <c r="L166" s="10" t="s">
        <v>1696</v>
      </c>
      <c r="M166" s="10" t="s">
        <v>421</v>
      </c>
      <c r="N166" s="10" t="s">
        <v>1957</v>
      </c>
      <c r="O166" s="10" t="s">
        <v>1944</v>
      </c>
      <c r="P166" s="10" t="s">
        <v>925</v>
      </c>
      <c r="Q166" s="10" t="s">
        <v>1945</v>
      </c>
      <c r="R166" s="10" t="s">
        <v>1946</v>
      </c>
      <c r="S166" s="10" t="s">
        <v>1966</v>
      </c>
      <c r="T166" s="10" t="s">
        <v>1967</v>
      </c>
      <c r="U166" s="10" t="s">
        <v>1968</v>
      </c>
      <c r="V166" s="10" t="s">
        <v>1969</v>
      </c>
      <c r="W166" s="10" t="s">
        <v>1970</v>
      </c>
      <c r="X166" s="10" t="s">
        <v>429</v>
      </c>
      <c r="Y166" s="10" t="s">
        <v>123</v>
      </c>
      <c r="Z166" s="10" t="s">
        <v>124</v>
      </c>
      <c r="AA166" s="49">
        <v>4</v>
      </c>
      <c r="AB166" s="10" t="s">
        <v>125</v>
      </c>
      <c r="AC166" s="10" t="s">
        <v>1703</v>
      </c>
      <c r="AD166" s="49">
        <v>0</v>
      </c>
      <c r="AE166" s="49">
        <v>0</v>
      </c>
      <c r="AF166" s="49">
        <v>2</v>
      </c>
      <c r="AG166" s="49">
        <v>2</v>
      </c>
      <c r="AH166" s="10"/>
      <c r="AI166" s="10"/>
      <c r="AJ166" s="10"/>
      <c r="AK166" s="10" t="s">
        <v>5438</v>
      </c>
      <c r="AL166" s="10" t="s">
        <v>5438</v>
      </c>
      <c r="AM166" s="10" t="s">
        <v>4849</v>
      </c>
      <c r="AN166" s="10"/>
      <c r="AO166" s="49">
        <v>0</v>
      </c>
      <c r="AP166" s="49">
        <v>0</v>
      </c>
      <c r="AQ166" s="49">
        <v>0</v>
      </c>
      <c r="AR166" s="49">
        <v>0</v>
      </c>
      <c r="AS166" s="49">
        <v>0</v>
      </c>
      <c r="AT166" s="49">
        <v>0</v>
      </c>
      <c r="AU166" s="49">
        <v>0</v>
      </c>
      <c r="AV166" s="49">
        <v>0</v>
      </c>
      <c r="AW166" s="50">
        <v>0</v>
      </c>
      <c r="AX166" s="49">
        <v>0</v>
      </c>
      <c r="AY166" s="49">
        <v>0</v>
      </c>
      <c r="AZ166" s="49">
        <v>0</v>
      </c>
      <c r="BA166" s="49">
        <v>0</v>
      </c>
      <c r="BB166" s="49">
        <v>0</v>
      </c>
      <c r="BC166" s="49">
        <v>30</v>
      </c>
      <c r="BD166" s="49">
        <v>30</v>
      </c>
      <c r="BE166" s="49">
        <v>0</v>
      </c>
      <c r="BF166" s="49">
        <v>0</v>
      </c>
      <c r="BG166" s="49">
        <v>0</v>
      </c>
      <c r="BH166" s="49">
        <v>0</v>
      </c>
      <c r="BI166" s="49">
        <v>0</v>
      </c>
      <c r="BJ166" s="50">
        <v>0</v>
      </c>
      <c r="BK166" s="49">
        <v>0</v>
      </c>
      <c r="BL166" s="49">
        <v>0</v>
      </c>
      <c r="BM166" s="49">
        <v>0</v>
      </c>
      <c r="BN166" s="49">
        <v>30</v>
      </c>
      <c r="BO166" s="49">
        <v>0</v>
      </c>
      <c r="BP166" s="49">
        <v>30</v>
      </c>
      <c r="BQ166" s="49">
        <v>30</v>
      </c>
      <c r="BR166" s="49">
        <v>0</v>
      </c>
      <c r="BS166" s="49">
        <v>0</v>
      </c>
      <c r="BT166" s="49">
        <v>0</v>
      </c>
      <c r="BU166" s="50">
        <v>0</v>
      </c>
      <c r="BV166" s="49">
        <v>0</v>
      </c>
      <c r="BW166" s="50">
        <v>0</v>
      </c>
      <c r="BX166" s="49">
        <v>0</v>
      </c>
      <c r="BY166" s="49">
        <v>0</v>
      </c>
      <c r="BZ166" s="49">
        <v>0</v>
      </c>
      <c r="CA166" s="49">
        <v>30</v>
      </c>
      <c r="CB166" s="49">
        <v>0</v>
      </c>
      <c r="CC166" s="49">
        <v>30</v>
      </c>
      <c r="CD166" s="49">
        <v>30</v>
      </c>
      <c r="CE166" s="49">
        <v>0</v>
      </c>
      <c r="CF166" s="49">
        <v>0</v>
      </c>
      <c r="CG166" s="49">
        <v>0</v>
      </c>
      <c r="CH166" s="50">
        <v>0</v>
      </c>
      <c r="CI166" s="49">
        <v>0</v>
      </c>
      <c r="CJ166" s="50">
        <v>0</v>
      </c>
      <c r="CK166" s="49">
        <v>0</v>
      </c>
      <c r="CL166" s="49">
        <v>0</v>
      </c>
      <c r="CM166" s="49">
        <v>0</v>
      </c>
      <c r="CN166" s="49">
        <v>30</v>
      </c>
      <c r="CO166" s="10"/>
      <c r="CP166" s="51" t="s">
        <v>1971</v>
      </c>
    </row>
    <row r="167" spans="1:94" ht="70.349999999999994" customHeight="1" x14ac:dyDescent="0.3">
      <c r="A167" s="48" t="s">
        <v>1972</v>
      </c>
      <c r="B167" s="48" t="s">
        <v>1972</v>
      </c>
      <c r="C167" s="10" t="s">
        <v>175</v>
      </c>
      <c r="D167" s="10" t="s">
        <v>102</v>
      </c>
      <c r="E167" s="10" t="s">
        <v>1953</v>
      </c>
      <c r="F167" s="10" t="s">
        <v>1954</v>
      </c>
      <c r="G167" s="10" t="s">
        <v>124</v>
      </c>
      <c r="H167" s="10" t="s">
        <v>106</v>
      </c>
      <c r="I167" s="10" t="s">
        <v>1852</v>
      </c>
      <c r="J167" s="10" t="s">
        <v>1955</v>
      </c>
      <c r="K167" s="10" t="s">
        <v>1956</v>
      </c>
      <c r="L167" s="10" t="s">
        <v>1696</v>
      </c>
      <c r="M167" s="10" t="s">
        <v>421</v>
      </c>
      <c r="N167" s="10" t="s">
        <v>1957</v>
      </c>
      <c r="O167" s="10" t="s">
        <v>1944</v>
      </c>
      <c r="P167" s="10" t="s">
        <v>925</v>
      </c>
      <c r="Q167" s="10" t="s">
        <v>1945</v>
      </c>
      <c r="R167" s="10" t="s">
        <v>1946</v>
      </c>
      <c r="S167" s="10" t="s">
        <v>1973</v>
      </c>
      <c r="T167" s="10" t="s">
        <v>1974</v>
      </c>
      <c r="U167" s="10" t="s">
        <v>1975</v>
      </c>
      <c r="V167" s="10" t="s">
        <v>1976</v>
      </c>
      <c r="W167" s="10" t="s">
        <v>1977</v>
      </c>
      <c r="X167" s="10" t="s">
        <v>1978</v>
      </c>
      <c r="Y167" s="10" t="s">
        <v>123</v>
      </c>
      <c r="Z167" s="10" t="s">
        <v>124</v>
      </c>
      <c r="AA167" s="49">
        <v>3</v>
      </c>
      <c r="AB167" s="10" t="s">
        <v>125</v>
      </c>
      <c r="AC167" s="10" t="s">
        <v>1703</v>
      </c>
      <c r="AD167" s="49">
        <v>0</v>
      </c>
      <c r="AE167" s="49">
        <v>0</v>
      </c>
      <c r="AF167" s="49">
        <v>1</v>
      </c>
      <c r="AG167" s="49">
        <v>2</v>
      </c>
      <c r="AH167" s="10"/>
      <c r="AI167" s="10"/>
      <c r="AJ167" s="10"/>
      <c r="AK167" s="10" t="s">
        <v>5439</v>
      </c>
      <c r="AL167" s="10" t="s">
        <v>5440</v>
      </c>
      <c r="AM167" s="10" t="s">
        <v>4849</v>
      </c>
      <c r="AN167" s="10"/>
      <c r="AO167" s="49">
        <v>0</v>
      </c>
      <c r="AP167" s="49">
        <v>0</v>
      </c>
      <c r="AQ167" s="49">
        <v>0</v>
      </c>
      <c r="AR167" s="49">
        <v>0</v>
      </c>
      <c r="AS167" s="49">
        <v>0</v>
      </c>
      <c r="AT167" s="49">
        <v>0</v>
      </c>
      <c r="AU167" s="49">
        <v>0</v>
      </c>
      <c r="AV167" s="49">
        <v>0</v>
      </c>
      <c r="AW167" s="50">
        <v>0</v>
      </c>
      <c r="AX167" s="49">
        <v>0</v>
      </c>
      <c r="AY167" s="49">
        <v>0</v>
      </c>
      <c r="AZ167" s="49">
        <v>0</v>
      </c>
      <c r="BA167" s="49">
        <v>0</v>
      </c>
      <c r="BB167" s="49">
        <v>0</v>
      </c>
      <c r="BC167" s="49">
        <v>40</v>
      </c>
      <c r="BD167" s="49">
        <v>40</v>
      </c>
      <c r="BE167" s="49">
        <v>0</v>
      </c>
      <c r="BF167" s="49">
        <v>0</v>
      </c>
      <c r="BG167" s="49">
        <v>0</v>
      </c>
      <c r="BH167" s="49">
        <v>0</v>
      </c>
      <c r="BI167" s="49">
        <v>0</v>
      </c>
      <c r="BJ167" s="50">
        <v>0</v>
      </c>
      <c r="BK167" s="49">
        <v>0</v>
      </c>
      <c r="BL167" s="49">
        <v>0</v>
      </c>
      <c r="BM167" s="49">
        <v>0</v>
      </c>
      <c r="BN167" s="49">
        <v>40</v>
      </c>
      <c r="BO167" s="49">
        <v>0</v>
      </c>
      <c r="BP167" s="49">
        <v>40</v>
      </c>
      <c r="BQ167" s="49">
        <v>40</v>
      </c>
      <c r="BR167" s="49">
        <v>0</v>
      </c>
      <c r="BS167" s="49">
        <v>0</v>
      </c>
      <c r="BT167" s="49">
        <v>0</v>
      </c>
      <c r="BU167" s="50">
        <v>0</v>
      </c>
      <c r="BV167" s="49">
        <v>0</v>
      </c>
      <c r="BW167" s="50">
        <v>0</v>
      </c>
      <c r="BX167" s="49">
        <v>0</v>
      </c>
      <c r="BY167" s="49">
        <v>0</v>
      </c>
      <c r="BZ167" s="49">
        <v>0</v>
      </c>
      <c r="CA167" s="49">
        <v>40</v>
      </c>
      <c r="CB167" s="49">
        <v>0</v>
      </c>
      <c r="CC167" s="49">
        <v>40</v>
      </c>
      <c r="CD167" s="49">
        <v>40</v>
      </c>
      <c r="CE167" s="49">
        <v>0</v>
      </c>
      <c r="CF167" s="49">
        <v>0</v>
      </c>
      <c r="CG167" s="49">
        <v>0</v>
      </c>
      <c r="CH167" s="50">
        <v>0</v>
      </c>
      <c r="CI167" s="49">
        <v>0</v>
      </c>
      <c r="CJ167" s="50">
        <v>0</v>
      </c>
      <c r="CK167" s="49">
        <v>0</v>
      </c>
      <c r="CL167" s="49">
        <v>0</v>
      </c>
      <c r="CM167" s="49">
        <v>0</v>
      </c>
      <c r="CN167" s="49">
        <v>40</v>
      </c>
      <c r="CO167" s="10"/>
      <c r="CP167" s="51" t="s">
        <v>1980</v>
      </c>
    </row>
    <row r="168" spans="1:94" ht="70.349999999999994" customHeight="1" x14ac:dyDescent="0.3">
      <c r="A168" s="48" t="s">
        <v>1981</v>
      </c>
      <c r="B168" s="48" t="s">
        <v>1981</v>
      </c>
      <c r="C168" s="10" t="s">
        <v>246</v>
      </c>
      <c r="D168" s="10" t="s">
        <v>102</v>
      </c>
      <c r="E168" s="10" t="s">
        <v>1953</v>
      </c>
      <c r="F168" s="10" t="s">
        <v>1954</v>
      </c>
      <c r="G168" s="10" t="s">
        <v>124</v>
      </c>
      <c r="H168" s="10" t="s">
        <v>106</v>
      </c>
      <c r="I168" s="10" t="s">
        <v>1852</v>
      </c>
      <c r="J168" s="10" t="s">
        <v>1955</v>
      </c>
      <c r="K168" s="10" t="s">
        <v>1982</v>
      </c>
      <c r="L168" s="10" t="s">
        <v>1696</v>
      </c>
      <c r="M168" s="10" t="s">
        <v>421</v>
      </c>
      <c r="N168" s="10" t="s">
        <v>1957</v>
      </c>
      <c r="O168" s="10" t="s">
        <v>1944</v>
      </c>
      <c r="P168" s="10" t="s">
        <v>925</v>
      </c>
      <c r="Q168" s="10" t="s">
        <v>1945</v>
      </c>
      <c r="R168" s="10" t="s">
        <v>1946</v>
      </c>
      <c r="S168" s="10" t="s">
        <v>141</v>
      </c>
      <c r="T168" s="10" t="s">
        <v>1983</v>
      </c>
      <c r="U168" s="10" t="s">
        <v>1984</v>
      </c>
      <c r="V168" s="10" t="s">
        <v>1985</v>
      </c>
      <c r="W168" s="10" t="s">
        <v>1986</v>
      </c>
      <c r="X168" s="10" t="s">
        <v>1784</v>
      </c>
      <c r="Y168" s="10" t="s">
        <v>123</v>
      </c>
      <c r="Z168" s="10" t="s">
        <v>124</v>
      </c>
      <c r="AA168" s="49">
        <v>30</v>
      </c>
      <c r="AB168" s="10" t="s">
        <v>125</v>
      </c>
      <c r="AC168" s="10" t="s">
        <v>1703</v>
      </c>
      <c r="AD168" s="49">
        <v>0</v>
      </c>
      <c r="AE168" s="49">
        <v>0</v>
      </c>
      <c r="AF168" s="49">
        <v>15</v>
      </c>
      <c r="AG168" s="49">
        <v>15</v>
      </c>
      <c r="AH168" s="10"/>
      <c r="AI168" s="10"/>
      <c r="AJ168" s="10"/>
      <c r="AK168" s="10" t="s">
        <v>5441</v>
      </c>
      <c r="AL168" s="10" t="s">
        <v>5441</v>
      </c>
      <c r="AM168" s="10" t="s">
        <v>4849</v>
      </c>
      <c r="AN168" s="10"/>
      <c r="AO168" s="49">
        <v>0</v>
      </c>
      <c r="AP168" s="49">
        <v>0</v>
      </c>
      <c r="AQ168" s="49">
        <v>0</v>
      </c>
      <c r="AR168" s="49">
        <v>0</v>
      </c>
      <c r="AS168" s="49">
        <v>0</v>
      </c>
      <c r="AT168" s="49">
        <v>0</v>
      </c>
      <c r="AU168" s="49">
        <v>0</v>
      </c>
      <c r="AV168" s="49">
        <v>0</v>
      </c>
      <c r="AW168" s="50">
        <v>0</v>
      </c>
      <c r="AX168" s="49">
        <v>0</v>
      </c>
      <c r="AY168" s="49">
        <v>0</v>
      </c>
      <c r="AZ168" s="49">
        <v>0</v>
      </c>
      <c r="BA168" s="49">
        <v>0</v>
      </c>
      <c r="BB168" s="49">
        <v>1400</v>
      </c>
      <c r="BC168" s="49">
        <v>0</v>
      </c>
      <c r="BD168" s="49">
        <v>1400</v>
      </c>
      <c r="BE168" s="49">
        <v>0</v>
      </c>
      <c r="BF168" s="49">
        <v>0</v>
      </c>
      <c r="BG168" s="49">
        <v>0</v>
      </c>
      <c r="BH168" s="49">
        <v>0</v>
      </c>
      <c r="BI168" s="49">
        <v>0</v>
      </c>
      <c r="BJ168" s="50">
        <v>0</v>
      </c>
      <c r="BK168" s="49">
        <v>0</v>
      </c>
      <c r="BL168" s="49">
        <v>2100</v>
      </c>
      <c r="BM168" s="49">
        <v>2100</v>
      </c>
      <c r="BN168" s="49">
        <v>3500</v>
      </c>
      <c r="BO168" s="49">
        <v>0</v>
      </c>
      <c r="BP168" s="49">
        <v>0</v>
      </c>
      <c r="BQ168" s="49">
        <v>0</v>
      </c>
      <c r="BR168" s="49">
        <v>0</v>
      </c>
      <c r="BS168" s="49">
        <v>0</v>
      </c>
      <c r="BT168" s="49">
        <v>0</v>
      </c>
      <c r="BU168" s="50">
        <v>0</v>
      </c>
      <c r="BV168" s="49">
        <v>0</v>
      </c>
      <c r="BW168" s="50">
        <v>0</v>
      </c>
      <c r="BX168" s="49">
        <v>0</v>
      </c>
      <c r="BY168" s="49">
        <v>0</v>
      </c>
      <c r="BZ168" s="49">
        <v>0</v>
      </c>
      <c r="CA168" s="49">
        <v>0</v>
      </c>
      <c r="CB168" s="49">
        <v>0</v>
      </c>
      <c r="CC168" s="49">
        <v>0</v>
      </c>
      <c r="CD168" s="49">
        <v>0</v>
      </c>
      <c r="CE168" s="49">
        <v>0</v>
      </c>
      <c r="CF168" s="49">
        <v>0</v>
      </c>
      <c r="CG168" s="49">
        <v>0</v>
      </c>
      <c r="CH168" s="50">
        <v>0</v>
      </c>
      <c r="CI168" s="49">
        <v>0</v>
      </c>
      <c r="CJ168" s="50">
        <v>0</v>
      </c>
      <c r="CK168" s="49">
        <v>0</v>
      </c>
      <c r="CL168" s="49">
        <v>0</v>
      </c>
      <c r="CM168" s="49">
        <v>0</v>
      </c>
      <c r="CN168" s="49">
        <v>0</v>
      </c>
      <c r="CO168" s="10"/>
      <c r="CP168" s="51" t="s">
        <v>1988</v>
      </c>
    </row>
    <row r="169" spans="1:94" ht="70.349999999999994" customHeight="1" x14ac:dyDescent="0.3">
      <c r="A169" s="48" t="s">
        <v>1989</v>
      </c>
      <c r="B169" s="48" t="s">
        <v>1989</v>
      </c>
      <c r="C169" s="10" t="s">
        <v>111</v>
      </c>
      <c r="D169" s="10" t="s">
        <v>102</v>
      </c>
      <c r="E169" s="10" t="s">
        <v>1990</v>
      </c>
      <c r="F169" s="10" t="s">
        <v>1991</v>
      </c>
      <c r="G169" s="10" t="s">
        <v>1992</v>
      </c>
      <c r="H169" s="10" t="s">
        <v>522</v>
      </c>
      <c r="I169" s="10" t="s">
        <v>1993</v>
      </c>
      <c r="J169" s="10" t="s">
        <v>1994</v>
      </c>
      <c r="K169" s="10" t="s">
        <v>1995</v>
      </c>
      <c r="L169" s="10" t="s">
        <v>1696</v>
      </c>
      <c r="M169" s="10" t="s">
        <v>747</v>
      </c>
      <c r="N169" s="10" t="s">
        <v>1996</v>
      </c>
      <c r="O169" s="10" t="s">
        <v>137</v>
      </c>
      <c r="P169" s="10" t="s">
        <v>138</v>
      </c>
      <c r="Q169" s="10" t="s">
        <v>139</v>
      </c>
      <c r="R169" s="10" t="s">
        <v>140</v>
      </c>
      <c r="S169" s="10" t="s">
        <v>822</v>
      </c>
      <c r="T169" s="10" t="s">
        <v>1997</v>
      </c>
      <c r="U169" s="10" t="s">
        <v>1998</v>
      </c>
      <c r="V169" s="10" t="s">
        <v>1999</v>
      </c>
      <c r="W169" s="10" t="s">
        <v>2000</v>
      </c>
      <c r="X169" s="10" t="s">
        <v>2001</v>
      </c>
      <c r="Y169" s="10" t="s">
        <v>123</v>
      </c>
      <c r="Z169" s="10" t="s">
        <v>124</v>
      </c>
      <c r="AA169" s="49">
        <v>1</v>
      </c>
      <c r="AB169" s="10" t="s">
        <v>125</v>
      </c>
      <c r="AC169" s="10" t="s">
        <v>1703</v>
      </c>
      <c r="AD169" s="49">
        <v>0</v>
      </c>
      <c r="AE169" s="49">
        <v>0</v>
      </c>
      <c r="AF169" s="49">
        <v>1</v>
      </c>
      <c r="AG169" s="49">
        <v>0</v>
      </c>
      <c r="AH169" s="10"/>
      <c r="AI169" s="10"/>
      <c r="AJ169" s="10"/>
      <c r="AK169" s="10" t="s">
        <v>5442</v>
      </c>
      <c r="AL169" s="10"/>
      <c r="AM169" s="10" t="s">
        <v>4849</v>
      </c>
      <c r="AN169" s="10"/>
      <c r="AO169" s="49">
        <v>0</v>
      </c>
      <c r="AP169" s="49">
        <v>0</v>
      </c>
      <c r="AQ169" s="49">
        <v>0</v>
      </c>
      <c r="AR169" s="49">
        <v>0</v>
      </c>
      <c r="AS169" s="49">
        <v>0</v>
      </c>
      <c r="AT169" s="49">
        <v>0</v>
      </c>
      <c r="AU169" s="49">
        <v>0</v>
      </c>
      <c r="AV169" s="49">
        <v>0</v>
      </c>
      <c r="AW169" s="50">
        <v>0</v>
      </c>
      <c r="AX169" s="49">
        <v>0</v>
      </c>
      <c r="AY169" s="49">
        <v>0</v>
      </c>
      <c r="AZ169" s="49">
        <v>0</v>
      </c>
      <c r="BA169" s="49">
        <v>0</v>
      </c>
      <c r="BB169" s="49">
        <v>0</v>
      </c>
      <c r="BC169" s="49">
        <v>60</v>
      </c>
      <c r="BD169" s="49">
        <v>60</v>
      </c>
      <c r="BE169" s="49">
        <v>0</v>
      </c>
      <c r="BF169" s="49">
        <v>0</v>
      </c>
      <c r="BG169" s="49">
        <v>0</v>
      </c>
      <c r="BH169" s="49">
        <v>0</v>
      </c>
      <c r="BI169" s="49">
        <v>0</v>
      </c>
      <c r="BJ169" s="50">
        <v>0</v>
      </c>
      <c r="BK169" s="49">
        <v>0</v>
      </c>
      <c r="BL169" s="49">
        <v>0</v>
      </c>
      <c r="BM169" s="49">
        <v>0</v>
      </c>
      <c r="BN169" s="49">
        <v>60</v>
      </c>
      <c r="BO169" s="49">
        <v>0</v>
      </c>
      <c r="BP169" s="49">
        <v>0</v>
      </c>
      <c r="BQ169" s="49">
        <v>0</v>
      </c>
      <c r="BR169" s="49">
        <v>0</v>
      </c>
      <c r="BS169" s="49">
        <v>0</v>
      </c>
      <c r="BT169" s="49">
        <v>0</v>
      </c>
      <c r="BU169" s="50">
        <v>0</v>
      </c>
      <c r="BV169" s="49">
        <v>0</v>
      </c>
      <c r="BW169" s="50">
        <v>0</v>
      </c>
      <c r="BX169" s="49">
        <v>0</v>
      </c>
      <c r="BY169" s="49">
        <v>0</v>
      </c>
      <c r="BZ169" s="49">
        <v>0</v>
      </c>
      <c r="CA169" s="49">
        <v>0</v>
      </c>
      <c r="CB169" s="49">
        <v>0</v>
      </c>
      <c r="CC169" s="49">
        <v>0</v>
      </c>
      <c r="CD169" s="49">
        <v>0</v>
      </c>
      <c r="CE169" s="49">
        <v>0</v>
      </c>
      <c r="CF169" s="49">
        <v>0</v>
      </c>
      <c r="CG169" s="49">
        <v>0</v>
      </c>
      <c r="CH169" s="50">
        <v>0</v>
      </c>
      <c r="CI169" s="49">
        <v>0</v>
      </c>
      <c r="CJ169" s="50">
        <v>0</v>
      </c>
      <c r="CK169" s="49">
        <v>0</v>
      </c>
      <c r="CL169" s="49">
        <v>0</v>
      </c>
      <c r="CM169" s="49">
        <v>0</v>
      </c>
      <c r="CN169" s="49">
        <v>0</v>
      </c>
      <c r="CO169" s="10" t="s">
        <v>2002</v>
      </c>
      <c r="CP169" s="51" t="s">
        <v>2003</v>
      </c>
    </row>
    <row r="170" spans="1:94" ht="70.349999999999994" customHeight="1" x14ac:dyDescent="0.3">
      <c r="A170" s="48" t="s">
        <v>2004</v>
      </c>
      <c r="B170" s="48" t="s">
        <v>2004</v>
      </c>
      <c r="C170" s="10" t="s">
        <v>101</v>
      </c>
      <c r="D170" s="10" t="s">
        <v>102</v>
      </c>
      <c r="E170" s="10" t="s">
        <v>1990</v>
      </c>
      <c r="F170" s="10" t="s">
        <v>1991</v>
      </c>
      <c r="G170" s="10" t="s">
        <v>1992</v>
      </c>
      <c r="H170" s="10" t="s">
        <v>522</v>
      </c>
      <c r="I170" s="10" t="s">
        <v>1993</v>
      </c>
      <c r="J170" s="10" t="s">
        <v>1994</v>
      </c>
      <c r="K170" s="10" t="s">
        <v>1995</v>
      </c>
      <c r="L170" s="10" t="s">
        <v>1696</v>
      </c>
      <c r="M170" s="10" t="s">
        <v>747</v>
      </c>
      <c r="N170" s="10" t="s">
        <v>1996</v>
      </c>
      <c r="O170" s="10" t="s">
        <v>137</v>
      </c>
      <c r="P170" s="10" t="s">
        <v>138</v>
      </c>
      <c r="Q170" s="10" t="s">
        <v>139</v>
      </c>
      <c r="R170" s="10" t="s">
        <v>140</v>
      </c>
      <c r="S170" s="10" t="s">
        <v>531</v>
      </c>
      <c r="T170" s="10" t="s">
        <v>2005</v>
      </c>
      <c r="U170" s="10" t="s">
        <v>1062</v>
      </c>
      <c r="V170" s="10" t="s">
        <v>2006</v>
      </c>
      <c r="W170" s="10" t="s">
        <v>1064</v>
      </c>
      <c r="X170" s="10" t="s">
        <v>500</v>
      </c>
      <c r="Y170" s="10" t="s">
        <v>239</v>
      </c>
      <c r="Z170" s="10" t="s">
        <v>124</v>
      </c>
      <c r="AA170" s="49">
        <v>1</v>
      </c>
      <c r="AB170" s="10" t="s">
        <v>125</v>
      </c>
      <c r="AC170" s="10" t="s">
        <v>1703</v>
      </c>
      <c r="AD170" s="49">
        <v>0</v>
      </c>
      <c r="AE170" s="49">
        <v>0</v>
      </c>
      <c r="AF170" s="49">
        <v>1</v>
      </c>
      <c r="AG170" s="49">
        <v>0</v>
      </c>
      <c r="AH170" s="10"/>
      <c r="AI170" s="10"/>
      <c r="AJ170" s="10"/>
      <c r="AK170" s="10" t="s">
        <v>5443</v>
      </c>
      <c r="AL170" s="10"/>
      <c r="AM170" s="10" t="s">
        <v>4849</v>
      </c>
      <c r="AN170" s="10"/>
      <c r="AO170" s="49">
        <v>0</v>
      </c>
      <c r="AP170" s="49">
        <v>30</v>
      </c>
      <c r="AQ170" s="49">
        <v>30</v>
      </c>
      <c r="AR170" s="49">
        <v>0</v>
      </c>
      <c r="AS170" s="49">
        <v>0</v>
      </c>
      <c r="AT170" s="49">
        <v>0</v>
      </c>
      <c r="AU170" s="49">
        <v>0</v>
      </c>
      <c r="AV170" s="49">
        <v>0</v>
      </c>
      <c r="AW170" s="50">
        <v>0</v>
      </c>
      <c r="AX170" s="49">
        <v>0</v>
      </c>
      <c r="AY170" s="49">
        <v>0</v>
      </c>
      <c r="AZ170" s="49">
        <v>0</v>
      </c>
      <c r="BA170" s="49">
        <v>30</v>
      </c>
      <c r="BB170" s="49">
        <v>0</v>
      </c>
      <c r="BC170" s="49">
        <v>0</v>
      </c>
      <c r="BD170" s="49">
        <v>0</v>
      </c>
      <c r="BE170" s="49">
        <v>0</v>
      </c>
      <c r="BF170" s="49">
        <v>0</v>
      </c>
      <c r="BG170" s="49">
        <v>0</v>
      </c>
      <c r="BH170" s="49">
        <v>0</v>
      </c>
      <c r="BI170" s="49">
        <v>0</v>
      </c>
      <c r="BJ170" s="50">
        <v>0</v>
      </c>
      <c r="BK170" s="49">
        <v>0</v>
      </c>
      <c r="BL170" s="49">
        <v>0</v>
      </c>
      <c r="BM170" s="49">
        <v>0</v>
      </c>
      <c r="BN170" s="49">
        <v>0</v>
      </c>
      <c r="BO170" s="49">
        <v>0</v>
      </c>
      <c r="BP170" s="49">
        <v>0</v>
      </c>
      <c r="BQ170" s="49">
        <v>0</v>
      </c>
      <c r="BR170" s="49">
        <v>0</v>
      </c>
      <c r="BS170" s="49">
        <v>0</v>
      </c>
      <c r="BT170" s="49">
        <v>0</v>
      </c>
      <c r="BU170" s="50">
        <v>0</v>
      </c>
      <c r="BV170" s="49">
        <v>0</v>
      </c>
      <c r="BW170" s="50">
        <v>0</v>
      </c>
      <c r="BX170" s="49">
        <v>0</v>
      </c>
      <c r="BY170" s="49">
        <v>0</v>
      </c>
      <c r="BZ170" s="49">
        <v>0</v>
      </c>
      <c r="CA170" s="49">
        <v>0</v>
      </c>
      <c r="CB170" s="49">
        <v>0</v>
      </c>
      <c r="CC170" s="49">
        <v>0</v>
      </c>
      <c r="CD170" s="49">
        <v>0</v>
      </c>
      <c r="CE170" s="49">
        <v>0</v>
      </c>
      <c r="CF170" s="49">
        <v>0</v>
      </c>
      <c r="CG170" s="49">
        <v>0</v>
      </c>
      <c r="CH170" s="50">
        <v>0</v>
      </c>
      <c r="CI170" s="49">
        <v>0</v>
      </c>
      <c r="CJ170" s="50">
        <v>0</v>
      </c>
      <c r="CK170" s="49">
        <v>0</v>
      </c>
      <c r="CL170" s="49">
        <v>0</v>
      </c>
      <c r="CM170" s="49">
        <v>0</v>
      </c>
      <c r="CN170" s="49">
        <v>0</v>
      </c>
      <c r="CO170" s="10" t="s">
        <v>2007</v>
      </c>
      <c r="CP170" s="51" t="s">
        <v>2008</v>
      </c>
    </row>
    <row r="171" spans="1:94" ht="70.349999999999994" customHeight="1" x14ac:dyDescent="0.3">
      <c r="A171" s="48" t="s">
        <v>2009</v>
      </c>
      <c r="B171" s="48" t="s">
        <v>2009</v>
      </c>
      <c r="C171" s="10" t="s">
        <v>111</v>
      </c>
      <c r="D171" s="10" t="s">
        <v>102</v>
      </c>
      <c r="E171" s="10" t="s">
        <v>1990</v>
      </c>
      <c r="F171" s="10" t="s">
        <v>1991</v>
      </c>
      <c r="G171" s="10" t="s">
        <v>1992</v>
      </c>
      <c r="H171" s="10" t="s">
        <v>522</v>
      </c>
      <c r="I171" s="10" t="s">
        <v>1993</v>
      </c>
      <c r="J171" s="10" t="s">
        <v>1994</v>
      </c>
      <c r="K171" s="10" t="s">
        <v>1995</v>
      </c>
      <c r="L171" s="10" t="s">
        <v>1696</v>
      </c>
      <c r="M171" s="10" t="s">
        <v>760</v>
      </c>
      <c r="N171" s="10" t="s">
        <v>2010</v>
      </c>
      <c r="O171" s="10" t="s">
        <v>137</v>
      </c>
      <c r="P171" s="10" t="s">
        <v>138</v>
      </c>
      <c r="Q171" s="10" t="s">
        <v>973</v>
      </c>
      <c r="R171" s="10" t="s">
        <v>974</v>
      </c>
      <c r="S171" s="10" t="s">
        <v>2011</v>
      </c>
      <c r="T171" s="10" t="s">
        <v>976</v>
      </c>
      <c r="U171" s="10" t="s">
        <v>977</v>
      </c>
      <c r="V171" s="10" t="s">
        <v>978</v>
      </c>
      <c r="W171" s="10" t="s">
        <v>979</v>
      </c>
      <c r="X171" s="10" t="s">
        <v>980</v>
      </c>
      <c r="Y171" s="10" t="s">
        <v>239</v>
      </c>
      <c r="Z171" s="10" t="s">
        <v>124</v>
      </c>
      <c r="AA171" s="49">
        <v>1</v>
      </c>
      <c r="AB171" s="10" t="s">
        <v>125</v>
      </c>
      <c r="AC171" s="10" t="s">
        <v>1703</v>
      </c>
      <c r="AD171" s="49">
        <v>0</v>
      </c>
      <c r="AE171" s="49">
        <v>0</v>
      </c>
      <c r="AF171" s="49">
        <v>1</v>
      </c>
      <c r="AG171" s="49">
        <v>0</v>
      </c>
      <c r="AH171" s="10"/>
      <c r="AI171" s="10"/>
      <c r="AJ171" s="10"/>
      <c r="AK171" s="10" t="s">
        <v>5444</v>
      </c>
      <c r="AL171" s="10"/>
      <c r="AM171" s="10" t="s">
        <v>4849</v>
      </c>
      <c r="AN171" s="10"/>
      <c r="AO171" s="49">
        <v>0</v>
      </c>
      <c r="AP171" s="49">
        <v>0</v>
      </c>
      <c r="AQ171" s="49">
        <v>0</v>
      </c>
      <c r="AR171" s="49">
        <v>0</v>
      </c>
      <c r="AS171" s="49">
        <v>0</v>
      </c>
      <c r="AT171" s="49">
        <v>0</v>
      </c>
      <c r="AU171" s="49">
        <v>0</v>
      </c>
      <c r="AV171" s="49">
        <v>0</v>
      </c>
      <c r="AW171" s="50">
        <v>0</v>
      </c>
      <c r="AX171" s="49">
        <v>0</v>
      </c>
      <c r="AY171" s="49">
        <v>0</v>
      </c>
      <c r="AZ171" s="49">
        <v>0</v>
      </c>
      <c r="BA171" s="49">
        <v>0</v>
      </c>
      <c r="BB171" s="49">
        <v>0</v>
      </c>
      <c r="BC171" s="49">
        <v>100</v>
      </c>
      <c r="BD171" s="49">
        <v>100</v>
      </c>
      <c r="BE171" s="49">
        <v>0</v>
      </c>
      <c r="BF171" s="49">
        <v>0</v>
      </c>
      <c r="BG171" s="49">
        <v>0</v>
      </c>
      <c r="BH171" s="49">
        <v>0</v>
      </c>
      <c r="BI171" s="49">
        <v>0</v>
      </c>
      <c r="BJ171" s="50">
        <v>0</v>
      </c>
      <c r="BK171" s="49">
        <v>0</v>
      </c>
      <c r="BL171" s="49">
        <v>0</v>
      </c>
      <c r="BM171" s="49">
        <v>0</v>
      </c>
      <c r="BN171" s="49">
        <v>100</v>
      </c>
      <c r="BO171" s="49">
        <v>0</v>
      </c>
      <c r="BP171" s="49">
        <v>100</v>
      </c>
      <c r="BQ171" s="49">
        <v>100</v>
      </c>
      <c r="BR171" s="49">
        <v>0</v>
      </c>
      <c r="BS171" s="49">
        <v>0</v>
      </c>
      <c r="BT171" s="49">
        <v>0</v>
      </c>
      <c r="BU171" s="50">
        <v>0</v>
      </c>
      <c r="BV171" s="49">
        <v>0</v>
      </c>
      <c r="BW171" s="50">
        <v>0</v>
      </c>
      <c r="BX171" s="49">
        <v>0</v>
      </c>
      <c r="BY171" s="49">
        <v>0</v>
      </c>
      <c r="BZ171" s="49">
        <v>0</v>
      </c>
      <c r="CA171" s="49">
        <v>100</v>
      </c>
      <c r="CB171" s="49">
        <v>0</v>
      </c>
      <c r="CC171" s="49">
        <v>100</v>
      </c>
      <c r="CD171" s="49">
        <v>100</v>
      </c>
      <c r="CE171" s="49">
        <v>0</v>
      </c>
      <c r="CF171" s="49">
        <v>0</v>
      </c>
      <c r="CG171" s="49">
        <v>0</v>
      </c>
      <c r="CH171" s="50">
        <v>0</v>
      </c>
      <c r="CI171" s="49">
        <v>0</v>
      </c>
      <c r="CJ171" s="50">
        <v>0</v>
      </c>
      <c r="CK171" s="49">
        <v>0</v>
      </c>
      <c r="CL171" s="49">
        <v>0</v>
      </c>
      <c r="CM171" s="49">
        <v>0</v>
      </c>
      <c r="CN171" s="49">
        <v>100</v>
      </c>
      <c r="CO171" s="10" t="s">
        <v>2013</v>
      </c>
      <c r="CP171" s="51" t="s">
        <v>2014</v>
      </c>
    </row>
    <row r="172" spans="1:94" ht="70.349999999999994" customHeight="1" x14ac:dyDescent="0.3">
      <c r="A172" s="48" t="s">
        <v>2015</v>
      </c>
      <c r="B172" s="48" t="s">
        <v>2015</v>
      </c>
      <c r="C172" s="10" t="s">
        <v>101</v>
      </c>
      <c r="D172" s="10" t="s">
        <v>102</v>
      </c>
      <c r="E172" s="10" t="s">
        <v>1990</v>
      </c>
      <c r="F172" s="10" t="s">
        <v>1991</v>
      </c>
      <c r="G172" s="10" t="s">
        <v>1992</v>
      </c>
      <c r="H172" s="10" t="s">
        <v>522</v>
      </c>
      <c r="I172" s="10" t="s">
        <v>1993</v>
      </c>
      <c r="J172" s="10" t="s">
        <v>1994</v>
      </c>
      <c r="K172" s="10" t="s">
        <v>1995</v>
      </c>
      <c r="L172" s="10" t="s">
        <v>1696</v>
      </c>
      <c r="M172" s="10" t="s">
        <v>760</v>
      </c>
      <c r="N172" s="10" t="s">
        <v>2010</v>
      </c>
      <c r="O172" s="10" t="s">
        <v>137</v>
      </c>
      <c r="P172" s="10" t="s">
        <v>138</v>
      </c>
      <c r="Q172" s="10" t="s">
        <v>973</v>
      </c>
      <c r="R172" s="10" t="s">
        <v>974</v>
      </c>
      <c r="S172" s="10" t="s">
        <v>233</v>
      </c>
      <c r="T172" s="10" t="s">
        <v>2016</v>
      </c>
      <c r="U172" s="10" t="s">
        <v>1323</v>
      </c>
      <c r="V172" s="10" t="s">
        <v>2017</v>
      </c>
      <c r="W172" s="10" t="s">
        <v>1325</v>
      </c>
      <c r="X172" s="10" t="s">
        <v>1326</v>
      </c>
      <c r="Y172" s="10" t="s">
        <v>239</v>
      </c>
      <c r="Z172" s="10" t="s">
        <v>124</v>
      </c>
      <c r="AA172" s="49">
        <v>2</v>
      </c>
      <c r="AB172" s="10" t="s">
        <v>125</v>
      </c>
      <c r="AC172" s="10" t="s">
        <v>1703</v>
      </c>
      <c r="AD172" s="49">
        <v>0</v>
      </c>
      <c r="AE172" s="49">
        <v>0</v>
      </c>
      <c r="AF172" s="49">
        <v>1</v>
      </c>
      <c r="AG172" s="49">
        <v>1</v>
      </c>
      <c r="AH172" s="10"/>
      <c r="AI172" s="10"/>
      <c r="AJ172" s="10"/>
      <c r="AK172" s="10" t="s">
        <v>5445</v>
      </c>
      <c r="AL172" s="10" t="s">
        <v>5446</v>
      </c>
      <c r="AM172" s="10" t="s">
        <v>4849</v>
      </c>
      <c r="AN172" s="10"/>
      <c r="AO172" s="49">
        <v>0</v>
      </c>
      <c r="AP172" s="49">
        <v>80</v>
      </c>
      <c r="AQ172" s="49">
        <v>80</v>
      </c>
      <c r="AR172" s="49">
        <v>0</v>
      </c>
      <c r="AS172" s="49">
        <v>0</v>
      </c>
      <c r="AT172" s="49">
        <v>0</v>
      </c>
      <c r="AU172" s="49">
        <v>0</v>
      </c>
      <c r="AV172" s="49">
        <v>0</v>
      </c>
      <c r="AW172" s="50">
        <v>0</v>
      </c>
      <c r="AX172" s="49">
        <v>0</v>
      </c>
      <c r="AY172" s="49">
        <v>0</v>
      </c>
      <c r="AZ172" s="49">
        <v>0</v>
      </c>
      <c r="BA172" s="49">
        <v>80</v>
      </c>
      <c r="BB172" s="49">
        <v>0</v>
      </c>
      <c r="BC172" s="49">
        <v>280</v>
      </c>
      <c r="BD172" s="49">
        <v>280</v>
      </c>
      <c r="BE172" s="49">
        <v>0</v>
      </c>
      <c r="BF172" s="49">
        <v>0</v>
      </c>
      <c r="BG172" s="49">
        <v>0</v>
      </c>
      <c r="BH172" s="49">
        <v>0</v>
      </c>
      <c r="BI172" s="49">
        <v>0</v>
      </c>
      <c r="BJ172" s="50">
        <v>0</v>
      </c>
      <c r="BK172" s="49">
        <v>0</v>
      </c>
      <c r="BL172" s="49">
        <v>0</v>
      </c>
      <c r="BM172" s="49">
        <v>0</v>
      </c>
      <c r="BN172" s="49">
        <v>280</v>
      </c>
      <c r="BO172" s="49">
        <v>0</v>
      </c>
      <c r="BP172" s="49">
        <v>80</v>
      </c>
      <c r="BQ172" s="49">
        <v>80</v>
      </c>
      <c r="BR172" s="49">
        <v>0</v>
      </c>
      <c r="BS172" s="49">
        <v>0</v>
      </c>
      <c r="BT172" s="49">
        <v>0</v>
      </c>
      <c r="BU172" s="50">
        <v>0</v>
      </c>
      <c r="BV172" s="49">
        <v>0</v>
      </c>
      <c r="BW172" s="50">
        <v>0</v>
      </c>
      <c r="BX172" s="49">
        <v>0</v>
      </c>
      <c r="BY172" s="49">
        <v>0</v>
      </c>
      <c r="BZ172" s="49">
        <v>0</v>
      </c>
      <c r="CA172" s="49">
        <v>80</v>
      </c>
      <c r="CB172" s="49">
        <v>0</v>
      </c>
      <c r="CC172" s="49">
        <v>80</v>
      </c>
      <c r="CD172" s="49">
        <v>80</v>
      </c>
      <c r="CE172" s="49">
        <v>0</v>
      </c>
      <c r="CF172" s="49">
        <v>0</v>
      </c>
      <c r="CG172" s="49">
        <v>0</v>
      </c>
      <c r="CH172" s="50">
        <v>0</v>
      </c>
      <c r="CI172" s="49">
        <v>0</v>
      </c>
      <c r="CJ172" s="50">
        <v>0</v>
      </c>
      <c r="CK172" s="49">
        <v>0</v>
      </c>
      <c r="CL172" s="49">
        <v>0</v>
      </c>
      <c r="CM172" s="49">
        <v>0</v>
      </c>
      <c r="CN172" s="49">
        <v>80</v>
      </c>
      <c r="CO172" s="10" t="s">
        <v>2018</v>
      </c>
      <c r="CP172" s="51" t="s">
        <v>2019</v>
      </c>
    </row>
    <row r="173" spans="1:94" ht="70.349999999999994" customHeight="1" x14ac:dyDescent="0.3">
      <c r="A173" s="48" t="s">
        <v>2020</v>
      </c>
      <c r="B173" s="48" t="s">
        <v>2020</v>
      </c>
      <c r="C173" s="10" t="s">
        <v>136</v>
      </c>
      <c r="D173" s="10" t="s">
        <v>102</v>
      </c>
      <c r="E173" s="10" t="s">
        <v>1990</v>
      </c>
      <c r="F173" s="10" t="s">
        <v>1991</v>
      </c>
      <c r="G173" s="10" t="s">
        <v>1992</v>
      </c>
      <c r="H173" s="10" t="s">
        <v>522</v>
      </c>
      <c r="I173" s="10" t="s">
        <v>1993</v>
      </c>
      <c r="J173" s="10" t="s">
        <v>1994</v>
      </c>
      <c r="K173" s="10" t="s">
        <v>1995</v>
      </c>
      <c r="L173" s="10" t="s">
        <v>1696</v>
      </c>
      <c r="M173" s="10" t="s">
        <v>760</v>
      </c>
      <c r="N173" s="10" t="s">
        <v>2010</v>
      </c>
      <c r="O173" s="10" t="s">
        <v>137</v>
      </c>
      <c r="P173" s="10" t="s">
        <v>138</v>
      </c>
      <c r="Q173" s="10" t="s">
        <v>973</v>
      </c>
      <c r="R173" s="10" t="s">
        <v>974</v>
      </c>
      <c r="S173" s="10" t="s">
        <v>2021</v>
      </c>
      <c r="T173" s="10" t="s">
        <v>2022</v>
      </c>
      <c r="U173" s="10" t="s">
        <v>2023</v>
      </c>
      <c r="V173" s="10" t="s">
        <v>2024</v>
      </c>
      <c r="W173" s="10" t="s">
        <v>237</v>
      </c>
      <c r="X173" s="10" t="s">
        <v>1326</v>
      </c>
      <c r="Y173" s="10" t="s">
        <v>239</v>
      </c>
      <c r="Z173" s="10" t="s">
        <v>124</v>
      </c>
      <c r="AA173" s="49">
        <v>1</v>
      </c>
      <c r="AB173" s="10" t="s">
        <v>125</v>
      </c>
      <c r="AC173" s="10" t="s">
        <v>1703</v>
      </c>
      <c r="AD173" s="49">
        <v>0</v>
      </c>
      <c r="AE173" s="49">
        <v>0</v>
      </c>
      <c r="AF173" s="49">
        <v>1</v>
      </c>
      <c r="AG173" s="49">
        <v>0</v>
      </c>
      <c r="AH173" s="10"/>
      <c r="AI173" s="10"/>
      <c r="AJ173" s="10"/>
      <c r="AK173" s="10" t="s">
        <v>5447</v>
      </c>
      <c r="AL173" s="10"/>
      <c r="AM173" s="10" t="s">
        <v>4849</v>
      </c>
      <c r="AN173" s="10"/>
      <c r="AO173" s="49">
        <v>0</v>
      </c>
      <c r="AP173" s="49">
        <v>0</v>
      </c>
      <c r="AQ173" s="49">
        <v>0</v>
      </c>
      <c r="AR173" s="49">
        <v>0</v>
      </c>
      <c r="AS173" s="49">
        <v>0</v>
      </c>
      <c r="AT173" s="49">
        <v>0</v>
      </c>
      <c r="AU173" s="49">
        <v>0</v>
      </c>
      <c r="AV173" s="49">
        <v>0</v>
      </c>
      <c r="AW173" s="50">
        <v>0</v>
      </c>
      <c r="AX173" s="49">
        <v>0</v>
      </c>
      <c r="AY173" s="49">
        <v>0</v>
      </c>
      <c r="AZ173" s="49">
        <v>0</v>
      </c>
      <c r="BA173" s="49">
        <v>0</v>
      </c>
      <c r="BB173" s="49">
        <v>0</v>
      </c>
      <c r="BC173" s="49">
        <v>60</v>
      </c>
      <c r="BD173" s="49">
        <v>60</v>
      </c>
      <c r="BE173" s="49">
        <v>0</v>
      </c>
      <c r="BF173" s="49">
        <v>0</v>
      </c>
      <c r="BG173" s="49">
        <v>0</v>
      </c>
      <c r="BH173" s="49">
        <v>0</v>
      </c>
      <c r="BI173" s="49">
        <v>0</v>
      </c>
      <c r="BJ173" s="50">
        <v>0</v>
      </c>
      <c r="BK173" s="49">
        <v>0</v>
      </c>
      <c r="BL173" s="49">
        <v>0</v>
      </c>
      <c r="BM173" s="49">
        <v>0</v>
      </c>
      <c r="BN173" s="49">
        <v>60</v>
      </c>
      <c r="BO173" s="49">
        <v>0</v>
      </c>
      <c r="BP173" s="49">
        <v>0</v>
      </c>
      <c r="BQ173" s="49">
        <v>0</v>
      </c>
      <c r="BR173" s="49">
        <v>0</v>
      </c>
      <c r="BS173" s="49">
        <v>0</v>
      </c>
      <c r="BT173" s="49">
        <v>0</v>
      </c>
      <c r="BU173" s="50">
        <v>0</v>
      </c>
      <c r="BV173" s="49">
        <v>0</v>
      </c>
      <c r="BW173" s="50">
        <v>0</v>
      </c>
      <c r="BX173" s="49">
        <v>0</v>
      </c>
      <c r="BY173" s="49">
        <v>0</v>
      </c>
      <c r="BZ173" s="49">
        <v>0</v>
      </c>
      <c r="CA173" s="49">
        <v>0</v>
      </c>
      <c r="CB173" s="49">
        <v>0</v>
      </c>
      <c r="CC173" s="49">
        <v>60</v>
      </c>
      <c r="CD173" s="49">
        <v>60</v>
      </c>
      <c r="CE173" s="49">
        <v>0</v>
      </c>
      <c r="CF173" s="49">
        <v>0</v>
      </c>
      <c r="CG173" s="49">
        <v>0</v>
      </c>
      <c r="CH173" s="50">
        <v>0</v>
      </c>
      <c r="CI173" s="49">
        <v>0</v>
      </c>
      <c r="CJ173" s="50">
        <v>0</v>
      </c>
      <c r="CK173" s="49">
        <v>0</v>
      </c>
      <c r="CL173" s="49">
        <v>0</v>
      </c>
      <c r="CM173" s="49">
        <v>0</v>
      </c>
      <c r="CN173" s="49">
        <v>60</v>
      </c>
      <c r="CO173" s="10" t="s">
        <v>2025</v>
      </c>
      <c r="CP173" s="51" t="s">
        <v>2026</v>
      </c>
    </row>
    <row r="174" spans="1:94" ht="70.349999999999994" customHeight="1" x14ac:dyDescent="0.3">
      <c r="A174" s="48" t="s">
        <v>2027</v>
      </c>
      <c r="B174" s="48" t="s">
        <v>2027</v>
      </c>
      <c r="C174" s="10" t="s">
        <v>111</v>
      </c>
      <c r="D174" s="10" t="s">
        <v>102</v>
      </c>
      <c r="E174" s="10" t="s">
        <v>2028</v>
      </c>
      <c r="F174" s="10" t="s">
        <v>2029</v>
      </c>
      <c r="G174" s="10" t="s">
        <v>986</v>
      </c>
      <c r="H174" s="10" t="s">
        <v>522</v>
      </c>
      <c r="I174" s="10" t="s">
        <v>2030</v>
      </c>
      <c r="J174" s="10" t="s">
        <v>2031</v>
      </c>
      <c r="K174" s="10" t="s">
        <v>2032</v>
      </c>
      <c r="L174" s="10" t="s">
        <v>2033</v>
      </c>
      <c r="M174" s="10" t="s">
        <v>528</v>
      </c>
      <c r="N174" s="10" t="s">
        <v>2034</v>
      </c>
      <c r="O174" s="10" t="s">
        <v>526</v>
      </c>
      <c r="P174" s="10" t="s">
        <v>528</v>
      </c>
      <c r="Q174" s="10" t="s">
        <v>529</v>
      </c>
      <c r="R174" s="10" t="s">
        <v>530</v>
      </c>
      <c r="S174" s="10" t="s">
        <v>605</v>
      </c>
      <c r="T174" s="10" t="s">
        <v>606</v>
      </c>
      <c r="U174" s="10" t="s">
        <v>607</v>
      </c>
      <c r="V174" s="10" t="s">
        <v>608</v>
      </c>
      <c r="W174" s="10" t="s">
        <v>609</v>
      </c>
      <c r="X174" s="10" t="s">
        <v>610</v>
      </c>
      <c r="Y174" s="10" t="s">
        <v>123</v>
      </c>
      <c r="Z174" s="10" t="s">
        <v>124</v>
      </c>
      <c r="AA174" s="49">
        <v>400</v>
      </c>
      <c r="AB174" s="10" t="s">
        <v>182</v>
      </c>
      <c r="AC174" s="10" t="s">
        <v>2035</v>
      </c>
      <c r="AD174" s="49">
        <v>400</v>
      </c>
      <c r="AE174" s="49">
        <v>400</v>
      </c>
      <c r="AF174" s="49">
        <v>400</v>
      </c>
      <c r="AG174" s="49">
        <v>400</v>
      </c>
      <c r="AH174" s="10" t="s">
        <v>5448</v>
      </c>
      <c r="AI174" s="10" t="s">
        <v>5449</v>
      </c>
      <c r="AJ174" s="10" t="s">
        <v>5450</v>
      </c>
      <c r="AK174" s="10" t="s">
        <v>5451</v>
      </c>
      <c r="AL174" s="10" t="s">
        <v>5451</v>
      </c>
      <c r="AM174" s="10" t="s">
        <v>4849</v>
      </c>
      <c r="AN174" s="10"/>
      <c r="AO174" s="49">
        <v>150</v>
      </c>
      <c r="AP174" s="49">
        <v>0</v>
      </c>
      <c r="AQ174" s="49">
        <v>150</v>
      </c>
      <c r="AR174" s="49">
        <v>0</v>
      </c>
      <c r="AS174" s="49">
        <v>0</v>
      </c>
      <c r="AT174" s="49">
        <v>0</v>
      </c>
      <c r="AU174" s="49">
        <v>0</v>
      </c>
      <c r="AV174" s="49">
        <v>0</v>
      </c>
      <c r="AW174" s="50">
        <v>0</v>
      </c>
      <c r="AX174" s="49">
        <v>0</v>
      </c>
      <c r="AY174" s="49">
        <v>0</v>
      </c>
      <c r="AZ174" s="49">
        <v>0</v>
      </c>
      <c r="BA174" s="49">
        <v>150</v>
      </c>
      <c r="BB174" s="49">
        <v>165</v>
      </c>
      <c r="BC174" s="49">
        <v>0</v>
      </c>
      <c r="BD174" s="49">
        <v>165</v>
      </c>
      <c r="BE174" s="49">
        <v>0</v>
      </c>
      <c r="BF174" s="49">
        <v>0</v>
      </c>
      <c r="BG174" s="49">
        <v>0</v>
      </c>
      <c r="BH174" s="49">
        <v>0</v>
      </c>
      <c r="BI174" s="49">
        <v>0</v>
      </c>
      <c r="BJ174" s="50">
        <v>0</v>
      </c>
      <c r="BK174" s="49">
        <v>0</v>
      </c>
      <c r="BL174" s="49">
        <v>0</v>
      </c>
      <c r="BM174" s="49">
        <v>0</v>
      </c>
      <c r="BN174" s="49">
        <v>165</v>
      </c>
      <c r="BO174" s="49">
        <v>181.5</v>
      </c>
      <c r="BP174" s="49">
        <v>0</v>
      </c>
      <c r="BQ174" s="49">
        <v>181.5</v>
      </c>
      <c r="BR174" s="49">
        <v>0</v>
      </c>
      <c r="BS174" s="49">
        <v>0</v>
      </c>
      <c r="BT174" s="49">
        <v>0</v>
      </c>
      <c r="BU174" s="50">
        <v>0</v>
      </c>
      <c r="BV174" s="49">
        <v>0</v>
      </c>
      <c r="BW174" s="50">
        <v>0</v>
      </c>
      <c r="BX174" s="49">
        <v>0</v>
      </c>
      <c r="BY174" s="49">
        <v>0</v>
      </c>
      <c r="BZ174" s="49">
        <v>0</v>
      </c>
      <c r="CA174" s="49">
        <v>181.5</v>
      </c>
      <c r="CB174" s="49">
        <v>199.65</v>
      </c>
      <c r="CC174" s="49">
        <v>0</v>
      </c>
      <c r="CD174" s="49">
        <v>199.65</v>
      </c>
      <c r="CE174" s="49">
        <v>0</v>
      </c>
      <c r="CF174" s="49">
        <v>0</v>
      </c>
      <c r="CG174" s="49">
        <v>0</v>
      </c>
      <c r="CH174" s="50">
        <v>0</v>
      </c>
      <c r="CI174" s="49">
        <v>0</v>
      </c>
      <c r="CJ174" s="50">
        <v>0</v>
      </c>
      <c r="CK174" s="49">
        <v>0</v>
      </c>
      <c r="CL174" s="49">
        <v>0</v>
      </c>
      <c r="CM174" s="49">
        <v>0</v>
      </c>
      <c r="CN174" s="49">
        <v>199.65</v>
      </c>
      <c r="CO174" s="10" t="s">
        <v>2039</v>
      </c>
      <c r="CP174" s="51" t="s">
        <v>2040</v>
      </c>
    </row>
    <row r="175" spans="1:94" ht="70.349999999999994" customHeight="1" x14ac:dyDescent="0.3">
      <c r="A175" s="48" t="s">
        <v>2041</v>
      </c>
      <c r="B175" s="48" t="s">
        <v>2041</v>
      </c>
      <c r="C175" s="10" t="s">
        <v>101</v>
      </c>
      <c r="D175" s="10" t="s">
        <v>102</v>
      </c>
      <c r="E175" s="10" t="s">
        <v>2028</v>
      </c>
      <c r="F175" s="10" t="s">
        <v>2029</v>
      </c>
      <c r="G175" s="10" t="s">
        <v>986</v>
      </c>
      <c r="H175" s="10" t="s">
        <v>522</v>
      </c>
      <c r="I175" s="10" t="s">
        <v>2030</v>
      </c>
      <c r="J175" s="10" t="s">
        <v>2031</v>
      </c>
      <c r="K175" s="10" t="s">
        <v>2042</v>
      </c>
      <c r="L175" s="10" t="s">
        <v>2033</v>
      </c>
      <c r="M175" s="10" t="s">
        <v>528</v>
      </c>
      <c r="N175" s="10" t="s">
        <v>2034</v>
      </c>
      <c r="O175" s="10" t="s">
        <v>157</v>
      </c>
      <c r="P175" s="10" t="s">
        <v>158</v>
      </c>
      <c r="Q175" s="10" t="s">
        <v>2043</v>
      </c>
      <c r="R175" s="10" t="s">
        <v>2044</v>
      </c>
      <c r="S175" s="10" t="s">
        <v>2045</v>
      </c>
      <c r="T175" s="10" t="s">
        <v>2046</v>
      </c>
      <c r="U175" s="10" t="s">
        <v>2047</v>
      </c>
      <c r="V175" s="10" t="s">
        <v>2048</v>
      </c>
      <c r="W175" s="10" t="s">
        <v>2049</v>
      </c>
      <c r="X175" s="10" t="s">
        <v>146</v>
      </c>
      <c r="Y175" s="10" t="s">
        <v>123</v>
      </c>
      <c r="Z175" s="10" t="s">
        <v>124</v>
      </c>
      <c r="AA175" s="49">
        <v>1500</v>
      </c>
      <c r="AB175" s="10" t="s">
        <v>125</v>
      </c>
      <c r="AC175" s="10" t="s">
        <v>2035</v>
      </c>
      <c r="AD175" s="49">
        <v>1000</v>
      </c>
      <c r="AE175" s="49">
        <v>0</v>
      </c>
      <c r="AF175" s="49">
        <v>500</v>
      </c>
      <c r="AG175" s="49">
        <v>0</v>
      </c>
      <c r="AH175" s="10" t="s">
        <v>5452</v>
      </c>
      <c r="AI175" s="10" t="s">
        <v>5453</v>
      </c>
      <c r="AJ175" s="10"/>
      <c r="AK175" s="10"/>
      <c r="AL175" s="10" t="s">
        <v>5454</v>
      </c>
      <c r="AM175" s="10" t="s">
        <v>4849</v>
      </c>
      <c r="AN175" s="10" t="s">
        <v>5455</v>
      </c>
      <c r="AO175" s="49">
        <v>300</v>
      </c>
      <c r="AP175" s="49">
        <v>0</v>
      </c>
      <c r="AQ175" s="49">
        <v>300</v>
      </c>
      <c r="AR175" s="49">
        <v>0</v>
      </c>
      <c r="AS175" s="49">
        <v>0</v>
      </c>
      <c r="AT175" s="49">
        <v>0</v>
      </c>
      <c r="AU175" s="49">
        <v>0</v>
      </c>
      <c r="AV175" s="49">
        <v>0</v>
      </c>
      <c r="AW175" s="50">
        <v>0</v>
      </c>
      <c r="AX175" s="49">
        <v>0</v>
      </c>
      <c r="AY175" s="49">
        <v>0</v>
      </c>
      <c r="AZ175" s="49">
        <v>0</v>
      </c>
      <c r="BA175" s="49">
        <v>300</v>
      </c>
      <c r="BB175" s="49">
        <v>330</v>
      </c>
      <c r="BC175" s="49">
        <v>0</v>
      </c>
      <c r="BD175" s="49">
        <v>330</v>
      </c>
      <c r="BE175" s="49">
        <v>0</v>
      </c>
      <c r="BF175" s="49">
        <v>0</v>
      </c>
      <c r="BG175" s="49">
        <v>0</v>
      </c>
      <c r="BH175" s="49">
        <v>0</v>
      </c>
      <c r="BI175" s="49">
        <v>0</v>
      </c>
      <c r="BJ175" s="50">
        <v>0</v>
      </c>
      <c r="BK175" s="49">
        <v>0</v>
      </c>
      <c r="BL175" s="49">
        <v>0</v>
      </c>
      <c r="BM175" s="49">
        <v>0</v>
      </c>
      <c r="BN175" s="49">
        <v>330</v>
      </c>
      <c r="BO175" s="49">
        <v>363.00000000000011</v>
      </c>
      <c r="BP175" s="49">
        <v>0</v>
      </c>
      <c r="BQ175" s="49">
        <v>363.00000000000011</v>
      </c>
      <c r="BR175" s="49">
        <v>0</v>
      </c>
      <c r="BS175" s="49">
        <v>0</v>
      </c>
      <c r="BT175" s="49">
        <v>0</v>
      </c>
      <c r="BU175" s="50">
        <v>0</v>
      </c>
      <c r="BV175" s="49">
        <v>0</v>
      </c>
      <c r="BW175" s="50">
        <v>0</v>
      </c>
      <c r="BX175" s="49">
        <v>0</v>
      </c>
      <c r="BY175" s="49">
        <v>0</v>
      </c>
      <c r="BZ175" s="49">
        <v>0</v>
      </c>
      <c r="CA175" s="49">
        <v>363.00000000000011</v>
      </c>
      <c r="CB175" s="49">
        <v>381.15000000000009</v>
      </c>
      <c r="CC175" s="49">
        <v>0</v>
      </c>
      <c r="CD175" s="49">
        <v>381.15000000000009</v>
      </c>
      <c r="CE175" s="49">
        <v>0</v>
      </c>
      <c r="CF175" s="49">
        <v>0</v>
      </c>
      <c r="CG175" s="49">
        <v>0</v>
      </c>
      <c r="CH175" s="50">
        <v>0</v>
      </c>
      <c r="CI175" s="49">
        <v>0</v>
      </c>
      <c r="CJ175" s="50">
        <v>0</v>
      </c>
      <c r="CK175" s="49">
        <v>0</v>
      </c>
      <c r="CL175" s="49">
        <v>0</v>
      </c>
      <c r="CM175" s="49">
        <v>0</v>
      </c>
      <c r="CN175" s="49">
        <v>381.15000000000009</v>
      </c>
      <c r="CO175" s="10" t="s">
        <v>2053</v>
      </c>
      <c r="CP175" s="51" t="s">
        <v>2054</v>
      </c>
    </row>
    <row r="176" spans="1:94" ht="70.349999999999994" customHeight="1" x14ac:dyDescent="0.3">
      <c r="A176" s="48" t="s">
        <v>2055</v>
      </c>
      <c r="B176" s="48" t="s">
        <v>2055</v>
      </c>
      <c r="C176" s="10" t="s">
        <v>136</v>
      </c>
      <c r="D176" s="10" t="s">
        <v>102</v>
      </c>
      <c r="E176" s="10" t="s">
        <v>2028</v>
      </c>
      <c r="F176" s="10" t="s">
        <v>2029</v>
      </c>
      <c r="G176" s="10" t="s">
        <v>986</v>
      </c>
      <c r="H176" s="10" t="s">
        <v>522</v>
      </c>
      <c r="I176" s="10" t="s">
        <v>2030</v>
      </c>
      <c r="J176" s="10" t="s">
        <v>2031</v>
      </c>
      <c r="K176" s="10" t="s">
        <v>2056</v>
      </c>
      <c r="L176" s="10" t="s">
        <v>2033</v>
      </c>
      <c r="M176" s="10" t="s">
        <v>528</v>
      </c>
      <c r="N176" s="10" t="s">
        <v>2034</v>
      </c>
      <c r="O176" s="10" t="s">
        <v>137</v>
      </c>
      <c r="P176" s="10" t="s">
        <v>138</v>
      </c>
      <c r="Q176" s="10" t="s">
        <v>2057</v>
      </c>
      <c r="R176" s="10" t="s">
        <v>2058</v>
      </c>
      <c r="S176" s="10" t="s">
        <v>141</v>
      </c>
      <c r="T176" s="10" t="s">
        <v>2059</v>
      </c>
      <c r="U176" s="10" t="s">
        <v>249</v>
      </c>
      <c r="V176" s="10" t="s">
        <v>2060</v>
      </c>
      <c r="W176" s="10" t="s">
        <v>2061</v>
      </c>
      <c r="X176" s="10" t="s">
        <v>146</v>
      </c>
      <c r="Y176" s="10" t="s">
        <v>123</v>
      </c>
      <c r="Z176" s="10" t="s">
        <v>124</v>
      </c>
      <c r="AA176" s="49">
        <v>600</v>
      </c>
      <c r="AB176" s="10" t="s">
        <v>125</v>
      </c>
      <c r="AC176" s="10" t="s">
        <v>2035</v>
      </c>
      <c r="AD176" s="49">
        <v>150</v>
      </c>
      <c r="AE176" s="49">
        <v>150</v>
      </c>
      <c r="AF176" s="49">
        <v>150</v>
      </c>
      <c r="AG176" s="49">
        <v>150</v>
      </c>
      <c r="AH176" s="10" t="s">
        <v>5456</v>
      </c>
      <c r="AI176" s="10" t="s">
        <v>5457</v>
      </c>
      <c r="AJ176" s="10" t="s">
        <v>5458</v>
      </c>
      <c r="AK176" s="10" t="s">
        <v>5459</v>
      </c>
      <c r="AL176" s="10" t="s">
        <v>5459</v>
      </c>
      <c r="AM176" s="10" t="s">
        <v>4849</v>
      </c>
      <c r="AN176" s="10"/>
      <c r="AO176" s="49">
        <v>150</v>
      </c>
      <c r="AP176" s="49">
        <v>0</v>
      </c>
      <c r="AQ176" s="49">
        <v>150</v>
      </c>
      <c r="AR176" s="49">
        <v>0</v>
      </c>
      <c r="AS176" s="49">
        <v>0</v>
      </c>
      <c r="AT176" s="49">
        <v>0</v>
      </c>
      <c r="AU176" s="49">
        <v>0</v>
      </c>
      <c r="AV176" s="49">
        <v>0</v>
      </c>
      <c r="AW176" s="50">
        <v>0</v>
      </c>
      <c r="AX176" s="49">
        <v>0</v>
      </c>
      <c r="AY176" s="49">
        <v>0</v>
      </c>
      <c r="AZ176" s="49">
        <v>0</v>
      </c>
      <c r="BA176" s="49">
        <v>150</v>
      </c>
      <c r="BB176" s="49">
        <v>165</v>
      </c>
      <c r="BC176" s="49">
        <v>0</v>
      </c>
      <c r="BD176" s="49">
        <v>165</v>
      </c>
      <c r="BE176" s="49">
        <v>0</v>
      </c>
      <c r="BF176" s="49">
        <v>0</v>
      </c>
      <c r="BG176" s="49">
        <v>0</v>
      </c>
      <c r="BH176" s="49">
        <v>0</v>
      </c>
      <c r="BI176" s="49">
        <v>0</v>
      </c>
      <c r="BJ176" s="50">
        <v>0</v>
      </c>
      <c r="BK176" s="49">
        <v>0</v>
      </c>
      <c r="BL176" s="49">
        <v>0</v>
      </c>
      <c r="BM176" s="49">
        <v>0</v>
      </c>
      <c r="BN176" s="49">
        <v>165</v>
      </c>
      <c r="BO176" s="49">
        <v>181.5</v>
      </c>
      <c r="BP176" s="49">
        <v>0</v>
      </c>
      <c r="BQ176" s="49">
        <v>181.5</v>
      </c>
      <c r="BR176" s="49">
        <v>0</v>
      </c>
      <c r="BS176" s="49">
        <v>0</v>
      </c>
      <c r="BT176" s="49">
        <v>0</v>
      </c>
      <c r="BU176" s="50">
        <v>0</v>
      </c>
      <c r="BV176" s="49">
        <v>0</v>
      </c>
      <c r="BW176" s="50">
        <v>0</v>
      </c>
      <c r="BX176" s="49">
        <v>0</v>
      </c>
      <c r="BY176" s="49">
        <v>0</v>
      </c>
      <c r="BZ176" s="49">
        <v>0</v>
      </c>
      <c r="CA176" s="49">
        <v>181.5</v>
      </c>
      <c r="CB176" s="49">
        <v>190.57499999999999</v>
      </c>
      <c r="CC176" s="49">
        <v>0</v>
      </c>
      <c r="CD176" s="49">
        <v>190.57499999999999</v>
      </c>
      <c r="CE176" s="49">
        <v>0</v>
      </c>
      <c r="CF176" s="49">
        <v>0</v>
      </c>
      <c r="CG176" s="49">
        <v>0</v>
      </c>
      <c r="CH176" s="50">
        <v>0</v>
      </c>
      <c r="CI176" s="49">
        <v>0</v>
      </c>
      <c r="CJ176" s="50">
        <v>0</v>
      </c>
      <c r="CK176" s="49">
        <v>0</v>
      </c>
      <c r="CL176" s="49">
        <v>0</v>
      </c>
      <c r="CM176" s="49">
        <v>0</v>
      </c>
      <c r="CN176" s="49">
        <v>190.57499999999999</v>
      </c>
      <c r="CO176" s="10" t="s">
        <v>2066</v>
      </c>
      <c r="CP176" s="51" t="s">
        <v>2067</v>
      </c>
    </row>
    <row r="177" spans="1:94" ht="70.349999999999994" customHeight="1" x14ac:dyDescent="0.3">
      <c r="A177" s="48" t="s">
        <v>2068</v>
      </c>
      <c r="B177" s="48" t="s">
        <v>2068</v>
      </c>
      <c r="C177" s="10" t="s">
        <v>111</v>
      </c>
      <c r="D177" s="10" t="s">
        <v>2069</v>
      </c>
      <c r="E177" s="10" t="s">
        <v>2070</v>
      </c>
      <c r="F177" s="10" t="s">
        <v>2071</v>
      </c>
      <c r="G177" s="10" t="s">
        <v>1992</v>
      </c>
      <c r="H177" s="10" t="s">
        <v>106</v>
      </c>
      <c r="I177" s="10" t="s">
        <v>2072</v>
      </c>
      <c r="J177" s="10" t="s">
        <v>1191</v>
      </c>
      <c r="K177" s="10" t="s">
        <v>2073</v>
      </c>
      <c r="L177" s="10" t="s">
        <v>2074</v>
      </c>
      <c r="M177" s="10" t="s">
        <v>781</v>
      </c>
      <c r="N177" s="10" t="s">
        <v>2075</v>
      </c>
      <c r="O177" s="10" t="s">
        <v>2076</v>
      </c>
      <c r="P177" s="10" t="s">
        <v>925</v>
      </c>
      <c r="Q177" s="10" t="s">
        <v>1945</v>
      </c>
      <c r="R177" s="10" t="s">
        <v>1946</v>
      </c>
      <c r="S177" s="10" t="s">
        <v>2077</v>
      </c>
      <c r="T177" s="10" t="s">
        <v>2078</v>
      </c>
      <c r="U177" s="10" t="s">
        <v>2079</v>
      </c>
      <c r="V177" s="10" t="s">
        <v>2080</v>
      </c>
      <c r="W177" s="10" t="s">
        <v>2081</v>
      </c>
      <c r="X177" s="10" t="s">
        <v>2082</v>
      </c>
      <c r="Y177" s="10" t="s">
        <v>123</v>
      </c>
      <c r="Z177" s="10" t="s">
        <v>501</v>
      </c>
      <c r="AA177" s="49">
        <v>4</v>
      </c>
      <c r="AB177" s="10" t="s">
        <v>125</v>
      </c>
      <c r="AC177" s="10" t="s">
        <v>2083</v>
      </c>
      <c r="AD177" s="49">
        <v>1</v>
      </c>
      <c r="AE177" s="49">
        <v>1</v>
      </c>
      <c r="AF177" s="49">
        <v>1</v>
      </c>
      <c r="AG177" s="49">
        <v>1</v>
      </c>
      <c r="AH177" s="10" t="s">
        <v>5460</v>
      </c>
      <c r="AI177" s="10" t="s">
        <v>5461</v>
      </c>
      <c r="AJ177" s="10" t="s">
        <v>5462</v>
      </c>
      <c r="AK177" s="10" t="s">
        <v>5463</v>
      </c>
      <c r="AL177" s="10" t="s">
        <v>5463</v>
      </c>
      <c r="AM177" s="10" t="s">
        <v>4849</v>
      </c>
      <c r="AN177" s="10" t="s">
        <v>5464</v>
      </c>
      <c r="AO177" s="49">
        <v>278</v>
      </c>
      <c r="AP177" s="49">
        <v>0</v>
      </c>
      <c r="AQ177" s="49">
        <v>278</v>
      </c>
      <c r="AR177" s="49">
        <v>0</v>
      </c>
      <c r="AS177" s="49">
        <v>0</v>
      </c>
      <c r="AT177" s="49">
        <v>0</v>
      </c>
      <c r="AU177" s="49">
        <v>0</v>
      </c>
      <c r="AV177" s="49">
        <v>0</v>
      </c>
      <c r="AW177" s="50">
        <v>0</v>
      </c>
      <c r="AX177" s="49">
        <v>0</v>
      </c>
      <c r="AY177" s="49">
        <v>83.399999999999991</v>
      </c>
      <c r="AZ177" s="49">
        <v>83.399999999999991</v>
      </c>
      <c r="BA177" s="49">
        <v>361.4</v>
      </c>
      <c r="BB177" s="49">
        <v>300</v>
      </c>
      <c r="BC177" s="49">
        <v>0</v>
      </c>
      <c r="BD177" s="49">
        <v>300</v>
      </c>
      <c r="BE177" s="49">
        <v>0</v>
      </c>
      <c r="BF177" s="49">
        <v>0</v>
      </c>
      <c r="BG177" s="49">
        <v>0</v>
      </c>
      <c r="BH177" s="49">
        <v>0</v>
      </c>
      <c r="BI177" s="49">
        <v>0</v>
      </c>
      <c r="BJ177" s="50">
        <v>0</v>
      </c>
      <c r="BK177" s="49">
        <v>0</v>
      </c>
      <c r="BL177" s="49">
        <v>90</v>
      </c>
      <c r="BM177" s="49">
        <v>90</v>
      </c>
      <c r="BN177" s="49">
        <v>390</v>
      </c>
      <c r="BO177" s="49">
        <v>300</v>
      </c>
      <c r="BP177" s="49">
        <v>0</v>
      </c>
      <c r="BQ177" s="49">
        <v>300</v>
      </c>
      <c r="BR177" s="49">
        <v>0</v>
      </c>
      <c r="BS177" s="49">
        <v>0</v>
      </c>
      <c r="BT177" s="49">
        <v>0</v>
      </c>
      <c r="BU177" s="50">
        <v>0</v>
      </c>
      <c r="BV177" s="49">
        <v>0</v>
      </c>
      <c r="BW177" s="50">
        <v>0</v>
      </c>
      <c r="BX177" s="49">
        <v>0</v>
      </c>
      <c r="BY177" s="49">
        <v>90</v>
      </c>
      <c r="BZ177" s="49">
        <v>90</v>
      </c>
      <c r="CA177" s="49">
        <v>390</v>
      </c>
      <c r="CB177" s="49">
        <v>300</v>
      </c>
      <c r="CC177" s="49">
        <v>0</v>
      </c>
      <c r="CD177" s="49">
        <v>300</v>
      </c>
      <c r="CE177" s="49">
        <v>0</v>
      </c>
      <c r="CF177" s="49">
        <v>0</v>
      </c>
      <c r="CG177" s="49">
        <v>0</v>
      </c>
      <c r="CH177" s="50">
        <v>0</v>
      </c>
      <c r="CI177" s="49">
        <v>0</v>
      </c>
      <c r="CJ177" s="50">
        <v>0</v>
      </c>
      <c r="CK177" s="49">
        <v>0</v>
      </c>
      <c r="CL177" s="49">
        <v>90</v>
      </c>
      <c r="CM177" s="49">
        <v>90</v>
      </c>
      <c r="CN177" s="49">
        <v>390</v>
      </c>
      <c r="CO177" s="10" t="s">
        <v>2088</v>
      </c>
      <c r="CP177" s="51" t="s">
        <v>2089</v>
      </c>
    </row>
    <row r="178" spans="1:94" ht="70.349999999999994" customHeight="1" x14ac:dyDescent="0.3">
      <c r="A178" s="48" t="s">
        <v>2090</v>
      </c>
      <c r="B178" s="48" t="s">
        <v>2090</v>
      </c>
      <c r="C178" s="10" t="s">
        <v>101</v>
      </c>
      <c r="D178" s="10" t="s">
        <v>2069</v>
      </c>
      <c r="E178" s="10" t="s">
        <v>2070</v>
      </c>
      <c r="F178" s="10" t="s">
        <v>2071</v>
      </c>
      <c r="G178" s="10" t="s">
        <v>1992</v>
      </c>
      <c r="H178" s="10" t="s">
        <v>106</v>
      </c>
      <c r="I178" s="10" t="s">
        <v>2072</v>
      </c>
      <c r="J178" s="10" t="s">
        <v>1191</v>
      </c>
      <c r="K178" s="10" t="s">
        <v>2073</v>
      </c>
      <c r="L178" s="10" t="s">
        <v>2074</v>
      </c>
      <c r="M178" s="10" t="s">
        <v>781</v>
      </c>
      <c r="N178" s="10" t="s">
        <v>2075</v>
      </c>
      <c r="O178" s="10" t="s">
        <v>2076</v>
      </c>
      <c r="P178" s="10" t="s">
        <v>925</v>
      </c>
      <c r="Q178" s="10" t="s">
        <v>1945</v>
      </c>
      <c r="R178" s="10" t="s">
        <v>1946</v>
      </c>
      <c r="S178" s="10" t="s">
        <v>2091</v>
      </c>
      <c r="T178" s="10" t="s">
        <v>2092</v>
      </c>
      <c r="U178" s="10" t="s">
        <v>2093</v>
      </c>
      <c r="V178" s="10" t="s">
        <v>2094</v>
      </c>
      <c r="W178" s="10" t="s">
        <v>2095</v>
      </c>
      <c r="X178" s="10" t="s">
        <v>2096</v>
      </c>
      <c r="Y178" s="10" t="s">
        <v>123</v>
      </c>
      <c r="Z178" s="10" t="s">
        <v>501</v>
      </c>
      <c r="AA178" s="49">
        <v>1</v>
      </c>
      <c r="AB178" s="10" t="s">
        <v>125</v>
      </c>
      <c r="AC178" s="10" t="s">
        <v>2083</v>
      </c>
      <c r="AD178" s="49">
        <v>0</v>
      </c>
      <c r="AE178" s="49">
        <v>1</v>
      </c>
      <c r="AF178" s="49">
        <v>0</v>
      </c>
      <c r="AG178" s="49">
        <v>0</v>
      </c>
      <c r="AH178" s="10"/>
      <c r="AI178" s="10" t="s">
        <v>5465</v>
      </c>
      <c r="AJ178" s="10" t="s">
        <v>5466</v>
      </c>
      <c r="AK178" s="10"/>
      <c r="AL178" s="10"/>
      <c r="AM178" s="10" t="s">
        <v>4891</v>
      </c>
      <c r="AN178" s="10"/>
      <c r="AO178" s="49">
        <v>0</v>
      </c>
      <c r="AP178" s="49">
        <v>0</v>
      </c>
      <c r="AQ178" s="49">
        <v>0</v>
      </c>
      <c r="AR178" s="49">
        <v>0</v>
      </c>
      <c r="AS178" s="49">
        <v>0</v>
      </c>
      <c r="AT178" s="49">
        <v>0</v>
      </c>
      <c r="AU178" s="49">
        <v>0</v>
      </c>
      <c r="AV178" s="49">
        <v>0</v>
      </c>
      <c r="AW178" s="50">
        <v>0</v>
      </c>
      <c r="AX178" s="49">
        <v>0</v>
      </c>
      <c r="AY178" s="49">
        <v>0</v>
      </c>
      <c r="AZ178" s="49">
        <v>0</v>
      </c>
      <c r="BA178" s="49">
        <v>0</v>
      </c>
      <c r="BB178" s="49">
        <v>0</v>
      </c>
      <c r="BC178" s="49">
        <v>0</v>
      </c>
      <c r="BD178" s="49">
        <v>0</v>
      </c>
      <c r="BE178" s="49">
        <v>0</v>
      </c>
      <c r="BF178" s="49">
        <v>0</v>
      </c>
      <c r="BG178" s="49">
        <v>0</v>
      </c>
      <c r="BH178" s="49">
        <v>0</v>
      </c>
      <c r="BI178" s="49">
        <v>500</v>
      </c>
      <c r="BJ178" s="50">
        <v>0</v>
      </c>
      <c r="BK178" s="49">
        <v>1666.666666666667</v>
      </c>
      <c r="BL178" s="49">
        <v>0</v>
      </c>
      <c r="BM178" s="49">
        <v>0</v>
      </c>
      <c r="BN178" s="49">
        <v>2166.666666666667</v>
      </c>
      <c r="BO178" s="49">
        <v>0</v>
      </c>
      <c r="BP178" s="49">
        <v>0</v>
      </c>
      <c r="BQ178" s="49">
        <v>0</v>
      </c>
      <c r="BR178" s="49">
        <v>0</v>
      </c>
      <c r="BS178" s="49">
        <v>0</v>
      </c>
      <c r="BT178" s="49">
        <v>0</v>
      </c>
      <c r="BU178" s="50">
        <v>0</v>
      </c>
      <c r="BV178" s="49">
        <v>0</v>
      </c>
      <c r="BW178" s="50">
        <v>0</v>
      </c>
      <c r="BX178" s="49">
        <v>0</v>
      </c>
      <c r="BY178" s="49">
        <v>0</v>
      </c>
      <c r="BZ178" s="49">
        <v>0</v>
      </c>
      <c r="CA178" s="49">
        <v>0</v>
      </c>
      <c r="CB178" s="49">
        <v>0</v>
      </c>
      <c r="CC178" s="49">
        <v>0</v>
      </c>
      <c r="CD178" s="49">
        <v>0</v>
      </c>
      <c r="CE178" s="49">
        <v>0</v>
      </c>
      <c r="CF178" s="49">
        <v>0</v>
      </c>
      <c r="CG178" s="49">
        <v>0</v>
      </c>
      <c r="CH178" s="50">
        <v>0</v>
      </c>
      <c r="CI178" s="49">
        <v>0</v>
      </c>
      <c r="CJ178" s="50">
        <v>0</v>
      </c>
      <c r="CK178" s="49">
        <v>0</v>
      </c>
      <c r="CL178" s="49">
        <v>0</v>
      </c>
      <c r="CM178" s="49">
        <v>0</v>
      </c>
      <c r="CN178" s="49">
        <v>0</v>
      </c>
      <c r="CO178" s="10" t="s">
        <v>2099</v>
      </c>
      <c r="CP178" s="51" t="s">
        <v>2100</v>
      </c>
    </row>
    <row r="179" spans="1:94" ht="70.349999999999994" customHeight="1" x14ac:dyDescent="0.3">
      <c r="A179" s="48" t="s">
        <v>2101</v>
      </c>
      <c r="B179" s="48" t="s">
        <v>2101</v>
      </c>
      <c r="C179" s="10" t="s">
        <v>136</v>
      </c>
      <c r="D179" s="10" t="s">
        <v>2069</v>
      </c>
      <c r="E179" s="10" t="s">
        <v>2070</v>
      </c>
      <c r="F179" s="10" t="s">
        <v>2071</v>
      </c>
      <c r="G179" s="10" t="s">
        <v>1992</v>
      </c>
      <c r="H179" s="10" t="s">
        <v>106</v>
      </c>
      <c r="I179" s="10" t="s">
        <v>2072</v>
      </c>
      <c r="J179" s="10" t="s">
        <v>1191</v>
      </c>
      <c r="K179" s="10" t="s">
        <v>2073</v>
      </c>
      <c r="L179" s="10" t="s">
        <v>2074</v>
      </c>
      <c r="M179" s="10" t="s">
        <v>781</v>
      </c>
      <c r="N179" s="10" t="s">
        <v>2075</v>
      </c>
      <c r="O179" s="10" t="s">
        <v>2076</v>
      </c>
      <c r="P179" s="10" t="s">
        <v>925</v>
      </c>
      <c r="Q179" s="10" t="s">
        <v>1945</v>
      </c>
      <c r="R179" s="10" t="s">
        <v>1946</v>
      </c>
      <c r="S179" s="10" t="s">
        <v>2102</v>
      </c>
      <c r="T179" s="10" t="s">
        <v>2103</v>
      </c>
      <c r="U179" s="10" t="s">
        <v>2104</v>
      </c>
      <c r="V179" s="10" t="s">
        <v>2105</v>
      </c>
      <c r="W179" s="10" t="s">
        <v>2106</v>
      </c>
      <c r="X179" s="10" t="s">
        <v>2107</v>
      </c>
      <c r="Y179" s="10" t="s">
        <v>123</v>
      </c>
      <c r="Z179" s="10" t="s">
        <v>501</v>
      </c>
      <c r="AA179" s="49">
        <v>200</v>
      </c>
      <c r="AB179" s="10" t="s">
        <v>125</v>
      </c>
      <c r="AC179" s="10" t="s">
        <v>2083</v>
      </c>
      <c r="AD179" s="49">
        <v>20</v>
      </c>
      <c r="AE179" s="49">
        <v>60</v>
      </c>
      <c r="AF179" s="49">
        <v>60</v>
      </c>
      <c r="AG179" s="49">
        <v>60</v>
      </c>
      <c r="AH179" s="10" t="s">
        <v>5467</v>
      </c>
      <c r="AI179" s="10" t="s">
        <v>5468</v>
      </c>
      <c r="AJ179" s="10" t="s">
        <v>5469</v>
      </c>
      <c r="AK179" s="10" t="s">
        <v>5470</v>
      </c>
      <c r="AL179" s="10" t="s">
        <v>5471</v>
      </c>
      <c r="AM179" s="10" t="s">
        <v>4849</v>
      </c>
      <c r="AN179" s="10" t="s">
        <v>5472</v>
      </c>
      <c r="AO179" s="49">
        <v>150</v>
      </c>
      <c r="AP179" s="49">
        <v>0</v>
      </c>
      <c r="AQ179" s="49">
        <v>150</v>
      </c>
      <c r="AR179" s="49">
        <v>0</v>
      </c>
      <c r="AS179" s="49">
        <v>0</v>
      </c>
      <c r="AT179" s="49">
        <v>0</v>
      </c>
      <c r="AU179" s="49">
        <v>0</v>
      </c>
      <c r="AV179" s="49">
        <v>0</v>
      </c>
      <c r="AW179" s="50">
        <v>0</v>
      </c>
      <c r="AX179" s="49">
        <v>0</v>
      </c>
      <c r="AY179" s="49">
        <v>0</v>
      </c>
      <c r="AZ179" s="49">
        <v>0</v>
      </c>
      <c r="BA179" s="49">
        <v>150</v>
      </c>
      <c r="BB179" s="49">
        <v>150</v>
      </c>
      <c r="BC179" s="49">
        <v>0</v>
      </c>
      <c r="BD179" s="49">
        <v>150</v>
      </c>
      <c r="BE179" s="49">
        <v>0</v>
      </c>
      <c r="BF179" s="49">
        <v>0</v>
      </c>
      <c r="BG179" s="49">
        <v>0</v>
      </c>
      <c r="BH179" s="49">
        <v>0</v>
      </c>
      <c r="BI179" s="49">
        <v>0</v>
      </c>
      <c r="BJ179" s="50">
        <v>0</v>
      </c>
      <c r="BK179" s="49">
        <v>0</v>
      </c>
      <c r="BL179" s="49">
        <v>0</v>
      </c>
      <c r="BM179" s="49">
        <v>0</v>
      </c>
      <c r="BN179" s="49">
        <v>150</v>
      </c>
      <c r="BO179" s="49">
        <v>150</v>
      </c>
      <c r="BP179" s="49">
        <v>0</v>
      </c>
      <c r="BQ179" s="49">
        <v>150</v>
      </c>
      <c r="BR179" s="49">
        <v>0</v>
      </c>
      <c r="BS179" s="49">
        <v>0</v>
      </c>
      <c r="BT179" s="49">
        <v>0</v>
      </c>
      <c r="BU179" s="50">
        <v>0</v>
      </c>
      <c r="BV179" s="49">
        <v>0</v>
      </c>
      <c r="BW179" s="50">
        <v>0</v>
      </c>
      <c r="BX179" s="49">
        <v>0</v>
      </c>
      <c r="BY179" s="49">
        <v>0</v>
      </c>
      <c r="BZ179" s="49">
        <v>0</v>
      </c>
      <c r="CA179" s="49">
        <v>150</v>
      </c>
      <c r="CB179" s="49">
        <v>150</v>
      </c>
      <c r="CC179" s="49">
        <v>0</v>
      </c>
      <c r="CD179" s="49">
        <v>150</v>
      </c>
      <c r="CE179" s="49">
        <v>0</v>
      </c>
      <c r="CF179" s="49">
        <v>0</v>
      </c>
      <c r="CG179" s="49">
        <v>0</v>
      </c>
      <c r="CH179" s="50">
        <v>0</v>
      </c>
      <c r="CI179" s="49">
        <v>0</v>
      </c>
      <c r="CJ179" s="50">
        <v>0</v>
      </c>
      <c r="CK179" s="49">
        <v>0</v>
      </c>
      <c r="CL179" s="49">
        <v>0</v>
      </c>
      <c r="CM179" s="49">
        <v>0</v>
      </c>
      <c r="CN179" s="49">
        <v>150</v>
      </c>
      <c r="CO179" s="10" t="s">
        <v>2099</v>
      </c>
      <c r="CP179" s="51" t="s">
        <v>2111</v>
      </c>
    </row>
    <row r="180" spans="1:94" ht="70.349999999999994" customHeight="1" x14ac:dyDescent="0.3">
      <c r="A180" s="48" t="s">
        <v>2112</v>
      </c>
      <c r="B180" s="48" t="s">
        <v>2112</v>
      </c>
      <c r="C180" s="10" t="s">
        <v>175</v>
      </c>
      <c r="D180" s="10" t="s">
        <v>2069</v>
      </c>
      <c r="E180" s="10" t="s">
        <v>2070</v>
      </c>
      <c r="F180" s="10" t="s">
        <v>2071</v>
      </c>
      <c r="G180" s="10" t="s">
        <v>1992</v>
      </c>
      <c r="H180" s="10" t="s">
        <v>106</v>
      </c>
      <c r="I180" s="10" t="s">
        <v>2072</v>
      </c>
      <c r="J180" s="10" t="s">
        <v>1191</v>
      </c>
      <c r="K180" s="10" t="s">
        <v>2073</v>
      </c>
      <c r="L180" s="10" t="s">
        <v>2074</v>
      </c>
      <c r="M180" s="10" t="s">
        <v>781</v>
      </c>
      <c r="N180" s="10" t="s">
        <v>2075</v>
      </c>
      <c r="O180" s="10" t="s">
        <v>2076</v>
      </c>
      <c r="P180" s="10" t="s">
        <v>925</v>
      </c>
      <c r="Q180" s="10" t="s">
        <v>1945</v>
      </c>
      <c r="R180" s="10" t="s">
        <v>1946</v>
      </c>
      <c r="S180" s="10" t="s">
        <v>2113</v>
      </c>
      <c r="T180" s="10" t="s">
        <v>2114</v>
      </c>
      <c r="U180" s="10" t="s">
        <v>2115</v>
      </c>
      <c r="V180" s="10" t="s">
        <v>2116</v>
      </c>
      <c r="W180" s="10" t="s">
        <v>2117</v>
      </c>
      <c r="X180" s="10" t="s">
        <v>2107</v>
      </c>
      <c r="Y180" s="10" t="s">
        <v>123</v>
      </c>
      <c r="Z180" s="10" t="s">
        <v>501</v>
      </c>
      <c r="AA180" s="49">
        <v>300</v>
      </c>
      <c r="AB180" s="10" t="s">
        <v>125</v>
      </c>
      <c r="AC180" s="10" t="s">
        <v>2083</v>
      </c>
      <c r="AD180" s="49">
        <v>0</v>
      </c>
      <c r="AE180" s="49">
        <v>0</v>
      </c>
      <c r="AF180" s="49">
        <v>300</v>
      </c>
      <c r="AG180" s="49">
        <v>0</v>
      </c>
      <c r="AH180" s="10"/>
      <c r="AI180" s="10"/>
      <c r="AJ180" s="10"/>
      <c r="AK180" s="10" t="s">
        <v>5473</v>
      </c>
      <c r="AL180" s="10"/>
      <c r="AM180" s="10" t="s">
        <v>4849</v>
      </c>
      <c r="AN180" s="10"/>
      <c r="AO180" s="49">
        <v>0</v>
      </c>
      <c r="AP180" s="49">
        <v>0</v>
      </c>
      <c r="AQ180" s="49">
        <v>0</v>
      </c>
      <c r="AR180" s="49">
        <v>0</v>
      </c>
      <c r="AS180" s="49">
        <v>0</v>
      </c>
      <c r="AT180" s="49">
        <v>0</v>
      </c>
      <c r="AU180" s="49">
        <v>0</v>
      </c>
      <c r="AV180" s="49">
        <v>0</v>
      </c>
      <c r="AW180" s="50">
        <v>0</v>
      </c>
      <c r="AX180" s="49">
        <v>0</v>
      </c>
      <c r="AY180" s="49">
        <v>0</v>
      </c>
      <c r="AZ180" s="49">
        <v>0</v>
      </c>
      <c r="BA180" s="49">
        <v>0</v>
      </c>
      <c r="BB180" s="49">
        <v>0</v>
      </c>
      <c r="BC180" s="49">
        <v>0</v>
      </c>
      <c r="BD180" s="49">
        <v>0</v>
      </c>
      <c r="BE180" s="49">
        <v>0</v>
      </c>
      <c r="BF180" s="49">
        <v>0</v>
      </c>
      <c r="BG180" s="49">
        <v>0</v>
      </c>
      <c r="BH180" s="49">
        <v>0</v>
      </c>
      <c r="BI180" s="49">
        <v>0</v>
      </c>
      <c r="BJ180" s="50">
        <v>0</v>
      </c>
      <c r="BK180" s="49">
        <v>0</v>
      </c>
      <c r="BL180" s="49">
        <v>50</v>
      </c>
      <c r="BM180" s="49">
        <v>50</v>
      </c>
      <c r="BN180" s="49">
        <v>50</v>
      </c>
      <c r="BO180" s="49">
        <v>0</v>
      </c>
      <c r="BP180" s="49">
        <v>0</v>
      </c>
      <c r="BQ180" s="49">
        <v>0</v>
      </c>
      <c r="BR180" s="49">
        <v>0</v>
      </c>
      <c r="BS180" s="49">
        <v>0</v>
      </c>
      <c r="BT180" s="49">
        <v>0</v>
      </c>
      <c r="BU180" s="50">
        <v>0</v>
      </c>
      <c r="BV180" s="49">
        <v>0</v>
      </c>
      <c r="BW180" s="50">
        <v>0</v>
      </c>
      <c r="BX180" s="49">
        <v>0</v>
      </c>
      <c r="BY180" s="49">
        <v>50</v>
      </c>
      <c r="BZ180" s="49">
        <v>50</v>
      </c>
      <c r="CA180" s="49">
        <v>50</v>
      </c>
      <c r="CB180" s="49">
        <v>0</v>
      </c>
      <c r="CC180" s="49">
        <v>0</v>
      </c>
      <c r="CD180" s="49">
        <v>0</v>
      </c>
      <c r="CE180" s="49">
        <v>0</v>
      </c>
      <c r="CF180" s="49">
        <v>0</v>
      </c>
      <c r="CG180" s="49">
        <v>0</v>
      </c>
      <c r="CH180" s="50">
        <v>0</v>
      </c>
      <c r="CI180" s="49">
        <v>0</v>
      </c>
      <c r="CJ180" s="50">
        <v>0</v>
      </c>
      <c r="CK180" s="49">
        <v>0</v>
      </c>
      <c r="CL180" s="49">
        <v>50</v>
      </c>
      <c r="CM180" s="49">
        <v>50</v>
      </c>
      <c r="CN180" s="49">
        <v>50</v>
      </c>
      <c r="CO180" s="10"/>
      <c r="CP180" s="51" t="s">
        <v>2119</v>
      </c>
    </row>
    <row r="181" spans="1:94" ht="70.349999999999994" customHeight="1" x14ac:dyDescent="0.3">
      <c r="A181" s="48" t="s">
        <v>2120</v>
      </c>
      <c r="B181" s="48" t="s">
        <v>2120</v>
      </c>
      <c r="C181" s="10" t="s">
        <v>246</v>
      </c>
      <c r="D181" s="10" t="s">
        <v>2069</v>
      </c>
      <c r="E181" s="10" t="s">
        <v>2070</v>
      </c>
      <c r="F181" s="10" t="s">
        <v>2071</v>
      </c>
      <c r="G181" s="10" t="s">
        <v>1992</v>
      </c>
      <c r="H181" s="10" t="s">
        <v>106</v>
      </c>
      <c r="I181" s="10" t="s">
        <v>2072</v>
      </c>
      <c r="J181" s="10" t="s">
        <v>1191</v>
      </c>
      <c r="K181" s="10" t="s">
        <v>2073</v>
      </c>
      <c r="L181" s="10" t="s">
        <v>2074</v>
      </c>
      <c r="M181" s="10" t="s">
        <v>781</v>
      </c>
      <c r="N181" s="10" t="s">
        <v>2075</v>
      </c>
      <c r="O181" s="10" t="s">
        <v>2076</v>
      </c>
      <c r="P181" s="10" t="s">
        <v>925</v>
      </c>
      <c r="Q181" s="10" t="s">
        <v>1945</v>
      </c>
      <c r="R181" s="10" t="s">
        <v>1946</v>
      </c>
      <c r="S181" s="10" t="s">
        <v>2121</v>
      </c>
      <c r="T181" s="10" t="s">
        <v>2122</v>
      </c>
      <c r="U181" s="10" t="s">
        <v>2123</v>
      </c>
      <c r="V181" s="10" t="s">
        <v>2124</v>
      </c>
      <c r="W181" s="10" t="s">
        <v>2125</v>
      </c>
      <c r="X181" s="10" t="s">
        <v>283</v>
      </c>
      <c r="Y181" s="10" t="s">
        <v>123</v>
      </c>
      <c r="Z181" s="10" t="s">
        <v>501</v>
      </c>
      <c r="AA181" s="49">
        <v>2</v>
      </c>
      <c r="AB181" s="10" t="s">
        <v>125</v>
      </c>
      <c r="AC181" s="10" t="s">
        <v>2083</v>
      </c>
      <c r="AD181" s="49">
        <v>0</v>
      </c>
      <c r="AE181" s="49">
        <v>0</v>
      </c>
      <c r="AF181" s="49">
        <v>2</v>
      </c>
      <c r="AG181" s="49">
        <v>0</v>
      </c>
      <c r="AH181" s="10"/>
      <c r="AI181" s="10"/>
      <c r="AJ181" s="10"/>
      <c r="AK181" s="10" t="s">
        <v>5474</v>
      </c>
      <c r="AL181" s="10"/>
      <c r="AM181" s="10" t="s">
        <v>5070</v>
      </c>
      <c r="AN181" s="10" t="s">
        <v>5475</v>
      </c>
      <c r="AO181" s="49">
        <v>0</v>
      </c>
      <c r="AP181" s="49">
        <v>0</v>
      </c>
      <c r="AQ181" s="49">
        <v>0</v>
      </c>
      <c r="AR181" s="49">
        <v>0</v>
      </c>
      <c r="AS181" s="49">
        <v>0</v>
      </c>
      <c r="AT181" s="49">
        <v>0</v>
      </c>
      <c r="AU181" s="49">
        <v>0</v>
      </c>
      <c r="AV181" s="49">
        <v>0</v>
      </c>
      <c r="AW181" s="50">
        <v>0</v>
      </c>
      <c r="AX181" s="49">
        <v>0</v>
      </c>
      <c r="AY181" s="49">
        <v>0</v>
      </c>
      <c r="AZ181" s="49">
        <v>0</v>
      </c>
      <c r="BA181" s="49">
        <v>0</v>
      </c>
      <c r="BB181" s="49">
        <v>0</v>
      </c>
      <c r="BC181" s="49">
        <v>0</v>
      </c>
      <c r="BD181" s="49">
        <v>0</v>
      </c>
      <c r="BE181" s="49">
        <v>0</v>
      </c>
      <c r="BF181" s="49">
        <v>0</v>
      </c>
      <c r="BG181" s="49">
        <v>0</v>
      </c>
      <c r="BH181" s="49">
        <v>0</v>
      </c>
      <c r="BI181" s="49">
        <v>0</v>
      </c>
      <c r="BJ181" s="50">
        <v>0</v>
      </c>
      <c r="BK181" s="49">
        <v>2500</v>
      </c>
      <c r="BL181" s="49">
        <v>0</v>
      </c>
      <c r="BM181" s="49">
        <v>0</v>
      </c>
      <c r="BN181" s="49">
        <v>2500</v>
      </c>
      <c r="BO181" s="49">
        <v>0</v>
      </c>
      <c r="BP181" s="49">
        <v>0</v>
      </c>
      <c r="BQ181" s="49">
        <v>0</v>
      </c>
      <c r="BR181" s="49">
        <v>0</v>
      </c>
      <c r="BS181" s="49">
        <v>0</v>
      </c>
      <c r="BT181" s="49">
        <v>0</v>
      </c>
      <c r="BU181" s="50">
        <v>0</v>
      </c>
      <c r="BV181" s="49">
        <v>0</v>
      </c>
      <c r="BW181" s="50">
        <v>0</v>
      </c>
      <c r="BX181" s="49">
        <v>2500</v>
      </c>
      <c r="BY181" s="49">
        <v>0</v>
      </c>
      <c r="BZ181" s="49">
        <v>0</v>
      </c>
      <c r="CA181" s="49">
        <v>2500</v>
      </c>
      <c r="CB181" s="49">
        <v>0</v>
      </c>
      <c r="CC181" s="49">
        <v>0</v>
      </c>
      <c r="CD181" s="49">
        <v>0</v>
      </c>
      <c r="CE181" s="49">
        <v>0</v>
      </c>
      <c r="CF181" s="49">
        <v>0</v>
      </c>
      <c r="CG181" s="49">
        <v>0</v>
      </c>
      <c r="CH181" s="50">
        <v>0</v>
      </c>
      <c r="CI181" s="49">
        <v>0</v>
      </c>
      <c r="CJ181" s="50">
        <v>0</v>
      </c>
      <c r="CK181" s="49">
        <v>0</v>
      </c>
      <c r="CL181" s="49">
        <v>0</v>
      </c>
      <c r="CM181" s="49">
        <v>0</v>
      </c>
      <c r="CN181" s="49">
        <v>0</v>
      </c>
      <c r="CO181" s="10" t="s">
        <v>2127</v>
      </c>
      <c r="CP181" s="51" t="s">
        <v>5476</v>
      </c>
    </row>
    <row r="182" spans="1:94" ht="70.349999999999994" customHeight="1" x14ac:dyDescent="0.3">
      <c r="A182" s="48" t="s">
        <v>2129</v>
      </c>
      <c r="B182" s="48" t="s">
        <v>2129</v>
      </c>
      <c r="C182" s="10" t="s">
        <v>357</v>
      </c>
      <c r="D182" s="10" t="s">
        <v>2069</v>
      </c>
      <c r="E182" s="10" t="s">
        <v>2070</v>
      </c>
      <c r="F182" s="10" t="s">
        <v>2071</v>
      </c>
      <c r="G182" s="10" t="s">
        <v>1992</v>
      </c>
      <c r="H182" s="10" t="s">
        <v>106</v>
      </c>
      <c r="I182" s="10" t="s">
        <v>2072</v>
      </c>
      <c r="J182" s="10" t="s">
        <v>1191</v>
      </c>
      <c r="K182" s="10" t="s">
        <v>2073</v>
      </c>
      <c r="L182" s="10" t="s">
        <v>2074</v>
      </c>
      <c r="M182" s="10" t="s">
        <v>781</v>
      </c>
      <c r="N182" s="10" t="s">
        <v>2075</v>
      </c>
      <c r="O182" s="10" t="s">
        <v>2076</v>
      </c>
      <c r="P182" s="10" t="s">
        <v>925</v>
      </c>
      <c r="Q182" s="10" t="s">
        <v>1945</v>
      </c>
      <c r="R182" s="10" t="s">
        <v>1946</v>
      </c>
      <c r="S182" s="10" t="s">
        <v>2130</v>
      </c>
      <c r="T182" s="10" t="s">
        <v>2131</v>
      </c>
      <c r="U182" s="10" t="s">
        <v>2132</v>
      </c>
      <c r="V182" s="10" t="s">
        <v>2133</v>
      </c>
      <c r="W182" s="10" t="s">
        <v>2134</v>
      </c>
      <c r="X182" s="10" t="s">
        <v>283</v>
      </c>
      <c r="Y182" s="10" t="s">
        <v>123</v>
      </c>
      <c r="Z182" s="10" t="s">
        <v>501</v>
      </c>
      <c r="AA182" s="49">
        <v>2</v>
      </c>
      <c r="AB182" s="10" t="s">
        <v>125</v>
      </c>
      <c r="AC182" s="10" t="s">
        <v>2083</v>
      </c>
      <c r="AD182" s="49">
        <v>1</v>
      </c>
      <c r="AE182" s="49">
        <v>1</v>
      </c>
      <c r="AF182" s="49">
        <v>0</v>
      </c>
      <c r="AG182" s="49">
        <v>0</v>
      </c>
      <c r="AH182" s="10" t="s">
        <v>5477</v>
      </c>
      <c r="AI182" s="10"/>
      <c r="AJ182" s="10"/>
      <c r="AK182" s="10" t="s">
        <v>5478</v>
      </c>
      <c r="AL182" s="10"/>
      <c r="AM182" s="10" t="s">
        <v>4849</v>
      </c>
      <c r="AN182" s="10" t="s">
        <v>5479</v>
      </c>
      <c r="AO182" s="49">
        <v>120</v>
      </c>
      <c r="AP182" s="49">
        <v>0</v>
      </c>
      <c r="AQ182" s="49">
        <v>120</v>
      </c>
      <c r="AR182" s="49">
        <v>0</v>
      </c>
      <c r="AS182" s="49">
        <v>0</v>
      </c>
      <c r="AT182" s="49">
        <v>0</v>
      </c>
      <c r="AU182" s="49">
        <v>0</v>
      </c>
      <c r="AV182" s="49">
        <v>0</v>
      </c>
      <c r="AW182" s="50">
        <v>0</v>
      </c>
      <c r="AX182" s="49">
        <v>0</v>
      </c>
      <c r="AY182" s="49">
        <v>0</v>
      </c>
      <c r="AZ182" s="49">
        <v>0</v>
      </c>
      <c r="BA182" s="49">
        <v>120</v>
      </c>
      <c r="BB182" s="49">
        <v>0</v>
      </c>
      <c r="BC182" s="49">
        <v>0</v>
      </c>
      <c r="BD182" s="49">
        <v>0</v>
      </c>
      <c r="BE182" s="49">
        <v>0</v>
      </c>
      <c r="BF182" s="49">
        <v>0</v>
      </c>
      <c r="BG182" s="49">
        <v>0</v>
      </c>
      <c r="BH182" s="49">
        <v>0</v>
      </c>
      <c r="BI182" s="49">
        <v>0</v>
      </c>
      <c r="BJ182" s="50">
        <v>0</v>
      </c>
      <c r="BK182" s="49">
        <v>0</v>
      </c>
      <c r="BL182" s="49">
        <v>0</v>
      </c>
      <c r="BM182" s="49">
        <v>0</v>
      </c>
      <c r="BN182" s="49">
        <v>0</v>
      </c>
      <c r="BO182" s="49">
        <v>0</v>
      </c>
      <c r="BP182" s="49">
        <v>0</v>
      </c>
      <c r="BQ182" s="49">
        <v>0</v>
      </c>
      <c r="BR182" s="49">
        <v>0</v>
      </c>
      <c r="BS182" s="49">
        <v>0</v>
      </c>
      <c r="BT182" s="49">
        <v>0</v>
      </c>
      <c r="BU182" s="50">
        <v>0</v>
      </c>
      <c r="BV182" s="49">
        <v>0</v>
      </c>
      <c r="BW182" s="50">
        <v>0</v>
      </c>
      <c r="BX182" s="49">
        <v>0</v>
      </c>
      <c r="BY182" s="49">
        <v>0</v>
      </c>
      <c r="BZ182" s="49">
        <v>0</v>
      </c>
      <c r="CA182" s="49">
        <v>0</v>
      </c>
      <c r="CB182" s="49">
        <v>0</v>
      </c>
      <c r="CC182" s="49">
        <v>0</v>
      </c>
      <c r="CD182" s="49">
        <v>0</v>
      </c>
      <c r="CE182" s="49">
        <v>0</v>
      </c>
      <c r="CF182" s="49">
        <v>0</v>
      </c>
      <c r="CG182" s="49">
        <v>0</v>
      </c>
      <c r="CH182" s="50">
        <v>0</v>
      </c>
      <c r="CI182" s="49">
        <v>0</v>
      </c>
      <c r="CJ182" s="50">
        <v>0</v>
      </c>
      <c r="CK182" s="49">
        <v>0</v>
      </c>
      <c r="CL182" s="49">
        <v>0</v>
      </c>
      <c r="CM182" s="49">
        <v>0</v>
      </c>
      <c r="CN182" s="49">
        <v>0</v>
      </c>
      <c r="CO182" s="10" t="s">
        <v>2136</v>
      </c>
      <c r="CP182" s="51" t="s">
        <v>2137</v>
      </c>
    </row>
    <row r="183" spans="1:94" ht="70.349999999999994" customHeight="1" x14ac:dyDescent="0.3">
      <c r="A183" s="48" t="s">
        <v>2138</v>
      </c>
      <c r="B183" s="48" t="s">
        <v>2138</v>
      </c>
      <c r="C183" s="10" t="s">
        <v>419</v>
      </c>
      <c r="D183" s="10" t="s">
        <v>2069</v>
      </c>
      <c r="E183" s="10" t="s">
        <v>2070</v>
      </c>
      <c r="F183" s="10" t="s">
        <v>2071</v>
      </c>
      <c r="G183" s="10" t="s">
        <v>1992</v>
      </c>
      <c r="H183" s="10" t="s">
        <v>106</v>
      </c>
      <c r="I183" s="10" t="s">
        <v>2072</v>
      </c>
      <c r="J183" s="10" t="s">
        <v>1191</v>
      </c>
      <c r="K183" s="10" t="s">
        <v>2073</v>
      </c>
      <c r="L183" s="10" t="s">
        <v>2074</v>
      </c>
      <c r="M183" s="10" t="s">
        <v>781</v>
      </c>
      <c r="N183" s="10" t="s">
        <v>2075</v>
      </c>
      <c r="O183" s="10" t="s">
        <v>2076</v>
      </c>
      <c r="P183" s="10" t="s">
        <v>925</v>
      </c>
      <c r="Q183" s="10" t="s">
        <v>1945</v>
      </c>
      <c r="R183" s="10" t="s">
        <v>1946</v>
      </c>
      <c r="S183" s="10" t="s">
        <v>2139</v>
      </c>
      <c r="T183" s="10" t="s">
        <v>2140</v>
      </c>
      <c r="U183" s="10" t="s">
        <v>2141</v>
      </c>
      <c r="V183" s="10" t="s">
        <v>2142</v>
      </c>
      <c r="W183" s="10" t="s">
        <v>2143</v>
      </c>
      <c r="X183" s="10" t="s">
        <v>2144</v>
      </c>
      <c r="Y183" s="10" t="s">
        <v>123</v>
      </c>
      <c r="Z183" s="10" t="s">
        <v>501</v>
      </c>
      <c r="AA183" s="49">
        <v>1</v>
      </c>
      <c r="AB183" s="10" t="s">
        <v>125</v>
      </c>
      <c r="AC183" s="10" t="s">
        <v>2083</v>
      </c>
      <c r="AD183" s="49">
        <v>0</v>
      </c>
      <c r="AE183" s="49">
        <v>1</v>
      </c>
      <c r="AF183" s="49">
        <v>0</v>
      </c>
      <c r="AG183" s="49">
        <v>0</v>
      </c>
      <c r="AH183" s="10"/>
      <c r="AI183" s="10" t="s">
        <v>5480</v>
      </c>
      <c r="AJ183" s="10" t="s">
        <v>5481</v>
      </c>
      <c r="AK183" s="10"/>
      <c r="AL183" s="10"/>
      <c r="AM183" s="10" t="s">
        <v>5070</v>
      </c>
      <c r="AN183" s="10"/>
      <c r="AO183" s="49">
        <v>0</v>
      </c>
      <c r="AP183" s="49">
        <v>0</v>
      </c>
      <c r="AQ183" s="49">
        <v>0</v>
      </c>
      <c r="AR183" s="49">
        <v>0</v>
      </c>
      <c r="AS183" s="49">
        <v>0</v>
      </c>
      <c r="AT183" s="49">
        <v>0</v>
      </c>
      <c r="AU183" s="49">
        <v>0</v>
      </c>
      <c r="AV183" s="49">
        <v>0</v>
      </c>
      <c r="AW183" s="50">
        <v>0</v>
      </c>
      <c r="AX183" s="49">
        <v>0</v>
      </c>
      <c r="AY183" s="49">
        <v>0</v>
      </c>
      <c r="AZ183" s="49">
        <v>0</v>
      </c>
      <c r="BA183" s="49">
        <v>0</v>
      </c>
      <c r="BB183" s="49">
        <v>0</v>
      </c>
      <c r="BC183" s="49">
        <v>0</v>
      </c>
      <c r="BD183" s="49">
        <v>0</v>
      </c>
      <c r="BE183" s="49">
        <v>0</v>
      </c>
      <c r="BF183" s="49">
        <v>0</v>
      </c>
      <c r="BG183" s="49">
        <v>0</v>
      </c>
      <c r="BH183" s="49">
        <v>0</v>
      </c>
      <c r="BI183" s="49">
        <v>0</v>
      </c>
      <c r="BJ183" s="50">
        <v>0</v>
      </c>
      <c r="BK183" s="49">
        <v>3000</v>
      </c>
      <c r="BL183" s="49">
        <v>0</v>
      </c>
      <c r="BM183" s="49">
        <v>0</v>
      </c>
      <c r="BN183" s="49">
        <v>3000</v>
      </c>
      <c r="BO183" s="49">
        <v>0</v>
      </c>
      <c r="BP183" s="49">
        <v>0</v>
      </c>
      <c r="BQ183" s="49">
        <v>0</v>
      </c>
      <c r="BR183" s="49">
        <v>0</v>
      </c>
      <c r="BS183" s="49">
        <v>0</v>
      </c>
      <c r="BT183" s="49">
        <v>0</v>
      </c>
      <c r="BU183" s="50">
        <v>0</v>
      </c>
      <c r="BV183" s="49">
        <v>0</v>
      </c>
      <c r="BW183" s="50">
        <v>0</v>
      </c>
      <c r="BX183" s="49">
        <v>0</v>
      </c>
      <c r="BY183" s="49">
        <v>0</v>
      </c>
      <c r="BZ183" s="49">
        <v>0</v>
      </c>
      <c r="CA183" s="49">
        <v>0</v>
      </c>
      <c r="CB183" s="49">
        <v>0</v>
      </c>
      <c r="CC183" s="49">
        <v>0</v>
      </c>
      <c r="CD183" s="49">
        <v>0</v>
      </c>
      <c r="CE183" s="49">
        <v>0</v>
      </c>
      <c r="CF183" s="49">
        <v>0</v>
      </c>
      <c r="CG183" s="49">
        <v>0</v>
      </c>
      <c r="CH183" s="50">
        <v>0</v>
      </c>
      <c r="CI183" s="49">
        <v>0</v>
      </c>
      <c r="CJ183" s="50">
        <v>0</v>
      </c>
      <c r="CK183" s="49">
        <v>0</v>
      </c>
      <c r="CL183" s="49">
        <v>0</v>
      </c>
      <c r="CM183" s="49">
        <v>0</v>
      </c>
      <c r="CN183" s="49">
        <v>0</v>
      </c>
      <c r="CO183" s="10"/>
      <c r="CP183" s="51" t="s">
        <v>2147</v>
      </c>
    </row>
    <row r="184" spans="1:94" ht="70.349999999999994" customHeight="1" x14ac:dyDescent="0.3">
      <c r="A184" s="48" t="s">
        <v>2148</v>
      </c>
      <c r="B184" s="48" t="s">
        <v>2148</v>
      </c>
      <c r="C184" s="10" t="s">
        <v>436</v>
      </c>
      <c r="D184" s="10" t="s">
        <v>2069</v>
      </c>
      <c r="E184" s="10" t="s">
        <v>2070</v>
      </c>
      <c r="F184" s="10" t="s">
        <v>2071</v>
      </c>
      <c r="G184" s="10" t="s">
        <v>1992</v>
      </c>
      <c r="H184" s="10" t="s">
        <v>106</v>
      </c>
      <c r="I184" s="10" t="s">
        <v>2072</v>
      </c>
      <c r="J184" s="10" t="s">
        <v>1191</v>
      </c>
      <c r="K184" s="10" t="s">
        <v>2073</v>
      </c>
      <c r="L184" s="10" t="s">
        <v>2074</v>
      </c>
      <c r="M184" s="10" t="s">
        <v>781</v>
      </c>
      <c r="N184" s="10" t="s">
        <v>2075</v>
      </c>
      <c r="O184" s="10" t="s">
        <v>2076</v>
      </c>
      <c r="P184" s="10" t="s">
        <v>925</v>
      </c>
      <c r="Q184" s="10" t="s">
        <v>1945</v>
      </c>
      <c r="R184" s="10" t="s">
        <v>1946</v>
      </c>
      <c r="S184" s="10" t="s">
        <v>2149</v>
      </c>
      <c r="T184" s="10" t="s">
        <v>2150</v>
      </c>
      <c r="U184" s="10" t="s">
        <v>2151</v>
      </c>
      <c r="V184" s="10" t="s">
        <v>2152</v>
      </c>
      <c r="W184" s="10" t="s">
        <v>2153</v>
      </c>
      <c r="X184" s="10" t="s">
        <v>2107</v>
      </c>
      <c r="Y184" s="10" t="s">
        <v>123</v>
      </c>
      <c r="Z184" s="10" t="s">
        <v>501</v>
      </c>
      <c r="AA184" s="49">
        <v>60</v>
      </c>
      <c r="AB184" s="10" t="s">
        <v>125</v>
      </c>
      <c r="AC184" s="10" t="s">
        <v>2083</v>
      </c>
      <c r="AD184" s="49">
        <v>0</v>
      </c>
      <c r="AE184" s="49">
        <v>60</v>
      </c>
      <c r="AF184" s="49">
        <v>0</v>
      </c>
      <c r="AG184" s="49">
        <v>0</v>
      </c>
      <c r="AH184" s="10"/>
      <c r="AI184" s="10" t="s">
        <v>5468</v>
      </c>
      <c r="AJ184" s="10" t="s">
        <v>5469</v>
      </c>
      <c r="AK184" s="10" t="s">
        <v>5482</v>
      </c>
      <c r="AL184" s="10"/>
      <c r="AM184" s="10" t="s">
        <v>5070</v>
      </c>
      <c r="AN184" s="10" t="s">
        <v>5483</v>
      </c>
      <c r="AO184" s="49">
        <v>0</v>
      </c>
      <c r="AP184" s="49">
        <v>0</v>
      </c>
      <c r="AQ184" s="49">
        <v>0</v>
      </c>
      <c r="AR184" s="49">
        <v>0</v>
      </c>
      <c r="AS184" s="49">
        <v>0</v>
      </c>
      <c r="AT184" s="49">
        <v>0</v>
      </c>
      <c r="AU184" s="49">
        <v>0</v>
      </c>
      <c r="AV184" s="49">
        <v>0</v>
      </c>
      <c r="AW184" s="50">
        <v>0</v>
      </c>
      <c r="AX184" s="49">
        <v>0</v>
      </c>
      <c r="AY184" s="49">
        <v>0</v>
      </c>
      <c r="AZ184" s="49">
        <v>0</v>
      </c>
      <c r="BA184" s="49">
        <v>0</v>
      </c>
      <c r="BB184" s="49">
        <v>0</v>
      </c>
      <c r="BC184" s="49">
        <v>0</v>
      </c>
      <c r="BD184" s="49">
        <v>0</v>
      </c>
      <c r="BE184" s="49">
        <v>0</v>
      </c>
      <c r="BF184" s="49">
        <v>0</v>
      </c>
      <c r="BG184" s="49">
        <v>0</v>
      </c>
      <c r="BH184" s="49">
        <v>0</v>
      </c>
      <c r="BI184" s="49">
        <v>0</v>
      </c>
      <c r="BJ184" s="50">
        <v>0</v>
      </c>
      <c r="BK184" s="49">
        <v>2500</v>
      </c>
      <c r="BL184" s="49">
        <v>0</v>
      </c>
      <c r="BM184" s="49">
        <v>0</v>
      </c>
      <c r="BN184" s="49">
        <v>2500</v>
      </c>
      <c r="BO184" s="49">
        <v>0</v>
      </c>
      <c r="BP184" s="49">
        <v>0</v>
      </c>
      <c r="BQ184" s="49">
        <v>0</v>
      </c>
      <c r="BR184" s="49">
        <v>0</v>
      </c>
      <c r="BS184" s="49">
        <v>0</v>
      </c>
      <c r="BT184" s="49">
        <v>0</v>
      </c>
      <c r="BU184" s="50">
        <v>0</v>
      </c>
      <c r="BV184" s="49">
        <v>0</v>
      </c>
      <c r="BW184" s="50">
        <v>0</v>
      </c>
      <c r="BX184" s="49">
        <v>0</v>
      </c>
      <c r="BY184" s="49">
        <v>0</v>
      </c>
      <c r="BZ184" s="49">
        <v>0</v>
      </c>
      <c r="CA184" s="49">
        <v>0</v>
      </c>
      <c r="CB184" s="49">
        <v>0</v>
      </c>
      <c r="CC184" s="49">
        <v>0</v>
      </c>
      <c r="CD184" s="49">
        <v>0</v>
      </c>
      <c r="CE184" s="49">
        <v>0</v>
      </c>
      <c r="CF184" s="49">
        <v>0</v>
      </c>
      <c r="CG184" s="49">
        <v>0</v>
      </c>
      <c r="CH184" s="50">
        <v>0</v>
      </c>
      <c r="CI184" s="49">
        <v>0</v>
      </c>
      <c r="CJ184" s="50">
        <v>0</v>
      </c>
      <c r="CK184" s="49">
        <v>0</v>
      </c>
      <c r="CL184" s="49">
        <v>0</v>
      </c>
      <c r="CM184" s="49">
        <v>0</v>
      </c>
      <c r="CN184" s="49">
        <v>0</v>
      </c>
      <c r="CO184" s="10"/>
      <c r="CP184" s="51" t="s">
        <v>2154</v>
      </c>
    </row>
    <row r="185" spans="1:94" ht="70.349999999999994" customHeight="1" x14ac:dyDescent="0.3">
      <c r="A185" s="48" t="s">
        <v>2155</v>
      </c>
      <c r="B185" s="48" t="s">
        <v>2155</v>
      </c>
      <c r="C185" s="10" t="s">
        <v>111</v>
      </c>
      <c r="D185" s="10" t="s">
        <v>2069</v>
      </c>
      <c r="E185" s="10" t="s">
        <v>1953</v>
      </c>
      <c r="F185" s="10" t="s">
        <v>1954</v>
      </c>
      <c r="G185" s="10" t="s">
        <v>124</v>
      </c>
      <c r="H185" s="10" t="s">
        <v>522</v>
      </c>
      <c r="I185" s="10" t="s">
        <v>2156</v>
      </c>
      <c r="J185" s="10" t="s">
        <v>1955</v>
      </c>
      <c r="K185" s="10" t="s">
        <v>2073</v>
      </c>
      <c r="L185" s="10" t="s">
        <v>2074</v>
      </c>
      <c r="M185" s="10" t="s">
        <v>781</v>
      </c>
      <c r="N185" s="10" t="s">
        <v>2075</v>
      </c>
      <c r="O185" s="10" t="s">
        <v>2076</v>
      </c>
      <c r="P185" s="10" t="s">
        <v>925</v>
      </c>
      <c r="Q185" s="10" t="s">
        <v>1945</v>
      </c>
      <c r="R185" s="10" t="s">
        <v>1946</v>
      </c>
      <c r="S185" s="10" t="s">
        <v>2157</v>
      </c>
      <c r="T185" s="10" t="s">
        <v>2158</v>
      </c>
      <c r="U185" s="10" t="s">
        <v>2159</v>
      </c>
      <c r="V185" s="10" t="s">
        <v>2160</v>
      </c>
      <c r="W185" s="10" t="s">
        <v>2161</v>
      </c>
      <c r="X185" s="10" t="s">
        <v>2162</v>
      </c>
      <c r="Y185" s="10" t="s">
        <v>123</v>
      </c>
      <c r="Z185" s="10" t="s">
        <v>501</v>
      </c>
      <c r="AA185" s="49">
        <v>3</v>
      </c>
      <c r="AB185" s="10" t="s">
        <v>125</v>
      </c>
      <c r="AC185" s="10" t="s">
        <v>2083</v>
      </c>
      <c r="AD185" s="49">
        <v>1</v>
      </c>
      <c r="AE185" s="49">
        <v>2</v>
      </c>
      <c r="AF185" s="49">
        <v>0</v>
      </c>
      <c r="AG185" s="49">
        <v>0</v>
      </c>
      <c r="AH185" s="10" t="s">
        <v>5484</v>
      </c>
      <c r="AI185" s="10" t="s">
        <v>5485</v>
      </c>
      <c r="AJ185" s="10" t="s">
        <v>5486</v>
      </c>
      <c r="AK185" s="10"/>
      <c r="AL185" s="10"/>
      <c r="AM185" s="10" t="s">
        <v>4849</v>
      </c>
      <c r="AN185" s="10"/>
      <c r="AO185" s="49">
        <v>0</v>
      </c>
      <c r="AP185" s="49">
        <v>0</v>
      </c>
      <c r="AQ185" s="49">
        <v>0</v>
      </c>
      <c r="AR185" s="49">
        <v>0</v>
      </c>
      <c r="AS185" s="49">
        <v>0</v>
      </c>
      <c r="AT185" s="49">
        <v>0</v>
      </c>
      <c r="AU185" s="49">
        <v>0</v>
      </c>
      <c r="AV185" s="49">
        <v>0</v>
      </c>
      <c r="AW185" s="50">
        <v>0</v>
      </c>
      <c r="AX185" s="49">
        <v>0</v>
      </c>
      <c r="AY185" s="49">
        <v>100</v>
      </c>
      <c r="AZ185" s="49">
        <v>100</v>
      </c>
      <c r="BA185" s="49">
        <v>100</v>
      </c>
      <c r="BB185" s="49">
        <v>0</v>
      </c>
      <c r="BC185" s="49">
        <v>0</v>
      </c>
      <c r="BD185" s="49">
        <v>0</v>
      </c>
      <c r="BE185" s="49">
        <v>0</v>
      </c>
      <c r="BF185" s="49">
        <v>0</v>
      </c>
      <c r="BG185" s="49">
        <v>0</v>
      </c>
      <c r="BH185" s="49">
        <v>0</v>
      </c>
      <c r="BI185" s="49">
        <v>0</v>
      </c>
      <c r="BJ185" s="50">
        <v>0</v>
      </c>
      <c r="BK185" s="49">
        <v>0</v>
      </c>
      <c r="BL185" s="49">
        <v>100</v>
      </c>
      <c r="BM185" s="49">
        <v>100</v>
      </c>
      <c r="BN185" s="49">
        <v>100</v>
      </c>
      <c r="BO185" s="49">
        <v>0</v>
      </c>
      <c r="BP185" s="49">
        <v>0</v>
      </c>
      <c r="BQ185" s="49">
        <v>0</v>
      </c>
      <c r="BR185" s="49">
        <v>0</v>
      </c>
      <c r="BS185" s="49">
        <v>0</v>
      </c>
      <c r="BT185" s="49">
        <v>0</v>
      </c>
      <c r="BU185" s="50">
        <v>0</v>
      </c>
      <c r="BV185" s="49">
        <v>0</v>
      </c>
      <c r="BW185" s="50">
        <v>0</v>
      </c>
      <c r="BX185" s="49">
        <v>0</v>
      </c>
      <c r="BY185" s="49">
        <v>100</v>
      </c>
      <c r="BZ185" s="49">
        <v>100</v>
      </c>
      <c r="CA185" s="49">
        <v>100</v>
      </c>
      <c r="CB185" s="49">
        <v>0</v>
      </c>
      <c r="CC185" s="49">
        <v>0</v>
      </c>
      <c r="CD185" s="49">
        <v>0</v>
      </c>
      <c r="CE185" s="49">
        <v>0</v>
      </c>
      <c r="CF185" s="49">
        <v>0</v>
      </c>
      <c r="CG185" s="49">
        <v>0</v>
      </c>
      <c r="CH185" s="50">
        <v>0</v>
      </c>
      <c r="CI185" s="49">
        <v>0</v>
      </c>
      <c r="CJ185" s="50">
        <v>0</v>
      </c>
      <c r="CK185" s="49">
        <v>0</v>
      </c>
      <c r="CL185" s="49">
        <v>100</v>
      </c>
      <c r="CM185" s="49">
        <v>100</v>
      </c>
      <c r="CN185" s="49">
        <v>100</v>
      </c>
      <c r="CO185" s="10" t="s">
        <v>2167</v>
      </c>
      <c r="CP185" s="51" t="s">
        <v>5487</v>
      </c>
    </row>
    <row r="186" spans="1:94" ht="70.349999999999994" customHeight="1" x14ac:dyDescent="0.3">
      <c r="A186" s="48" t="s">
        <v>2169</v>
      </c>
      <c r="B186" s="48" t="s">
        <v>2169</v>
      </c>
      <c r="C186" s="10" t="s">
        <v>101</v>
      </c>
      <c r="D186" s="10" t="s">
        <v>2069</v>
      </c>
      <c r="E186" s="10" t="s">
        <v>1953</v>
      </c>
      <c r="F186" s="10" t="s">
        <v>1954</v>
      </c>
      <c r="G186" s="10" t="s">
        <v>124</v>
      </c>
      <c r="H186" s="10" t="s">
        <v>522</v>
      </c>
      <c r="I186" s="10" t="s">
        <v>2156</v>
      </c>
      <c r="J186" s="10" t="s">
        <v>1955</v>
      </c>
      <c r="K186" s="10" t="s">
        <v>2073</v>
      </c>
      <c r="L186" s="10" t="s">
        <v>2170</v>
      </c>
      <c r="M186" s="10" t="s">
        <v>795</v>
      </c>
      <c r="N186" s="10" t="s">
        <v>2171</v>
      </c>
      <c r="O186" s="10" t="s">
        <v>2076</v>
      </c>
      <c r="P186" s="10" t="s">
        <v>925</v>
      </c>
      <c r="Q186" s="10" t="s">
        <v>1945</v>
      </c>
      <c r="R186" s="10" t="s">
        <v>1946</v>
      </c>
      <c r="S186" s="10" t="s">
        <v>2172</v>
      </c>
      <c r="T186" s="10" t="s">
        <v>2173</v>
      </c>
      <c r="U186" s="10" t="s">
        <v>2174</v>
      </c>
      <c r="V186" s="10" t="s">
        <v>2175</v>
      </c>
      <c r="W186" s="10" t="s">
        <v>2176</v>
      </c>
      <c r="X186" s="10" t="s">
        <v>283</v>
      </c>
      <c r="Y186" s="10" t="s">
        <v>123</v>
      </c>
      <c r="Z186" s="10" t="s">
        <v>501</v>
      </c>
      <c r="AA186" s="49">
        <v>6</v>
      </c>
      <c r="AB186" s="10" t="s">
        <v>125</v>
      </c>
      <c r="AC186" s="10" t="s">
        <v>2083</v>
      </c>
      <c r="AD186" s="49">
        <v>1</v>
      </c>
      <c r="AE186" s="49">
        <v>1</v>
      </c>
      <c r="AF186" s="49">
        <v>3</v>
      </c>
      <c r="AG186" s="49">
        <v>1</v>
      </c>
      <c r="AH186" s="10" t="s">
        <v>5488</v>
      </c>
      <c r="AI186" s="10"/>
      <c r="AJ186" s="10"/>
      <c r="AK186" s="10"/>
      <c r="AL186" s="10"/>
      <c r="AM186" s="10" t="s">
        <v>4891</v>
      </c>
      <c r="AN186" s="10" t="s">
        <v>5489</v>
      </c>
      <c r="AO186" s="49">
        <v>120</v>
      </c>
      <c r="AP186" s="49">
        <v>0</v>
      </c>
      <c r="AQ186" s="49">
        <v>120</v>
      </c>
      <c r="AR186" s="49">
        <v>0</v>
      </c>
      <c r="AS186" s="49">
        <v>0</v>
      </c>
      <c r="AT186" s="49">
        <v>0</v>
      </c>
      <c r="AU186" s="49">
        <v>100</v>
      </c>
      <c r="AV186" s="49">
        <v>0</v>
      </c>
      <c r="AW186" s="50">
        <v>0</v>
      </c>
      <c r="AX186" s="49">
        <v>0</v>
      </c>
      <c r="AY186" s="49">
        <v>0</v>
      </c>
      <c r="AZ186" s="49">
        <v>100</v>
      </c>
      <c r="BA186" s="49">
        <v>220</v>
      </c>
      <c r="BB186" s="49">
        <v>120</v>
      </c>
      <c r="BC186" s="49">
        <v>0</v>
      </c>
      <c r="BD186" s="49">
        <v>120</v>
      </c>
      <c r="BE186" s="49">
        <v>0</v>
      </c>
      <c r="BF186" s="49">
        <v>0</v>
      </c>
      <c r="BG186" s="49">
        <v>0</v>
      </c>
      <c r="BH186" s="49">
        <v>100</v>
      </c>
      <c r="BI186" s="49">
        <v>0</v>
      </c>
      <c r="BJ186" s="50">
        <v>0</v>
      </c>
      <c r="BK186" s="49">
        <v>1895</v>
      </c>
      <c r="BL186" s="49">
        <v>0</v>
      </c>
      <c r="BM186" s="49">
        <v>100</v>
      </c>
      <c r="BN186" s="49">
        <v>2115</v>
      </c>
      <c r="BO186" s="49">
        <v>120</v>
      </c>
      <c r="BP186" s="49">
        <v>0</v>
      </c>
      <c r="BQ186" s="49">
        <v>120</v>
      </c>
      <c r="BR186" s="49">
        <v>0</v>
      </c>
      <c r="BS186" s="49">
        <v>0</v>
      </c>
      <c r="BT186" s="49">
        <v>0</v>
      </c>
      <c r="BU186" s="50">
        <v>100</v>
      </c>
      <c r="BV186" s="49">
        <v>0</v>
      </c>
      <c r="BW186" s="50">
        <v>0</v>
      </c>
      <c r="BX186" s="49">
        <v>0</v>
      </c>
      <c r="BY186" s="49">
        <v>0</v>
      </c>
      <c r="BZ186" s="49">
        <v>100</v>
      </c>
      <c r="CA186" s="49">
        <v>220</v>
      </c>
      <c r="CB186" s="49">
        <v>120</v>
      </c>
      <c r="CC186" s="49">
        <v>0</v>
      </c>
      <c r="CD186" s="49">
        <v>120</v>
      </c>
      <c r="CE186" s="49">
        <v>0</v>
      </c>
      <c r="CF186" s="49">
        <v>0</v>
      </c>
      <c r="CG186" s="49">
        <v>0</v>
      </c>
      <c r="CH186" s="50">
        <v>100</v>
      </c>
      <c r="CI186" s="49">
        <v>0</v>
      </c>
      <c r="CJ186" s="50">
        <v>0</v>
      </c>
      <c r="CK186" s="49">
        <v>0</v>
      </c>
      <c r="CL186" s="49">
        <v>0</v>
      </c>
      <c r="CM186" s="49">
        <v>100</v>
      </c>
      <c r="CN186" s="49">
        <v>220</v>
      </c>
      <c r="CO186" s="10" t="s">
        <v>2088</v>
      </c>
      <c r="CP186" s="51" t="s">
        <v>5490</v>
      </c>
    </row>
    <row r="187" spans="1:94" ht="70.349999999999994" customHeight="1" x14ac:dyDescent="0.3">
      <c r="A187" s="48" t="s">
        <v>2179</v>
      </c>
      <c r="B187" s="48" t="s">
        <v>2179</v>
      </c>
      <c r="C187" s="10" t="s">
        <v>136</v>
      </c>
      <c r="D187" s="10" t="s">
        <v>2069</v>
      </c>
      <c r="E187" s="10" t="s">
        <v>1953</v>
      </c>
      <c r="F187" s="10" t="s">
        <v>1954</v>
      </c>
      <c r="G187" s="10" t="s">
        <v>124</v>
      </c>
      <c r="H187" s="10" t="s">
        <v>522</v>
      </c>
      <c r="I187" s="10" t="s">
        <v>2156</v>
      </c>
      <c r="J187" s="10" t="s">
        <v>1955</v>
      </c>
      <c r="K187" s="10" t="s">
        <v>2073</v>
      </c>
      <c r="L187" s="10" t="s">
        <v>2170</v>
      </c>
      <c r="M187" s="10" t="s">
        <v>795</v>
      </c>
      <c r="N187" s="10" t="s">
        <v>2171</v>
      </c>
      <c r="O187" s="10" t="s">
        <v>2076</v>
      </c>
      <c r="P187" s="10" t="s">
        <v>925</v>
      </c>
      <c r="Q187" s="10" t="s">
        <v>1945</v>
      </c>
      <c r="R187" s="10" t="s">
        <v>1946</v>
      </c>
      <c r="S187" s="10" t="s">
        <v>2180</v>
      </c>
      <c r="T187" s="10" t="s">
        <v>2181</v>
      </c>
      <c r="U187" s="10" t="s">
        <v>2182</v>
      </c>
      <c r="V187" s="10" t="s">
        <v>2183</v>
      </c>
      <c r="W187" s="10" t="s">
        <v>2184</v>
      </c>
      <c r="X187" s="10" t="s">
        <v>283</v>
      </c>
      <c r="Y187" s="10" t="s">
        <v>123</v>
      </c>
      <c r="Z187" s="10" t="s">
        <v>501</v>
      </c>
      <c r="AA187" s="49">
        <v>3</v>
      </c>
      <c r="AB187" s="10" t="s">
        <v>125</v>
      </c>
      <c r="AC187" s="10" t="s">
        <v>2083</v>
      </c>
      <c r="AD187" s="49">
        <v>0</v>
      </c>
      <c r="AE187" s="49">
        <v>0</v>
      </c>
      <c r="AF187" s="49">
        <v>2</v>
      </c>
      <c r="AG187" s="49">
        <v>1</v>
      </c>
      <c r="AH187" s="10" t="s">
        <v>5491</v>
      </c>
      <c r="AI187" s="10"/>
      <c r="AJ187" s="10"/>
      <c r="AK187" s="10" t="s">
        <v>5492</v>
      </c>
      <c r="AL187" s="10"/>
      <c r="AM187" s="10" t="s">
        <v>4849</v>
      </c>
      <c r="AN187" s="10"/>
      <c r="AO187" s="49">
        <v>200</v>
      </c>
      <c r="AP187" s="49">
        <v>0</v>
      </c>
      <c r="AQ187" s="49">
        <v>200</v>
      </c>
      <c r="AR187" s="49">
        <v>0</v>
      </c>
      <c r="AS187" s="49">
        <v>0</v>
      </c>
      <c r="AT187" s="49">
        <v>0</v>
      </c>
      <c r="AU187" s="49">
        <v>0</v>
      </c>
      <c r="AV187" s="49">
        <v>0</v>
      </c>
      <c r="AW187" s="50">
        <v>0</v>
      </c>
      <c r="AX187" s="49">
        <v>0</v>
      </c>
      <c r="AY187" s="49">
        <v>0</v>
      </c>
      <c r="AZ187" s="49">
        <v>0</v>
      </c>
      <c r="BA187" s="49">
        <v>200</v>
      </c>
      <c r="BB187" s="49">
        <v>200</v>
      </c>
      <c r="BC187" s="49">
        <v>0</v>
      </c>
      <c r="BD187" s="49">
        <v>200</v>
      </c>
      <c r="BE187" s="49">
        <v>0</v>
      </c>
      <c r="BF187" s="49">
        <v>0</v>
      </c>
      <c r="BG187" s="49">
        <v>0</v>
      </c>
      <c r="BH187" s="49">
        <v>0</v>
      </c>
      <c r="BI187" s="49">
        <v>0</v>
      </c>
      <c r="BJ187" s="50">
        <v>0</v>
      </c>
      <c r="BK187" s="49">
        <v>0</v>
      </c>
      <c r="BL187" s="49">
        <v>0</v>
      </c>
      <c r="BM187" s="49">
        <v>0</v>
      </c>
      <c r="BN187" s="49">
        <v>200</v>
      </c>
      <c r="BO187" s="49">
        <v>200</v>
      </c>
      <c r="BP187" s="49">
        <v>0</v>
      </c>
      <c r="BQ187" s="49">
        <v>200</v>
      </c>
      <c r="BR187" s="49">
        <v>0</v>
      </c>
      <c r="BS187" s="49">
        <v>0</v>
      </c>
      <c r="BT187" s="49">
        <v>0</v>
      </c>
      <c r="BU187" s="50">
        <v>0</v>
      </c>
      <c r="BV187" s="49">
        <v>0</v>
      </c>
      <c r="BW187" s="50">
        <v>0</v>
      </c>
      <c r="BX187" s="49">
        <v>0</v>
      </c>
      <c r="BY187" s="49">
        <v>0</v>
      </c>
      <c r="BZ187" s="49">
        <v>0</v>
      </c>
      <c r="CA187" s="49">
        <v>200</v>
      </c>
      <c r="CB187" s="49">
        <v>200</v>
      </c>
      <c r="CC187" s="49">
        <v>0</v>
      </c>
      <c r="CD187" s="49">
        <v>200</v>
      </c>
      <c r="CE187" s="49">
        <v>0</v>
      </c>
      <c r="CF187" s="49">
        <v>0</v>
      </c>
      <c r="CG187" s="49">
        <v>0</v>
      </c>
      <c r="CH187" s="50">
        <v>0</v>
      </c>
      <c r="CI187" s="49">
        <v>0</v>
      </c>
      <c r="CJ187" s="50">
        <v>0</v>
      </c>
      <c r="CK187" s="49">
        <v>0</v>
      </c>
      <c r="CL187" s="49">
        <v>0</v>
      </c>
      <c r="CM187" s="49">
        <v>0</v>
      </c>
      <c r="CN187" s="49">
        <v>200</v>
      </c>
      <c r="CO187" s="10" t="s">
        <v>2136</v>
      </c>
      <c r="CP187" s="51" t="s">
        <v>5493</v>
      </c>
    </row>
    <row r="188" spans="1:94" ht="70.349999999999994" customHeight="1" x14ac:dyDescent="0.3">
      <c r="A188" s="48" t="s">
        <v>2188</v>
      </c>
      <c r="B188" s="48" t="s">
        <v>2188</v>
      </c>
      <c r="C188" s="10" t="s">
        <v>175</v>
      </c>
      <c r="D188" s="10" t="s">
        <v>2069</v>
      </c>
      <c r="E188" s="10" t="s">
        <v>1953</v>
      </c>
      <c r="F188" s="10" t="s">
        <v>1954</v>
      </c>
      <c r="G188" s="10" t="s">
        <v>124</v>
      </c>
      <c r="H188" s="10" t="s">
        <v>522</v>
      </c>
      <c r="I188" s="10" t="s">
        <v>2156</v>
      </c>
      <c r="J188" s="10" t="s">
        <v>1955</v>
      </c>
      <c r="K188" s="10" t="s">
        <v>2073</v>
      </c>
      <c r="L188" s="10" t="s">
        <v>2170</v>
      </c>
      <c r="M188" s="10" t="s">
        <v>795</v>
      </c>
      <c r="N188" s="10" t="s">
        <v>2171</v>
      </c>
      <c r="O188" s="10" t="s">
        <v>2076</v>
      </c>
      <c r="P188" s="10" t="s">
        <v>925</v>
      </c>
      <c r="Q188" s="10" t="s">
        <v>1945</v>
      </c>
      <c r="R188" s="10" t="s">
        <v>1946</v>
      </c>
      <c r="S188" s="10" t="s">
        <v>2189</v>
      </c>
      <c r="T188" s="10" t="s">
        <v>2190</v>
      </c>
      <c r="U188" s="10" t="s">
        <v>2189</v>
      </c>
      <c r="V188" s="10" t="s">
        <v>2191</v>
      </c>
      <c r="W188" s="10" t="s">
        <v>2192</v>
      </c>
      <c r="X188" s="10" t="s">
        <v>2193</v>
      </c>
      <c r="Y188" s="10" t="s">
        <v>123</v>
      </c>
      <c r="Z188" s="10" t="s">
        <v>501</v>
      </c>
      <c r="AA188" s="49">
        <v>1</v>
      </c>
      <c r="AB188" s="10" t="s">
        <v>125</v>
      </c>
      <c r="AC188" s="10" t="s">
        <v>2083</v>
      </c>
      <c r="AD188" s="49">
        <v>0</v>
      </c>
      <c r="AE188" s="49">
        <v>0</v>
      </c>
      <c r="AF188" s="49">
        <v>1</v>
      </c>
      <c r="AG188" s="49">
        <v>0</v>
      </c>
      <c r="AH188" s="10"/>
      <c r="AI188" s="10"/>
      <c r="AJ188" s="10"/>
      <c r="AK188" s="10" t="s">
        <v>5494</v>
      </c>
      <c r="AL188" s="10"/>
      <c r="AM188" s="10" t="s">
        <v>4891</v>
      </c>
      <c r="AN188" s="10" t="s">
        <v>5495</v>
      </c>
      <c r="AO188" s="49">
        <v>0</v>
      </c>
      <c r="AP188" s="49">
        <v>0</v>
      </c>
      <c r="AQ188" s="49">
        <v>0</v>
      </c>
      <c r="AR188" s="49">
        <v>0</v>
      </c>
      <c r="AS188" s="49">
        <v>0</v>
      </c>
      <c r="AT188" s="49">
        <v>0</v>
      </c>
      <c r="AU188" s="49">
        <v>0</v>
      </c>
      <c r="AV188" s="49">
        <v>0</v>
      </c>
      <c r="AW188" s="50">
        <v>0</v>
      </c>
      <c r="AX188" s="49">
        <v>0</v>
      </c>
      <c r="AY188" s="49">
        <v>0</v>
      </c>
      <c r="AZ188" s="49">
        <v>0</v>
      </c>
      <c r="BA188" s="49">
        <v>0</v>
      </c>
      <c r="BB188" s="49">
        <v>500</v>
      </c>
      <c r="BC188" s="49">
        <v>0</v>
      </c>
      <c r="BD188" s="49">
        <v>500</v>
      </c>
      <c r="BE188" s="49">
        <v>0</v>
      </c>
      <c r="BF188" s="49">
        <v>0</v>
      </c>
      <c r="BG188" s="49">
        <v>0</v>
      </c>
      <c r="BH188" s="49">
        <v>0</v>
      </c>
      <c r="BI188" s="49">
        <v>500</v>
      </c>
      <c r="BJ188" s="50">
        <v>0</v>
      </c>
      <c r="BK188" s="49">
        <v>1376.3103920000001</v>
      </c>
      <c r="BL188" s="49">
        <v>0</v>
      </c>
      <c r="BM188" s="49">
        <v>0</v>
      </c>
      <c r="BN188" s="49">
        <v>2376.3103919999999</v>
      </c>
      <c r="BO188" s="49">
        <v>500</v>
      </c>
      <c r="BP188" s="49">
        <v>0</v>
      </c>
      <c r="BQ188" s="49">
        <v>500</v>
      </c>
      <c r="BR188" s="49">
        <v>0</v>
      </c>
      <c r="BS188" s="49">
        <v>0</v>
      </c>
      <c r="BT188" s="49">
        <v>0</v>
      </c>
      <c r="BU188" s="50">
        <v>0</v>
      </c>
      <c r="BV188" s="49">
        <v>500</v>
      </c>
      <c r="BW188" s="50">
        <v>0</v>
      </c>
      <c r="BX188" s="49">
        <v>0</v>
      </c>
      <c r="BY188" s="49">
        <v>200</v>
      </c>
      <c r="BZ188" s="49">
        <v>200</v>
      </c>
      <c r="CA188" s="49">
        <v>1200</v>
      </c>
      <c r="CB188" s="49">
        <v>500</v>
      </c>
      <c r="CC188" s="49">
        <v>0</v>
      </c>
      <c r="CD188" s="49">
        <v>500</v>
      </c>
      <c r="CE188" s="49">
        <v>0</v>
      </c>
      <c r="CF188" s="49">
        <v>0</v>
      </c>
      <c r="CG188" s="49">
        <v>0</v>
      </c>
      <c r="CH188" s="50">
        <v>0</v>
      </c>
      <c r="CI188" s="49">
        <v>500</v>
      </c>
      <c r="CJ188" s="50">
        <v>0</v>
      </c>
      <c r="CK188" s="49">
        <v>0</v>
      </c>
      <c r="CL188" s="49">
        <v>200</v>
      </c>
      <c r="CM188" s="49">
        <v>200</v>
      </c>
      <c r="CN188" s="49">
        <v>1200</v>
      </c>
      <c r="CO188" s="10" t="s">
        <v>2195</v>
      </c>
      <c r="CP188" s="51" t="s">
        <v>2196</v>
      </c>
    </row>
    <row r="189" spans="1:94" ht="70.349999999999994" customHeight="1" x14ac:dyDescent="0.3">
      <c r="A189" s="48" t="s">
        <v>2197</v>
      </c>
      <c r="B189" s="48" t="s">
        <v>2197</v>
      </c>
      <c r="C189" s="10" t="s">
        <v>246</v>
      </c>
      <c r="D189" s="10" t="s">
        <v>2069</v>
      </c>
      <c r="E189" s="10" t="s">
        <v>1953</v>
      </c>
      <c r="F189" s="10" t="s">
        <v>1954</v>
      </c>
      <c r="G189" s="10" t="s">
        <v>124</v>
      </c>
      <c r="H189" s="10" t="s">
        <v>522</v>
      </c>
      <c r="I189" s="10" t="s">
        <v>2156</v>
      </c>
      <c r="J189" s="10" t="s">
        <v>1955</v>
      </c>
      <c r="K189" s="10" t="s">
        <v>2073</v>
      </c>
      <c r="L189" s="10" t="s">
        <v>2170</v>
      </c>
      <c r="M189" s="10" t="s">
        <v>795</v>
      </c>
      <c r="N189" s="10" t="s">
        <v>2171</v>
      </c>
      <c r="O189" s="10" t="s">
        <v>2076</v>
      </c>
      <c r="P189" s="10" t="s">
        <v>925</v>
      </c>
      <c r="Q189" s="10" t="s">
        <v>1945</v>
      </c>
      <c r="R189" s="10" t="s">
        <v>1946</v>
      </c>
      <c r="S189" s="10" t="s">
        <v>2198</v>
      </c>
      <c r="T189" s="10" t="s">
        <v>2199</v>
      </c>
      <c r="U189" s="10" t="s">
        <v>2200</v>
      </c>
      <c r="V189" s="10" t="s">
        <v>2201</v>
      </c>
      <c r="W189" s="10" t="s">
        <v>2202</v>
      </c>
      <c r="X189" s="10" t="s">
        <v>2203</v>
      </c>
      <c r="Y189" s="10" t="s">
        <v>123</v>
      </c>
      <c r="Z189" s="10" t="s">
        <v>501</v>
      </c>
      <c r="AA189" s="49">
        <v>3</v>
      </c>
      <c r="AB189" s="10" t="s">
        <v>125</v>
      </c>
      <c r="AC189" s="10" t="s">
        <v>2083</v>
      </c>
      <c r="AD189" s="49">
        <v>0</v>
      </c>
      <c r="AE189" s="49">
        <v>1</v>
      </c>
      <c r="AF189" s="49">
        <v>1</v>
      </c>
      <c r="AG189" s="49">
        <v>1</v>
      </c>
      <c r="AH189" s="10"/>
      <c r="AI189" s="10" t="s">
        <v>5496</v>
      </c>
      <c r="AJ189" s="10" t="s">
        <v>5497</v>
      </c>
      <c r="AK189" s="10" t="s">
        <v>5498</v>
      </c>
      <c r="AL189" s="10" t="s">
        <v>5498</v>
      </c>
      <c r="AM189" s="10" t="s">
        <v>4849</v>
      </c>
      <c r="AN189" s="10"/>
      <c r="AO189" s="49">
        <v>0</v>
      </c>
      <c r="AP189" s="49">
        <v>0</v>
      </c>
      <c r="AQ189" s="49">
        <v>0</v>
      </c>
      <c r="AR189" s="49">
        <v>0</v>
      </c>
      <c r="AS189" s="49">
        <v>0</v>
      </c>
      <c r="AT189" s="49">
        <v>0</v>
      </c>
      <c r="AU189" s="49">
        <v>0</v>
      </c>
      <c r="AV189" s="49">
        <v>0</v>
      </c>
      <c r="AW189" s="50">
        <v>0</v>
      </c>
      <c r="AX189" s="49">
        <v>0</v>
      </c>
      <c r="AY189" s="49">
        <v>20</v>
      </c>
      <c r="AZ189" s="49">
        <v>20</v>
      </c>
      <c r="BA189" s="49">
        <v>20</v>
      </c>
      <c r="BB189" s="49">
        <v>30</v>
      </c>
      <c r="BC189" s="49">
        <v>0</v>
      </c>
      <c r="BD189" s="49">
        <v>30</v>
      </c>
      <c r="BE189" s="49">
        <v>0</v>
      </c>
      <c r="BF189" s="49">
        <v>0</v>
      </c>
      <c r="BG189" s="49">
        <v>0</v>
      </c>
      <c r="BH189" s="49">
        <v>0</v>
      </c>
      <c r="BI189" s="49">
        <v>70</v>
      </c>
      <c r="BJ189" s="50">
        <v>0</v>
      </c>
      <c r="BK189" s="49">
        <v>0</v>
      </c>
      <c r="BL189" s="49">
        <v>0</v>
      </c>
      <c r="BM189" s="49">
        <v>0</v>
      </c>
      <c r="BN189" s="49">
        <v>100</v>
      </c>
      <c r="BO189" s="49">
        <v>30</v>
      </c>
      <c r="BP189" s="49">
        <v>0</v>
      </c>
      <c r="BQ189" s="49">
        <v>30</v>
      </c>
      <c r="BR189" s="49">
        <v>0</v>
      </c>
      <c r="BS189" s="49">
        <v>0</v>
      </c>
      <c r="BT189" s="49">
        <v>0</v>
      </c>
      <c r="BU189" s="50">
        <v>0</v>
      </c>
      <c r="BV189" s="49">
        <v>70</v>
      </c>
      <c r="BW189" s="50">
        <v>0</v>
      </c>
      <c r="BX189" s="49">
        <v>0</v>
      </c>
      <c r="BY189" s="49">
        <v>0</v>
      </c>
      <c r="BZ189" s="49">
        <v>0</v>
      </c>
      <c r="CA189" s="49">
        <v>100</v>
      </c>
      <c r="CB189" s="49">
        <v>30</v>
      </c>
      <c r="CC189" s="49">
        <v>0</v>
      </c>
      <c r="CD189" s="49">
        <v>30</v>
      </c>
      <c r="CE189" s="49">
        <v>0</v>
      </c>
      <c r="CF189" s="49">
        <v>0</v>
      </c>
      <c r="CG189" s="49">
        <v>0</v>
      </c>
      <c r="CH189" s="50">
        <v>0</v>
      </c>
      <c r="CI189" s="49">
        <v>70</v>
      </c>
      <c r="CJ189" s="50">
        <v>0</v>
      </c>
      <c r="CK189" s="49">
        <v>0</v>
      </c>
      <c r="CL189" s="49">
        <v>0</v>
      </c>
      <c r="CM189" s="49">
        <v>0</v>
      </c>
      <c r="CN189" s="49">
        <v>100</v>
      </c>
      <c r="CO189" s="10"/>
      <c r="CP189" s="51" t="s">
        <v>2206</v>
      </c>
    </row>
    <row r="190" spans="1:94" ht="70.349999999999994" customHeight="1" x14ac:dyDescent="0.3">
      <c r="A190" s="48" t="s">
        <v>2207</v>
      </c>
      <c r="B190" s="48" t="s">
        <v>2207</v>
      </c>
      <c r="C190" s="10" t="s">
        <v>357</v>
      </c>
      <c r="D190" s="10" t="s">
        <v>2069</v>
      </c>
      <c r="E190" s="10" t="s">
        <v>1953</v>
      </c>
      <c r="F190" s="10" t="s">
        <v>1954</v>
      </c>
      <c r="G190" s="10" t="s">
        <v>124</v>
      </c>
      <c r="H190" s="10" t="s">
        <v>522</v>
      </c>
      <c r="I190" s="10" t="s">
        <v>2156</v>
      </c>
      <c r="J190" s="10" t="s">
        <v>1955</v>
      </c>
      <c r="K190" s="10" t="s">
        <v>2073</v>
      </c>
      <c r="L190" s="10" t="s">
        <v>2170</v>
      </c>
      <c r="M190" s="10" t="s">
        <v>795</v>
      </c>
      <c r="N190" s="10" t="s">
        <v>2171</v>
      </c>
      <c r="O190" s="10" t="s">
        <v>2076</v>
      </c>
      <c r="P190" s="10" t="s">
        <v>925</v>
      </c>
      <c r="Q190" s="10" t="s">
        <v>1945</v>
      </c>
      <c r="R190" s="10" t="s">
        <v>1946</v>
      </c>
      <c r="S190" s="10" t="s">
        <v>1966</v>
      </c>
      <c r="T190" s="10" t="s">
        <v>1967</v>
      </c>
      <c r="U190" s="10" t="s">
        <v>1968</v>
      </c>
      <c r="V190" s="10" t="s">
        <v>1969</v>
      </c>
      <c r="W190" s="10" t="s">
        <v>1970</v>
      </c>
      <c r="X190" s="10" t="s">
        <v>429</v>
      </c>
      <c r="Y190" s="10" t="s">
        <v>123</v>
      </c>
      <c r="Z190" s="10" t="s">
        <v>501</v>
      </c>
      <c r="AA190" s="49">
        <v>4</v>
      </c>
      <c r="AB190" s="10" t="s">
        <v>4816</v>
      </c>
      <c r="AC190" s="10" t="s">
        <v>2083</v>
      </c>
      <c r="AD190" s="49">
        <v>4</v>
      </c>
      <c r="AE190" s="49">
        <v>4</v>
      </c>
      <c r="AF190" s="49">
        <v>4</v>
      </c>
      <c r="AG190" s="49">
        <v>4</v>
      </c>
      <c r="AH190" s="10" t="s">
        <v>5499</v>
      </c>
      <c r="AI190" s="10" t="s">
        <v>5500</v>
      </c>
      <c r="AJ190" s="10" t="s">
        <v>5501</v>
      </c>
      <c r="AK190" s="10" t="s">
        <v>5502</v>
      </c>
      <c r="AL190" s="10" t="s">
        <v>5503</v>
      </c>
      <c r="AM190" s="10" t="s">
        <v>4849</v>
      </c>
      <c r="AN190" s="10" t="s">
        <v>5504</v>
      </c>
      <c r="AO190" s="49">
        <v>278</v>
      </c>
      <c r="AP190" s="49">
        <v>0</v>
      </c>
      <c r="AQ190" s="49">
        <v>278</v>
      </c>
      <c r="AR190" s="49">
        <v>0</v>
      </c>
      <c r="AS190" s="49">
        <v>0</v>
      </c>
      <c r="AT190" s="49">
        <v>0</v>
      </c>
      <c r="AU190" s="49">
        <v>0</v>
      </c>
      <c r="AV190" s="49">
        <v>0</v>
      </c>
      <c r="AW190" s="50">
        <v>0</v>
      </c>
      <c r="AX190" s="49">
        <v>0</v>
      </c>
      <c r="AY190" s="49">
        <v>0</v>
      </c>
      <c r="AZ190" s="49">
        <v>0</v>
      </c>
      <c r="BA190" s="49">
        <v>278</v>
      </c>
      <c r="BB190" s="49">
        <v>350</v>
      </c>
      <c r="BC190" s="49">
        <v>0</v>
      </c>
      <c r="BD190" s="49">
        <v>350</v>
      </c>
      <c r="BE190" s="49">
        <v>0</v>
      </c>
      <c r="BF190" s="49">
        <v>0</v>
      </c>
      <c r="BG190" s="49">
        <v>0</v>
      </c>
      <c r="BH190" s="49">
        <v>0</v>
      </c>
      <c r="BI190" s="49">
        <v>0</v>
      </c>
      <c r="BJ190" s="50">
        <v>0</v>
      </c>
      <c r="BK190" s="49">
        <v>0</v>
      </c>
      <c r="BL190" s="49">
        <v>0</v>
      </c>
      <c r="BM190" s="49">
        <v>0</v>
      </c>
      <c r="BN190" s="49">
        <v>350</v>
      </c>
      <c r="BO190" s="49">
        <v>350</v>
      </c>
      <c r="BP190" s="49">
        <v>0</v>
      </c>
      <c r="BQ190" s="49">
        <v>350</v>
      </c>
      <c r="BR190" s="49">
        <v>0</v>
      </c>
      <c r="BS190" s="49">
        <v>0</v>
      </c>
      <c r="BT190" s="49">
        <v>0</v>
      </c>
      <c r="BU190" s="50">
        <v>0</v>
      </c>
      <c r="BV190" s="49">
        <v>0</v>
      </c>
      <c r="BW190" s="50">
        <v>0</v>
      </c>
      <c r="BX190" s="49">
        <v>0</v>
      </c>
      <c r="BY190" s="49">
        <v>0</v>
      </c>
      <c r="BZ190" s="49">
        <v>0</v>
      </c>
      <c r="CA190" s="49">
        <v>350</v>
      </c>
      <c r="CB190" s="49">
        <v>350</v>
      </c>
      <c r="CC190" s="49">
        <v>0</v>
      </c>
      <c r="CD190" s="49">
        <v>350</v>
      </c>
      <c r="CE190" s="49">
        <v>0</v>
      </c>
      <c r="CF190" s="49">
        <v>0</v>
      </c>
      <c r="CG190" s="49">
        <v>0</v>
      </c>
      <c r="CH190" s="50">
        <v>0</v>
      </c>
      <c r="CI190" s="49">
        <v>0</v>
      </c>
      <c r="CJ190" s="50">
        <v>0</v>
      </c>
      <c r="CK190" s="49">
        <v>0</v>
      </c>
      <c r="CL190" s="49">
        <v>0</v>
      </c>
      <c r="CM190" s="49">
        <v>0</v>
      </c>
      <c r="CN190" s="49">
        <v>350</v>
      </c>
      <c r="CO190" s="10" t="s">
        <v>2136</v>
      </c>
      <c r="CP190" s="51" t="s">
        <v>2212</v>
      </c>
    </row>
    <row r="191" spans="1:94" ht="70.349999999999994" customHeight="1" x14ac:dyDescent="0.3">
      <c r="A191" s="48" t="s">
        <v>2213</v>
      </c>
      <c r="B191" s="48" t="s">
        <v>2213</v>
      </c>
      <c r="C191" s="10" t="s">
        <v>419</v>
      </c>
      <c r="D191" s="10" t="s">
        <v>2069</v>
      </c>
      <c r="E191" s="10" t="s">
        <v>1953</v>
      </c>
      <c r="F191" s="10" t="s">
        <v>1954</v>
      </c>
      <c r="G191" s="10" t="s">
        <v>124</v>
      </c>
      <c r="H191" s="10" t="s">
        <v>522</v>
      </c>
      <c r="I191" s="10" t="s">
        <v>2156</v>
      </c>
      <c r="J191" s="10" t="s">
        <v>1955</v>
      </c>
      <c r="K191" s="10" t="s">
        <v>2073</v>
      </c>
      <c r="L191" s="10" t="s">
        <v>2170</v>
      </c>
      <c r="M191" s="10" t="s">
        <v>795</v>
      </c>
      <c r="N191" s="10" t="s">
        <v>2171</v>
      </c>
      <c r="O191" s="10" t="s">
        <v>2076</v>
      </c>
      <c r="P191" s="10" t="s">
        <v>925</v>
      </c>
      <c r="Q191" s="10" t="s">
        <v>1945</v>
      </c>
      <c r="R191" s="10" t="s">
        <v>1946</v>
      </c>
      <c r="S191" s="10" t="s">
        <v>2214</v>
      </c>
      <c r="T191" s="10" t="s">
        <v>2215</v>
      </c>
      <c r="U191" s="10" t="s">
        <v>2214</v>
      </c>
      <c r="V191" s="10" t="s">
        <v>2216</v>
      </c>
      <c r="W191" s="10" t="s">
        <v>2217</v>
      </c>
      <c r="X191" s="10" t="s">
        <v>2218</v>
      </c>
      <c r="Y191" s="10" t="s">
        <v>123</v>
      </c>
      <c r="Z191" s="10" t="s">
        <v>501</v>
      </c>
      <c r="AA191" s="49">
        <v>3</v>
      </c>
      <c r="AB191" s="10" t="s">
        <v>125</v>
      </c>
      <c r="AC191" s="10" t="s">
        <v>2083</v>
      </c>
      <c r="AD191" s="49">
        <v>0</v>
      </c>
      <c r="AE191" s="49">
        <v>0</v>
      </c>
      <c r="AF191" s="49">
        <v>1</v>
      </c>
      <c r="AG191" s="49">
        <v>2</v>
      </c>
      <c r="AH191" s="10"/>
      <c r="AI191" s="10"/>
      <c r="AJ191" s="10"/>
      <c r="AK191" s="10" t="s">
        <v>5505</v>
      </c>
      <c r="AL191" s="10" t="s">
        <v>5506</v>
      </c>
      <c r="AM191" s="10" t="s">
        <v>4891</v>
      </c>
      <c r="AN191" s="10" t="s">
        <v>5507</v>
      </c>
      <c r="AO191" s="49">
        <v>0</v>
      </c>
      <c r="AP191" s="49">
        <v>0</v>
      </c>
      <c r="AQ191" s="49">
        <v>0</v>
      </c>
      <c r="AR191" s="49">
        <v>0</v>
      </c>
      <c r="AS191" s="49">
        <v>0</v>
      </c>
      <c r="AT191" s="49">
        <v>0</v>
      </c>
      <c r="AU191" s="49">
        <v>0</v>
      </c>
      <c r="AV191" s="49">
        <v>1250</v>
      </c>
      <c r="AW191" s="50">
        <v>0</v>
      </c>
      <c r="AX191" s="49">
        <v>9056.0499999999993</v>
      </c>
      <c r="AY191" s="49">
        <v>0</v>
      </c>
      <c r="AZ191" s="49">
        <v>0</v>
      </c>
      <c r="BA191" s="49">
        <v>10306.049999999999</v>
      </c>
      <c r="BB191" s="49">
        <v>0</v>
      </c>
      <c r="BC191" s="49">
        <v>0</v>
      </c>
      <c r="BD191" s="49">
        <v>0</v>
      </c>
      <c r="BE191" s="49">
        <v>0</v>
      </c>
      <c r="BF191" s="49">
        <v>0</v>
      </c>
      <c r="BG191" s="49">
        <v>0</v>
      </c>
      <c r="BH191" s="49">
        <v>0</v>
      </c>
      <c r="BI191" s="49">
        <v>1250</v>
      </c>
      <c r="BJ191" s="50">
        <v>0</v>
      </c>
      <c r="BK191" s="49">
        <v>0</v>
      </c>
      <c r="BL191" s="49">
        <v>0</v>
      </c>
      <c r="BM191" s="49">
        <v>0</v>
      </c>
      <c r="BN191" s="49">
        <v>1250</v>
      </c>
      <c r="BO191" s="49">
        <v>0</v>
      </c>
      <c r="BP191" s="49">
        <v>0</v>
      </c>
      <c r="BQ191" s="49">
        <v>0</v>
      </c>
      <c r="BR191" s="49">
        <v>0</v>
      </c>
      <c r="BS191" s="49">
        <v>0</v>
      </c>
      <c r="BT191" s="49">
        <v>0</v>
      </c>
      <c r="BU191" s="50">
        <v>0</v>
      </c>
      <c r="BV191" s="49">
        <v>0</v>
      </c>
      <c r="BW191" s="50">
        <v>0</v>
      </c>
      <c r="BX191" s="49">
        <v>0</v>
      </c>
      <c r="BY191" s="49">
        <v>0</v>
      </c>
      <c r="BZ191" s="49">
        <v>0</v>
      </c>
      <c r="CA191" s="49">
        <v>0</v>
      </c>
      <c r="CB191" s="49">
        <v>0</v>
      </c>
      <c r="CC191" s="49">
        <v>0</v>
      </c>
      <c r="CD191" s="49">
        <v>0</v>
      </c>
      <c r="CE191" s="49">
        <v>0</v>
      </c>
      <c r="CF191" s="49">
        <v>0</v>
      </c>
      <c r="CG191" s="49">
        <v>0</v>
      </c>
      <c r="CH191" s="50">
        <v>0</v>
      </c>
      <c r="CI191" s="49">
        <v>0</v>
      </c>
      <c r="CJ191" s="50">
        <v>0</v>
      </c>
      <c r="CK191" s="49">
        <v>0</v>
      </c>
      <c r="CL191" s="49">
        <v>0</v>
      </c>
      <c r="CM191" s="49">
        <v>0</v>
      </c>
      <c r="CN191" s="49">
        <v>0</v>
      </c>
      <c r="CO191" s="10"/>
      <c r="CP191" s="51" t="s">
        <v>5508</v>
      </c>
    </row>
    <row r="192" spans="1:94" ht="70.349999999999994" customHeight="1" x14ac:dyDescent="0.3">
      <c r="A192" s="48" t="s">
        <v>2221</v>
      </c>
      <c r="B192" s="48" t="s">
        <v>2221</v>
      </c>
      <c r="C192" s="10" t="s">
        <v>436</v>
      </c>
      <c r="D192" s="10" t="s">
        <v>2069</v>
      </c>
      <c r="E192" s="10" t="s">
        <v>1953</v>
      </c>
      <c r="F192" s="10" t="s">
        <v>1954</v>
      </c>
      <c r="G192" s="10" t="s">
        <v>124</v>
      </c>
      <c r="H192" s="10" t="s">
        <v>522</v>
      </c>
      <c r="I192" s="10" t="s">
        <v>2156</v>
      </c>
      <c r="J192" s="10" t="s">
        <v>1955</v>
      </c>
      <c r="K192" s="10" t="s">
        <v>2073</v>
      </c>
      <c r="L192" s="10" t="s">
        <v>2170</v>
      </c>
      <c r="M192" s="10" t="s">
        <v>795</v>
      </c>
      <c r="N192" s="10" t="s">
        <v>2171</v>
      </c>
      <c r="O192" s="10" t="s">
        <v>2076</v>
      </c>
      <c r="P192" s="10" t="s">
        <v>925</v>
      </c>
      <c r="Q192" s="10" t="s">
        <v>1945</v>
      </c>
      <c r="R192" s="10" t="s">
        <v>1946</v>
      </c>
      <c r="S192" s="10" t="s">
        <v>2222</v>
      </c>
      <c r="T192" s="10" t="s">
        <v>2223</v>
      </c>
      <c r="U192" s="10" t="s">
        <v>2222</v>
      </c>
      <c r="V192" s="10" t="s">
        <v>2224</v>
      </c>
      <c r="W192" s="10" t="s">
        <v>2225</v>
      </c>
      <c r="X192" s="10" t="s">
        <v>2226</v>
      </c>
      <c r="Y192" s="10" t="s">
        <v>123</v>
      </c>
      <c r="Z192" s="10" t="s">
        <v>501</v>
      </c>
      <c r="AA192" s="49">
        <v>2</v>
      </c>
      <c r="AB192" s="10" t="s">
        <v>125</v>
      </c>
      <c r="AC192" s="10" t="s">
        <v>2083</v>
      </c>
      <c r="AD192" s="49">
        <v>1</v>
      </c>
      <c r="AE192" s="49">
        <v>1</v>
      </c>
      <c r="AF192" s="49">
        <v>0</v>
      </c>
      <c r="AG192" s="49">
        <v>0</v>
      </c>
      <c r="AH192" s="10" t="s">
        <v>5509</v>
      </c>
      <c r="AI192" s="10" t="s">
        <v>5510</v>
      </c>
      <c r="AJ192" s="10" t="s">
        <v>5511</v>
      </c>
      <c r="AK192" s="10" t="s">
        <v>5512</v>
      </c>
      <c r="AL192" s="10"/>
      <c r="AM192" s="10" t="s">
        <v>5070</v>
      </c>
      <c r="AN192" s="10" t="s">
        <v>5513</v>
      </c>
      <c r="AO192" s="49">
        <v>0</v>
      </c>
      <c r="AP192" s="49">
        <v>0</v>
      </c>
      <c r="AQ192" s="49">
        <v>0</v>
      </c>
      <c r="AR192" s="49">
        <v>0</v>
      </c>
      <c r="AS192" s="49">
        <v>0</v>
      </c>
      <c r="AT192" s="49">
        <v>0</v>
      </c>
      <c r="AU192" s="49">
        <v>0</v>
      </c>
      <c r="AV192" s="49">
        <v>0</v>
      </c>
      <c r="AW192" s="50">
        <v>0</v>
      </c>
      <c r="AX192" s="49">
        <v>0</v>
      </c>
      <c r="AY192" s="49">
        <v>0</v>
      </c>
      <c r="AZ192" s="49">
        <v>0</v>
      </c>
      <c r="BA192" s="49">
        <v>0</v>
      </c>
      <c r="BB192" s="49">
        <v>0</v>
      </c>
      <c r="BC192" s="49">
        <v>0</v>
      </c>
      <c r="BD192" s="49">
        <v>0</v>
      </c>
      <c r="BE192" s="49">
        <v>0</v>
      </c>
      <c r="BF192" s="49">
        <v>0</v>
      </c>
      <c r="BG192" s="49">
        <v>0</v>
      </c>
      <c r="BH192" s="49">
        <v>0</v>
      </c>
      <c r="BI192" s="49">
        <v>0</v>
      </c>
      <c r="BJ192" s="50">
        <v>0</v>
      </c>
      <c r="BK192" s="49">
        <v>9999.1703266666664</v>
      </c>
      <c r="BL192" s="49">
        <v>0</v>
      </c>
      <c r="BM192" s="49">
        <v>0</v>
      </c>
      <c r="BN192" s="49">
        <v>9999.1703266666664</v>
      </c>
      <c r="BO192" s="49">
        <v>0</v>
      </c>
      <c r="BP192" s="49">
        <v>0</v>
      </c>
      <c r="BQ192" s="49">
        <v>0</v>
      </c>
      <c r="BR192" s="49">
        <v>0</v>
      </c>
      <c r="BS192" s="49">
        <v>0</v>
      </c>
      <c r="BT192" s="49">
        <v>0</v>
      </c>
      <c r="BU192" s="50">
        <v>0</v>
      </c>
      <c r="BV192" s="49">
        <v>0</v>
      </c>
      <c r="BW192" s="50">
        <v>0</v>
      </c>
      <c r="BX192" s="49">
        <v>8272.7862717178359</v>
      </c>
      <c r="BY192" s="49">
        <v>0</v>
      </c>
      <c r="BZ192" s="49">
        <v>0</v>
      </c>
      <c r="CA192" s="49">
        <v>8272.7862717178359</v>
      </c>
      <c r="CB192" s="49">
        <v>0</v>
      </c>
      <c r="CC192" s="49">
        <v>0</v>
      </c>
      <c r="CD192" s="49">
        <v>0</v>
      </c>
      <c r="CE192" s="49">
        <v>0</v>
      </c>
      <c r="CF192" s="49">
        <v>0</v>
      </c>
      <c r="CG192" s="49">
        <v>0</v>
      </c>
      <c r="CH192" s="50">
        <v>0</v>
      </c>
      <c r="CI192" s="49">
        <v>0</v>
      </c>
      <c r="CJ192" s="50">
        <v>0</v>
      </c>
      <c r="CK192" s="49">
        <v>0</v>
      </c>
      <c r="CL192" s="49">
        <v>0</v>
      </c>
      <c r="CM192" s="49">
        <v>0</v>
      </c>
      <c r="CN192" s="49">
        <v>0</v>
      </c>
      <c r="CO192" s="10" t="s">
        <v>2230</v>
      </c>
      <c r="CP192" s="51" t="s">
        <v>2231</v>
      </c>
    </row>
    <row r="193" spans="1:94" ht="70.349999999999994" customHeight="1" x14ac:dyDescent="0.3">
      <c r="A193" s="48" t="s">
        <v>2232</v>
      </c>
      <c r="B193" s="48" t="s">
        <v>2232</v>
      </c>
      <c r="C193" s="10" t="s">
        <v>450</v>
      </c>
      <c r="D193" s="10" t="s">
        <v>2069</v>
      </c>
      <c r="E193" s="10" t="s">
        <v>1953</v>
      </c>
      <c r="F193" s="10" t="s">
        <v>1954</v>
      </c>
      <c r="G193" s="10" t="s">
        <v>124</v>
      </c>
      <c r="H193" s="10" t="s">
        <v>522</v>
      </c>
      <c r="I193" s="10" t="s">
        <v>2156</v>
      </c>
      <c r="J193" s="10" t="s">
        <v>1955</v>
      </c>
      <c r="K193" s="10" t="s">
        <v>2073</v>
      </c>
      <c r="L193" s="10" t="s">
        <v>2170</v>
      </c>
      <c r="M193" s="10" t="s">
        <v>795</v>
      </c>
      <c r="N193" s="10" t="s">
        <v>2171</v>
      </c>
      <c r="O193" s="10" t="s">
        <v>2076</v>
      </c>
      <c r="P193" s="10" t="s">
        <v>925</v>
      </c>
      <c r="Q193" s="10" t="s">
        <v>1945</v>
      </c>
      <c r="R193" s="10" t="s">
        <v>1946</v>
      </c>
      <c r="S193" s="10" t="s">
        <v>2233</v>
      </c>
      <c r="T193" s="10" t="s">
        <v>2234</v>
      </c>
      <c r="U193" s="10" t="s">
        <v>2233</v>
      </c>
      <c r="V193" s="10" t="s">
        <v>2235</v>
      </c>
      <c r="W193" s="10" t="s">
        <v>2236</v>
      </c>
      <c r="X193" s="10" t="s">
        <v>2237</v>
      </c>
      <c r="Y193" s="10" t="s">
        <v>123</v>
      </c>
      <c r="Z193" s="10" t="s">
        <v>501</v>
      </c>
      <c r="AA193" s="49">
        <v>1</v>
      </c>
      <c r="AB193" s="10" t="s">
        <v>125</v>
      </c>
      <c r="AC193" s="10" t="s">
        <v>2083</v>
      </c>
      <c r="AD193" s="49">
        <v>0</v>
      </c>
      <c r="AE193" s="49">
        <v>0</v>
      </c>
      <c r="AF193" s="49">
        <v>1</v>
      </c>
      <c r="AG193" s="49">
        <v>0</v>
      </c>
      <c r="AH193" s="10"/>
      <c r="AI193" s="10"/>
      <c r="AJ193" s="10"/>
      <c r="AK193" s="10" t="s">
        <v>5514</v>
      </c>
      <c r="AL193" s="10"/>
      <c r="AM193" s="10" t="s">
        <v>4849</v>
      </c>
      <c r="AN193" s="10" t="s">
        <v>5515</v>
      </c>
      <c r="AO193" s="49">
        <v>0</v>
      </c>
      <c r="AP193" s="49">
        <v>0</v>
      </c>
      <c r="AQ193" s="49">
        <v>0</v>
      </c>
      <c r="AR193" s="49">
        <v>0</v>
      </c>
      <c r="AS193" s="49">
        <v>0</v>
      </c>
      <c r="AT193" s="49">
        <v>0</v>
      </c>
      <c r="AU193" s="49">
        <v>0</v>
      </c>
      <c r="AV193" s="49">
        <v>0</v>
      </c>
      <c r="AW193" s="50">
        <v>0</v>
      </c>
      <c r="AX193" s="49">
        <v>0</v>
      </c>
      <c r="AY193" s="49">
        <v>10000</v>
      </c>
      <c r="AZ193" s="49">
        <v>10000</v>
      </c>
      <c r="BA193" s="49">
        <v>10000</v>
      </c>
      <c r="BB193" s="49">
        <v>0</v>
      </c>
      <c r="BC193" s="49">
        <v>0</v>
      </c>
      <c r="BD193" s="49">
        <v>0</v>
      </c>
      <c r="BE193" s="49">
        <v>0</v>
      </c>
      <c r="BF193" s="49">
        <v>0</v>
      </c>
      <c r="BG193" s="49">
        <v>0</v>
      </c>
      <c r="BH193" s="49">
        <v>0</v>
      </c>
      <c r="BI193" s="49">
        <v>0</v>
      </c>
      <c r="BJ193" s="50">
        <v>0</v>
      </c>
      <c r="BK193" s="49">
        <v>0</v>
      </c>
      <c r="BL193" s="49">
        <v>15000</v>
      </c>
      <c r="BM193" s="49">
        <v>15000</v>
      </c>
      <c r="BN193" s="49">
        <v>15000</v>
      </c>
      <c r="BO193" s="49">
        <v>0</v>
      </c>
      <c r="BP193" s="49">
        <v>0</v>
      </c>
      <c r="BQ193" s="49">
        <v>0</v>
      </c>
      <c r="BR193" s="49">
        <v>0</v>
      </c>
      <c r="BS193" s="49">
        <v>0</v>
      </c>
      <c r="BT193" s="49">
        <v>0</v>
      </c>
      <c r="BU193" s="50">
        <v>0</v>
      </c>
      <c r="BV193" s="49">
        <v>0</v>
      </c>
      <c r="BW193" s="50">
        <v>0</v>
      </c>
      <c r="BX193" s="49">
        <v>0</v>
      </c>
      <c r="BY193" s="49">
        <v>25000</v>
      </c>
      <c r="BZ193" s="49">
        <v>25000</v>
      </c>
      <c r="CA193" s="49">
        <v>25000</v>
      </c>
      <c r="CB193" s="49">
        <v>0</v>
      </c>
      <c r="CC193" s="49">
        <v>0</v>
      </c>
      <c r="CD193" s="49">
        <v>0</v>
      </c>
      <c r="CE193" s="49">
        <v>0</v>
      </c>
      <c r="CF193" s="49">
        <v>0</v>
      </c>
      <c r="CG193" s="49">
        <v>0</v>
      </c>
      <c r="CH193" s="50">
        <v>0</v>
      </c>
      <c r="CI193" s="49">
        <v>0</v>
      </c>
      <c r="CJ193" s="50">
        <v>0</v>
      </c>
      <c r="CK193" s="49">
        <v>0</v>
      </c>
      <c r="CL193" s="49">
        <v>10000</v>
      </c>
      <c r="CM193" s="49">
        <v>10000</v>
      </c>
      <c r="CN193" s="49">
        <v>10000</v>
      </c>
      <c r="CO193" s="10" t="s">
        <v>2239</v>
      </c>
      <c r="CP193" s="51" t="s">
        <v>2240</v>
      </c>
    </row>
    <row r="194" spans="1:94" ht="70.349999999999994" customHeight="1" x14ac:dyDescent="0.3">
      <c r="A194" s="48" t="s">
        <v>2241</v>
      </c>
      <c r="B194" s="48" t="s">
        <v>2241</v>
      </c>
      <c r="C194" s="10" t="s">
        <v>632</v>
      </c>
      <c r="D194" s="10" t="s">
        <v>2069</v>
      </c>
      <c r="E194" s="10" t="s">
        <v>1953</v>
      </c>
      <c r="F194" s="10" t="s">
        <v>1954</v>
      </c>
      <c r="G194" s="10" t="s">
        <v>124</v>
      </c>
      <c r="H194" s="10" t="s">
        <v>522</v>
      </c>
      <c r="I194" s="10" t="s">
        <v>2156</v>
      </c>
      <c r="J194" s="10" t="s">
        <v>1955</v>
      </c>
      <c r="K194" s="10" t="s">
        <v>2073</v>
      </c>
      <c r="L194" s="10" t="s">
        <v>2170</v>
      </c>
      <c r="M194" s="10" t="s">
        <v>795</v>
      </c>
      <c r="N194" s="10" t="s">
        <v>2171</v>
      </c>
      <c r="O194" s="10" t="s">
        <v>2076</v>
      </c>
      <c r="P194" s="10" t="s">
        <v>925</v>
      </c>
      <c r="Q194" s="10" t="s">
        <v>1945</v>
      </c>
      <c r="R194" s="10" t="s">
        <v>1946</v>
      </c>
      <c r="S194" s="10" t="s">
        <v>2242</v>
      </c>
      <c r="T194" s="10" t="s">
        <v>2243</v>
      </c>
      <c r="U194" s="10" t="s">
        <v>2242</v>
      </c>
      <c r="V194" s="10" t="s">
        <v>2244</v>
      </c>
      <c r="W194" s="10" t="s">
        <v>2245</v>
      </c>
      <c r="X194" s="10" t="s">
        <v>2246</v>
      </c>
      <c r="Y194" s="10" t="s">
        <v>123</v>
      </c>
      <c r="Z194" s="10" t="s">
        <v>501</v>
      </c>
      <c r="AA194" s="49">
        <v>1</v>
      </c>
      <c r="AB194" s="10" t="s">
        <v>125</v>
      </c>
      <c r="AC194" s="10" t="s">
        <v>2083</v>
      </c>
      <c r="AD194" s="49">
        <v>0</v>
      </c>
      <c r="AE194" s="49">
        <v>0</v>
      </c>
      <c r="AF194" s="49">
        <v>1</v>
      </c>
      <c r="AG194" s="49">
        <v>0</v>
      </c>
      <c r="AH194" s="10"/>
      <c r="AI194" s="10"/>
      <c r="AJ194" s="10"/>
      <c r="AK194" s="10" t="s">
        <v>5516</v>
      </c>
      <c r="AL194" s="10"/>
      <c r="AM194" s="10" t="s">
        <v>5070</v>
      </c>
      <c r="AN194" s="10"/>
      <c r="AO194" s="49">
        <v>0</v>
      </c>
      <c r="AP194" s="49">
        <v>0</v>
      </c>
      <c r="AQ194" s="49">
        <v>0</v>
      </c>
      <c r="AR194" s="49">
        <v>0</v>
      </c>
      <c r="AS194" s="49">
        <v>0</v>
      </c>
      <c r="AT194" s="49">
        <v>0</v>
      </c>
      <c r="AU194" s="49">
        <v>0</v>
      </c>
      <c r="AV194" s="49">
        <v>0</v>
      </c>
      <c r="AW194" s="50">
        <v>0</v>
      </c>
      <c r="AX194" s="49">
        <v>6000</v>
      </c>
      <c r="AY194" s="49">
        <v>0</v>
      </c>
      <c r="AZ194" s="49">
        <v>0</v>
      </c>
      <c r="BA194" s="49">
        <v>6000</v>
      </c>
      <c r="BB194" s="49">
        <v>0</v>
      </c>
      <c r="BC194" s="49">
        <v>0</v>
      </c>
      <c r="BD194" s="49">
        <v>0</v>
      </c>
      <c r="BE194" s="49">
        <v>0</v>
      </c>
      <c r="BF194" s="49">
        <v>0</v>
      </c>
      <c r="BG194" s="49">
        <v>0</v>
      </c>
      <c r="BH194" s="49">
        <v>0</v>
      </c>
      <c r="BI194" s="49">
        <v>0</v>
      </c>
      <c r="BJ194" s="50">
        <v>0</v>
      </c>
      <c r="BK194" s="49">
        <v>6000</v>
      </c>
      <c r="BL194" s="49">
        <v>0</v>
      </c>
      <c r="BM194" s="49">
        <v>0</v>
      </c>
      <c r="BN194" s="49">
        <v>6000</v>
      </c>
      <c r="BO194" s="49">
        <v>0</v>
      </c>
      <c r="BP194" s="49">
        <v>0</v>
      </c>
      <c r="BQ194" s="49">
        <v>0</v>
      </c>
      <c r="BR194" s="49">
        <v>0</v>
      </c>
      <c r="BS194" s="49">
        <v>0</v>
      </c>
      <c r="BT194" s="49">
        <v>0</v>
      </c>
      <c r="BU194" s="50">
        <v>0</v>
      </c>
      <c r="BV194" s="49">
        <v>0</v>
      </c>
      <c r="BW194" s="50">
        <v>0</v>
      </c>
      <c r="BX194" s="49">
        <v>6000</v>
      </c>
      <c r="BY194" s="49">
        <v>0</v>
      </c>
      <c r="BZ194" s="49">
        <v>0</v>
      </c>
      <c r="CA194" s="49">
        <v>6000</v>
      </c>
      <c r="CB194" s="49">
        <v>0</v>
      </c>
      <c r="CC194" s="49">
        <v>0</v>
      </c>
      <c r="CD194" s="49">
        <v>0</v>
      </c>
      <c r="CE194" s="49">
        <v>0</v>
      </c>
      <c r="CF194" s="49">
        <v>0</v>
      </c>
      <c r="CG194" s="49">
        <v>0</v>
      </c>
      <c r="CH194" s="50">
        <v>0</v>
      </c>
      <c r="CI194" s="49">
        <v>0</v>
      </c>
      <c r="CJ194" s="50">
        <v>0</v>
      </c>
      <c r="CK194" s="49">
        <v>0</v>
      </c>
      <c r="CL194" s="49">
        <v>0</v>
      </c>
      <c r="CM194" s="49">
        <v>0</v>
      </c>
      <c r="CN194" s="49">
        <v>0</v>
      </c>
      <c r="CO194" s="10" t="s">
        <v>2239</v>
      </c>
      <c r="CP194" s="51" t="s">
        <v>2249</v>
      </c>
    </row>
    <row r="195" spans="1:94" ht="70.349999999999994" customHeight="1" x14ac:dyDescent="0.3">
      <c r="A195" s="48" t="s">
        <v>2250</v>
      </c>
      <c r="B195" s="48" t="s">
        <v>2250</v>
      </c>
      <c r="C195" s="10" t="s">
        <v>645</v>
      </c>
      <c r="D195" s="10" t="s">
        <v>2069</v>
      </c>
      <c r="E195" s="10" t="s">
        <v>1953</v>
      </c>
      <c r="F195" s="10" t="s">
        <v>1954</v>
      </c>
      <c r="G195" s="10" t="s">
        <v>124</v>
      </c>
      <c r="H195" s="10" t="s">
        <v>522</v>
      </c>
      <c r="I195" s="10" t="s">
        <v>2156</v>
      </c>
      <c r="J195" s="10" t="s">
        <v>1955</v>
      </c>
      <c r="K195" s="10" t="s">
        <v>2073</v>
      </c>
      <c r="L195" s="10" t="s">
        <v>2170</v>
      </c>
      <c r="M195" s="10" t="s">
        <v>795</v>
      </c>
      <c r="N195" s="10" t="s">
        <v>2171</v>
      </c>
      <c r="O195" s="10" t="s">
        <v>2076</v>
      </c>
      <c r="P195" s="10" t="s">
        <v>925</v>
      </c>
      <c r="Q195" s="10" t="s">
        <v>1945</v>
      </c>
      <c r="R195" s="10" t="s">
        <v>1946</v>
      </c>
      <c r="S195" s="10" t="s">
        <v>531</v>
      </c>
      <c r="T195" s="10" t="s">
        <v>2251</v>
      </c>
      <c r="U195" s="10" t="s">
        <v>1062</v>
      </c>
      <c r="V195" s="10" t="s">
        <v>2252</v>
      </c>
      <c r="W195" s="10" t="s">
        <v>2253</v>
      </c>
      <c r="X195" s="10" t="s">
        <v>500</v>
      </c>
      <c r="Y195" s="10" t="s">
        <v>239</v>
      </c>
      <c r="Z195" s="10" t="s">
        <v>501</v>
      </c>
      <c r="AA195" s="49">
        <v>1</v>
      </c>
      <c r="AB195" s="10" t="s">
        <v>125</v>
      </c>
      <c r="AC195" s="10" t="s">
        <v>2083</v>
      </c>
      <c r="AD195" s="49">
        <v>0</v>
      </c>
      <c r="AE195" s="49">
        <v>0</v>
      </c>
      <c r="AF195" s="49">
        <v>1</v>
      </c>
      <c r="AG195" s="49">
        <v>0</v>
      </c>
      <c r="AH195" s="10"/>
      <c r="AI195" s="10"/>
      <c r="AJ195" s="10"/>
      <c r="AK195" s="10" t="s">
        <v>5517</v>
      </c>
      <c r="AL195" s="10"/>
      <c r="AM195" s="10" t="s">
        <v>4849</v>
      </c>
      <c r="AN195" s="10"/>
      <c r="AO195" s="49">
        <v>300</v>
      </c>
      <c r="AP195" s="49">
        <v>0</v>
      </c>
      <c r="AQ195" s="49">
        <v>300</v>
      </c>
      <c r="AR195" s="49">
        <v>0</v>
      </c>
      <c r="AS195" s="49">
        <v>0</v>
      </c>
      <c r="AT195" s="49">
        <v>0</v>
      </c>
      <c r="AU195" s="49">
        <v>0</v>
      </c>
      <c r="AV195" s="49">
        <v>0</v>
      </c>
      <c r="AW195" s="50">
        <v>0</v>
      </c>
      <c r="AX195" s="49">
        <v>0</v>
      </c>
      <c r="AY195" s="49">
        <v>0</v>
      </c>
      <c r="AZ195" s="49">
        <v>0</v>
      </c>
      <c r="BA195" s="49">
        <v>300</v>
      </c>
      <c r="BB195" s="49">
        <v>0</v>
      </c>
      <c r="BC195" s="49">
        <v>0</v>
      </c>
      <c r="BD195" s="49">
        <v>0</v>
      </c>
      <c r="BE195" s="49">
        <v>0</v>
      </c>
      <c r="BF195" s="49">
        <v>0</v>
      </c>
      <c r="BG195" s="49">
        <v>0</v>
      </c>
      <c r="BH195" s="49">
        <v>0</v>
      </c>
      <c r="BI195" s="49">
        <v>500</v>
      </c>
      <c r="BJ195" s="50">
        <v>0</v>
      </c>
      <c r="BK195" s="49">
        <v>0</v>
      </c>
      <c r="BL195" s="49">
        <v>0</v>
      </c>
      <c r="BM195" s="49">
        <v>0</v>
      </c>
      <c r="BN195" s="49">
        <v>500</v>
      </c>
      <c r="BO195" s="49">
        <v>0</v>
      </c>
      <c r="BP195" s="49">
        <v>0</v>
      </c>
      <c r="BQ195" s="49">
        <v>0</v>
      </c>
      <c r="BR195" s="49">
        <v>0</v>
      </c>
      <c r="BS195" s="49">
        <v>0</v>
      </c>
      <c r="BT195" s="49">
        <v>0</v>
      </c>
      <c r="BU195" s="50">
        <v>0</v>
      </c>
      <c r="BV195" s="49">
        <v>0</v>
      </c>
      <c r="BW195" s="50">
        <v>0</v>
      </c>
      <c r="BX195" s="49">
        <v>0</v>
      </c>
      <c r="BY195" s="49">
        <v>0</v>
      </c>
      <c r="BZ195" s="49">
        <v>0</v>
      </c>
      <c r="CA195" s="49">
        <v>0</v>
      </c>
      <c r="CB195" s="49">
        <v>0</v>
      </c>
      <c r="CC195" s="49">
        <v>0</v>
      </c>
      <c r="CD195" s="49">
        <v>0</v>
      </c>
      <c r="CE195" s="49">
        <v>0</v>
      </c>
      <c r="CF195" s="49">
        <v>0</v>
      </c>
      <c r="CG195" s="49">
        <v>0</v>
      </c>
      <c r="CH195" s="50">
        <v>0</v>
      </c>
      <c r="CI195" s="49">
        <v>0</v>
      </c>
      <c r="CJ195" s="50">
        <v>0</v>
      </c>
      <c r="CK195" s="49">
        <v>0</v>
      </c>
      <c r="CL195" s="49">
        <v>0</v>
      </c>
      <c r="CM195" s="49">
        <v>0</v>
      </c>
      <c r="CN195" s="49">
        <v>0</v>
      </c>
      <c r="CO195" s="10"/>
      <c r="CP195" s="51" t="s">
        <v>2254</v>
      </c>
    </row>
    <row r="196" spans="1:94" ht="70.349999999999994" customHeight="1" x14ac:dyDescent="0.3">
      <c r="A196" s="48" t="s">
        <v>2255</v>
      </c>
      <c r="B196" s="48" t="s">
        <v>2255</v>
      </c>
      <c r="C196" s="10" t="s">
        <v>111</v>
      </c>
      <c r="D196" s="10" t="s">
        <v>2069</v>
      </c>
      <c r="E196" s="10" t="s">
        <v>2256</v>
      </c>
      <c r="F196" s="10" t="s">
        <v>2257</v>
      </c>
      <c r="G196" s="10" t="s">
        <v>986</v>
      </c>
      <c r="H196" s="10" t="s">
        <v>522</v>
      </c>
      <c r="I196" s="10" t="s">
        <v>2030</v>
      </c>
      <c r="J196" s="10" t="s">
        <v>2031</v>
      </c>
      <c r="K196" s="10" t="s">
        <v>2073</v>
      </c>
      <c r="L196" s="10" t="s">
        <v>2258</v>
      </c>
      <c r="M196" s="10" t="s">
        <v>808</v>
      </c>
      <c r="N196" s="10" t="s">
        <v>2259</v>
      </c>
      <c r="O196" s="10" t="s">
        <v>157</v>
      </c>
      <c r="P196" s="10" t="s">
        <v>158</v>
      </c>
      <c r="Q196" s="10" t="s">
        <v>159</v>
      </c>
      <c r="R196" s="10" t="s">
        <v>160</v>
      </c>
      <c r="S196" s="10" t="s">
        <v>161</v>
      </c>
      <c r="T196" s="10" t="s">
        <v>162</v>
      </c>
      <c r="U196" s="10" t="s">
        <v>163</v>
      </c>
      <c r="V196" s="10" t="s">
        <v>164</v>
      </c>
      <c r="W196" s="10" t="s">
        <v>165</v>
      </c>
      <c r="X196" s="10" t="s">
        <v>166</v>
      </c>
      <c r="Y196" s="10" t="s">
        <v>123</v>
      </c>
      <c r="Z196" s="10" t="s">
        <v>501</v>
      </c>
      <c r="AA196" s="49">
        <v>500</v>
      </c>
      <c r="AB196" s="10" t="s">
        <v>125</v>
      </c>
      <c r="AC196" s="10" t="s">
        <v>2083</v>
      </c>
      <c r="AD196" s="49">
        <v>26</v>
      </c>
      <c r="AE196" s="49">
        <v>300</v>
      </c>
      <c r="AF196" s="49">
        <v>117</v>
      </c>
      <c r="AG196" s="49">
        <v>57</v>
      </c>
      <c r="AH196" s="10" t="s">
        <v>5518</v>
      </c>
      <c r="AI196" s="10" t="s">
        <v>5519</v>
      </c>
      <c r="AJ196" s="10" t="s">
        <v>5520</v>
      </c>
      <c r="AK196" s="10" t="s">
        <v>5521</v>
      </c>
      <c r="AL196" s="10" t="s">
        <v>5522</v>
      </c>
      <c r="AM196" s="10" t="s">
        <v>4849</v>
      </c>
      <c r="AN196" s="10"/>
      <c r="AO196" s="49">
        <v>70</v>
      </c>
      <c r="AP196" s="49">
        <v>0</v>
      </c>
      <c r="AQ196" s="49">
        <v>70</v>
      </c>
      <c r="AR196" s="49">
        <v>0</v>
      </c>
      <c r="AS196" s="49">
        <v>0</v>
      </c>
      <c r="AT196" s="49">
        <v>0</v>
      </c>
      <c r="AU196" s="49">
        <v>0</v>
      </c>
      <c r="AV196" s="49">
        <v>0</v>
      </c>
      <c r="AW196" s="50">
        <v>0</v>
      </c>
      <c r="AX196" s="49">
        <v>0</v>
      </c>
      <c r="AY196" s="49">
        <v>0</v>
      </c>
      <c r="AZ196" s="49">
        <v>0</v>
      </c>
      <c r="BA196" s="49">
        <v>70</v>
      </c>
      <c r="BB196" s="49">
        <v>80</v>
      </c>
      <c r="BC196" s="49">
        <v>0</v>
      </c>
      <c r="BD196" s="49">
        <v>80</v>
      </c>
      <c r="BE196" s="49">
        <v>0</v>
      </c>
      <c r="BF196" s="49">
        <v>0</v>
      </c>
      <c r="BG196" s="49">
        <v>0</v>
      </c>
      <c r="BH196" s="49">
        <v>0</v>
      </c>
      <c r="BI196" s="49">
        <v>0</v>
      </c>
      <c r="BJ196" s="50">
        <v>0</v>
      </c>
      <c r="BK196" s="49">
        <v>0</v>
      </c>
      <c r="BL196" s="49">
        <v>0</v>
      </c>
      <c r="BM196" s="49">
        <v>0</v>
      </c>
      <c r="BN196" s="49">
        <v>80</v>
      </c>
      <c r="BO196" s="49">
        <v>85</v>
      </c>
      <c r="BP196" s="49">
        <v>0</v>
      </c>
      <c r="BQ196" s="49">
        <v>85</v>
      </c>
      <c r="BR196" s="49">
        <v>0</v>
      </c>
      <c r="BS196" s="49">
        <v>0</v>
      </c>
      <c r="BT196" s="49">
        <v>0</v>
      </c>
      <c r="BU196" s="50">
        <v>0</v>
      </c>
      <c r="BV196" s="49">
        <v>0</v>
      </c>
      <c r="BW196" s="50">
        <v>0</v>
      </c>
      <c r="BX196" s="49">
        <v>0</v>
      </c>
      <c r="BY196" s="49">
        <v>0</v>
      </c>
      <c r="BZ196" s="49">
        <v>0</v>
      </c>
      <c r="CA196" s="49">
        <v>85</v>
      </c>
      <c r="CB196" s="49">
        <v>90</v>
      </c>
      <c r="CC196" s="49">
        <v>0</v>
      </c>
      <c r="CD196" s="49">
        <v>90</v>
      </c>
      <c r="CE196" s="49">
        <v>0</v>
      </c>
      <c r="CF196" s="49">
        <v>0</v>
      </c>
      <c r="CG196" s="49">
        <v>0</v>
      </c>
      <c r="CH196" s="50">
        <v>0</v>
      </c>
      <c r="CI196" s="49">
        <v>0</v>
      </c>
      <c r="CJ196" s="50">
        <v>0</v>
      </c>
      <c r="CK196" s="49">
        <v>0</v>
      </c>
      <c r="CL196" s="49">
        <v>0</v>
      </c>
      <c r="CM196" s="49">
        <v>0</v>
      </c>
      <c r="CN196" s="49">
        <v>90</v>
      </c>
      <c r="CO196" s="10"/>
      <c r="CP196" s="51" t="s">
        <v>5523</v>
      </c>
    </row>
    <row r="197" spans="1:94" ht="70.349999999999994" customHeight="1" x14ac:dyDescent="0.3">
      <c r="A197" s="48" t="s">
        <v>2263</v>
      </c>
      <c r="B197" s="48" t="s">
        <v>2263</v>
      </c>
      <c r="C197" s="10" t="s">
        <v>101</v>
      </c>
      <c r="D197" s="10" t="s">
        <v>2069</v>
      </c>
      <c r="E197" s="10" t="s">
        <v>2256</v>
      </c>
      <c r="F197" s="10" t="s">
        <v>2257</v>
      </c>
      <c r="G197" s="10" t="s">
        <v>986</v>
      </c>
      <c r="H197" s="10" t="s">
        <v>522</v>
      </c>
      <c r="I197" s="10" t="s">
        <v>2030</v>
      </c>
      <c r="J197" s="10" t="s">
        <v>2031</v>
      </c>
      <c r="K197" s="10" t="s">
        <v>2073</v>
      </c>
      <c r="L197" s="10" t="s">
        <v>2258</v>
      </c>
      <c r="M197" s="10" t="s">
        <v>808</v>
      </c>
      <c r="N197" s="10" t="s">
        <v>2259</v>
      </c>
      <c r="O197" s="10" t="s">
        <v>157</v>
      </c>
      <c r="P197" s="10" t="s">
        <v>158</v>
      </c>
      <c r="Q197" s="10" t="s">
        <v>159</v>
      </c>
      <c r="R197" s="10" t="s">
        <v>160</v>
      </c>
      <c r="S197" s="10" t="s">
        <v>2264</v>
      </c>
      <c r="T197" s="10" t="s">
        <v>2265</v>
      </c>
      <c r="U197" s="10" t="s">
        <v>2266</v>
      </c>
      <c r="V197" s="10" t="s">
        <v>2267</v>
      </c>
      <c r="W197" s="10" t="s">
        <v>2268</v>
      </c>
      <c r="X197" s="10" t="s">
        <v>2269</v>
      </c>
      <c r="Y197" s="10" t="s">
        <v>123</v>
      </c>
      <c r="Z197" s="10" t="s">
        <v>501</v>
      </c>
      <c r="AA197" s="49">
        <v>500</v>
      </c>
      <c r="AB197" s="10" t="s">
        <v>125</v>
      </c>
      <c r="AC197" s="10" t="s">
        <v>2083</v>
      </c>
      <c r="AD197" s="49">
        <v>0</v>
      </c>
      <c r="AE197" s="49">
        <v>0</v>
      </c>
      <c r="AF197" s="49">
        <v>500</v>
      </c>
      <c r="AG197" s="49">
        <v>0</v>
      </c>
      <c r="AH197" s="10"/>
      <c r="AI197" s="10"/>
      <c r="AJ197" s="10"/>
      <c r="AK197" s="10" t="s">
        <v>5524</v>
      </c>
      <c r="AL197" s="10"/>
      <c r="AM197" s="10" t="s">
        <v>4891</v>
      </c>
      <c r="AN197" s="10"/>
      <c r="AO197" s="49">
        <v>0</v>
      </c>
      <c r="AP197" s="49">
        <v>0</v>
      </c>
      <c r="AQ197" s="49">
        <v>0</v>
      </c>
      <c r="AR197" s="49">
        <v>0</v>
      </c>
      <c r="AS197" s="49">
        <v>0</v>
      </c>
      <c r="AT197" s="49">
        <v>0</v>
      </c>
      <c r="AU197" s="49">
        <v>0</v>
      </c>
      <c r="AV197" s="49">
        <v>0</v>
      </c>
      <c r="AW197" s="50">
        <v>0</v>
      </c>
      <c r="AX197" s="49">
        <v>0</v>
      </c>
      <c r="AY197" s="49">
        <v>0</v>
      </c>
      <c r="AZ197" s="49">
        <v>0</v>
      </c>
      <c r="BA197" s="49">
        <v>0</v>
      </c>
      <c r="BB197" s="49">
        <v>0</v>
      </c>
      <c r="BC197" s="49">
        <v>0</v>
      </c>
      <c r="BD197" s="49">
        <v>0</v>
      </c>
      <c r="BE197" s="49">
        <v>0</v>
      </c>
      <c r="BF197" s="49">
        <v>0</v>
      </c>
      <c r="BG197" s="49">
        <v>0</v>
      </c>
      <c r="BH197" s="49">
        <v>0</v>
      </c>
      <c r="BI197" s="49">
        <v>500</v>
      </c>
      <c r="BJ197" s="50">
        <v>0</v>
      </c>
      <c r="BK197" s="49">
        <v>1666.666666666667</v>
      </c>
      <c r="BL197" s="49">
        <v>0</v>
      </c>
      <c r="BM197" s="49">
        <v>0</v>
      </c>
      <c r="BN197" s="49">
        <v>2166.666666666667</v>
      </c>
      <c r="BO197" s="49">
        <v>0</v>
      </c>
      <c r="BP197" s="49">
        <v>0</v>
      </c>
      <c r="BQ197" s="49">
        <v>0</v>
      </c>
      <c r="BR197" s="49">
        <v>0</v>
      </c>
      <c r="BS197" s="49">
        <v>0</v>
      </c>
      <c r="BT197" s="49">
        <v>0</v>
      </c>
      <c r="BU197" s="50">
        <v>0</v>
      </c>
      <c r="BV197" s="49">
        <v>0</v>
      </c>
      <c r="BW197" s="50">
        <v>0</v>
      </c>
      <c r="BX197" s="49">
        <v>0</v>
      </c>
      <c r="BY197" s="49">
        <v>0</v>
      </c>
      <c r="BZ197" s="49">
        <v>0</v>
      </c>
      <c r="CA197" s="49">
        <v>0</v>
      </c>
      <c r="CB197" s="49">
        <v>0</v>
      </c>
      <c r="CC197" s="49">
        <v>0</v>
      </c>
      <c r="CD197" s="49">
        <v>0</v>
      </c>
      <c r="CE197" s="49">
        <v>0</v>
      </c>
      <c r="CF197" s="49">
        <v>0</v>
      </c>
      <c r="CG197" s="49">
        <v>0</v>
      </c>
      <c r="CH197" s="50">
        <v>0</v>
      </c>
      <c r="CI197" s="49">
        <v>0</v>
      </c>
      <c r="CJ197" s="50">
        <v>0</v>
      </c>
      <c r="CK197" s="49">
        <v>0</v>
      </c>
      <c r="CL197" s="49">
        <v>0</v>
      </c>
      <c r="CM197" s="49">
        <v>0</v>
      </c>
      <c r="CN197" s="49">
        <v>0</v>
      </c>
      <c r="CO197" s="10" t="s">
        <v>2239</v>
      </c>
      <c r="CP197" s="51" t="s">
        <v>2239</v>
      </c>
    </row>
    <row r="198" spans="1:94" ht="70.349999999999994" customHeight="1" x14ac:dyDescent="0.3">
      <c r="A198" s="48" t="s">
        <v>2271</v>
      </c>
      <c r="B198" s="48" t="s">
        <v>2271</v>
      </c>
      <c r="C198" s="10" t="s">
        <v>136</v>
      </c>
      <c r="D198" s="10" t="s">
        <v>2069</v>
      </c>
      <c r="E198" s="10" t="s">
        <v>2256</v>
      </c>
      <c r="F198" s="10" t="s">
        <v>2257</v>
      </c>
      <c r="G198" s="10" t="s">
        <v>986</v>
      </c>
      <c r="H198" s="10" t="s">
        <v>522</v>
      </c>
      <c r="I198" s="10" t="s">
        <v>2030</v>
      </c>
      <c r="J198" s="10" t="s">
        <v>2031</v>
      </c>
      <c r="K198" s="10" t="s">
        <v>2073</v>
      </c>
      <c r="L198" s="10" t="s">
        <v>2258</v>
      </c>
      <c r="M198" s="10" t="s">
        <v>808</v>
      </c>
      <c r="N198" s="10" t="s">
        <v>2259</v>
      </c>
      <c r="O198" s="10" t="s">
        <v>157</v>
      </c>
      <c r="P198" s="10" t="s">
        <v>158</v>
      </c>
      <c r="Q198" s="10" t="s">
        <v>159</v>
      </c>
      <c r="R198" s="10" t="s">
        <v>160</v>
      </c>
      <c r="S198" s="10" t="s">
        <v>2272</v>
      </c>
      <c r="T198" s="10" t="s">
        <v>2273</v>
      </c>
      <c r="U198" s="10" t="s">
        <v>2274</v>
      </c>
      <c r="V198" s="10" t="s">
        <v>2275</v>
      </c>
      <c r="W198" s="10" t="s">
        <v>2276</v>
      </c>
      <c r="X198" s="10" t="s">
        <v>146</v>
      </c>
      <c r="Y198" s="10" t="s">
        <v>123</v>
      </c>
      <c r="Z198" s="10" t="s">
        <v>501</v>
      </c>
      <c r="AA198" s="49">
        <v>300</v>
      </c>
      <c r="AB198" s="10" t="s">
        <v>125</v>
      </c>
      <c r="AC198" s="10" t="s">
        <v>2083</v>
      </c>
      <c r="AD198" s="49">
        <v>0</v>
      </c>
      <c r="AE198" s="49">
        <v>150</v>
      </c>
      <c r="AF198" s="49">
        <v>150</v>
      </c>
      <c r="AG198" s="49">
        <v>0</v>
      </c>
      <c r="AH198" s="10"/>
      <c r="AI198" s="10" t="s">
        <v>5525</v>
      </c>
      <c r="AJ198" s="10" t="s">
        <v>5526</v>
      </c>
      <c r="AK198" s="10" t="s">
        <v>5527</v>
      </c>
      <c r="AL198" s="10"/>
      <c r="AM198" s="10" t="s">
        <v>4891</v>
      </c>
      <c r="AN198" s="10"/>
      <c r="AO198" s="49">
        <v>0</v>
      </c>
      <c r="AP198" s="49">
        <v>0</v>
      </c>
      <c r="AQ198" s="49">
        <v>0</v>
      </c>
      <c r="AR198" s="49">
        <v>0</v>
      </c>
      <c r="AS198" s="49">
        <v>0</v>
      </c>
      <c r="AT198" s="49">
        <v>0</v>
      </c>
      <c r="AU198" s="49">
        <v>0</v>
      </c>
      <c r="AV198" s="49">
        <v>0</v>
      </c>
      <c r="AW198" s="50">
        <v>0</v>
      </c>
      <c r="AX198" s="49">
        <v>0</v>
      </c>
      <c r="AY198" s="49">
        <v>0</v>
      </c>
      <c r="AZ198" s="49">
        <v>0</v>
      </c>
      <c r="BA198" s="49">
        <v>0</v>
      </c>
      <c r="BB198" s="49">
        <v>0</v>
      </c>
      <c r="BC198" s="49">
        <v>0</v>
      </c>
      <c r="BD198" s="49">
        <v>0</v>
      </c>
      <c r="BE198" s="49">
        <v>0</v>
      </c>
      <c r="BF198" s="49">
        <v>0</v>
      </c>
      <c r="BG198" s="49">
        <v>0</v>
      </c>
      <c r="BH198" s="49">
        <v>0</v>
      </c>
      <c r="BI198" s="49">
        <v>500</v>
      </c>
      <c r="BJ198" s="50">
        <v>0</v>
      </c>
      <c r="BK198" s="49">
        <v>1666.666666666667</v>
      </c>
      <c r="BL198" s="49">
        <v>0</v>
      </c>
      <c r="BM198" s="49">
        <v>0</v>
      </c>
      <c r="BN198" s="49">
        <v>2166.666666666667</v>
      </c>
      <c r="BO198" s="49">
        <v>0</v>
      </c>
      <c r="BP198" s="49">
        <v>0</v>
      </c>
      <c r="BQ198" s="49">
        <v>0</v>
      </c>
      <c r="BR198" s="49">
        <v>0</v>
      </c>
      <c r="BS198" s="49">
        <v>0</v>
      </c>
      <c r="BT198" s="49">
        <v>0</v>
      </c>
      <c r="BU198" s="50">
        <v>0</v>
      </c>
      <c r="BV198" s="49">
        <v>0</v>
      </c>
      <c r="BW198" s="50">
        <v>0</v>
      </c>
      <c r="BX198" s="49">
        <v>0</v>
      </c>
      <c r="BY198" s="49">
        <v>0</v>
      </c>
      <c r="BZ198" s="49">
        <v>0</v>
      </c>
      <c r="CA198" s="49">
        <v>0</v>
      </c>
      <c r="CB198" s="49">
        <v>0</v>
      </c>
      <c r="CC198" s="49">
        <v>0</v>
      </c>
      <c r="CD198" s="49">
        <v>0</v>
      </c>
      <c r="CE198" s="49">
        <v>0</v>
      </c>
      <c r="CF198" s="49">
        <v>0</v>
      </c>
      <c r="CG198" s="49">
        <v>0</v>
      </c>
      <c r="CH198" s="50">
        <v>0</v>
      </c>
      <c r="CI198" s="49">
        <v>0</v>
      </c>
      <c r="CJ198" s="50">
        <v>0</v>
      </c>
      <c r="CK198" s="49">
        <v>0</v>
      </c>
      <c r="CL198" s="49">
        <v>0</v>
      </c>
      <c r="CM198" s="49">
        <v>0</v>
      </c>
      <c r="CN198" s="49">
        <v>0</v>
      </c>
      <c r="CO198" s="10" t="s">
        <v>2239</v>
      </c>
      <c r="CP198" s="51" t="s">
        <v>2239</v>
      </c>
    </row>
    <row r="199" spans="1:94" ht="70.349999999999994" customHeight="1" x14ac:dyDescent="0.3">
      <c r="A199" s="48" t="s">
        <v>2279</v>
      </c>
      <c r="B199" s="48" t="s">
        <v>2279</v>
      </c>
      <c r="C199" s="10" t="s">
        <v>175</v>
      </c>
      <c r="D199" s="10" t="s">
        <v>2069</v>
      </c>
      <c r="E199" s="10" t="s">
        <v>2256</v>
      </c>
      <c r="F199" s="10" t="s">
        <v>2257</v>
      </c>
      <c r="G199" s="10" t="s">
        <v>986</v>
      </c>
      <c r="H199" s="10" t="s">
        <v>522</v>
      </c>
      <c r="I199" s="10" t="s">
        <v>2030</v>
      </c>
      <c r="J199" s="10" t="s">
        <v>2031</v>
      </c>
      <c r="K199" s="10" t="s">
        <v>2073</v>
      </c>
      <c r="L199" s="10" t="s">
        <v>2258</v>
      </c>
      <c r="M199" s="10" t="s">
        <v>808</v>
      </c>
      <c r="N199" s="10" t="s">
        <v>2259</v>
      </c>
      <c r="O199" s="10" t="s">
        <v>157</v>
      </c>
      <c r="P199" s="10" t="s">
        <v>158</v>
      </c>
      <c r="Q199" s="10" t="s">
        <v>159</v>
      </c>
      <c r="R199" s="10" t="s">
        <v>160</v>
      </c>
      <c r="S199" s="10" t="s">
        <v>2280</v>
      </c>
      <c r="T199" s="10" t="s">
        <v>2281</v>
      </c>
      <c r="U199" s="10" t="s">
        <v>2282</v>
      </c>
      <c r="V199" s="10" t="s">
        <v>2283</v>
      </c>
      <c r="W199" s="10" t="s">
        <v>2284</v>
      </c>
      <c r="X199" s="10" t="s">
        <v>2285</v>
      </c>
      <c r="Y199" s="10" t="s">
        <v>123</v>
      </c>
      <c r="Z199" s="10" t="s">
        <v>501</v>
      </c>
      <c r="AA199" s="49">
        <v>2000</v>
      </c>
      <c r="AB199" s="10" t="s">
        <v>125</v>
      </c>
      <c r="AC199" s="10" t="s">
        <v>2083</v>
      </c>
      <c r="AD199" s="49">
        <v>58</v>
      </c>
      <c r="AE199" s="49">
        <v>450</v>
      </c>
      <c r="AF199" s="49">
        <v>1400</v>
      </c>
      <c r="AG199" s="49">
        <v>92</v>
      </c>
      <c r="AH199" s="10" t="s">
        <v>5528</v>
      </c>
      <c r="AI199" s="10" t="s">
        <v>5529</v>
      </c>
      <c r="AJ199" s="10" t="s">
        <v>5530</v>
      </c>
      <c r="AK199" s="10"/>
      <c r="AL199" s="10"/>
      <c r="AM199" s="10" t="s">
        <v>5070</v>
      </c>
      <c r="AN199" s="10" t="s">
        <v>5531</v>
      </c>
      <c r="AO199" s="49">
        <v>0</v>
      </c>
      <c r="AP199" s="49">
        <v>0</v>
      </c>
      <c r="AQ199" s="49">
        <v>0</v>
      </c>
      <c r="AR199" s="49">
        <v>0</v>
      </c>
      <c r="AS199" s="49">
        <v>0</v>
      </c>
      <c r="AT199" s="49">
        <v>0</v>
      </c>
      <c r="AU199" s="49">
        <v>0</v>
      </c>
      <c r="AV199" s="49">
        <v>0</v>
      </c>
      <c r="AW199" s="50">
        <v>0</v>
      </c>
      <c r="AX199" s="49">
        <v>0</v>
      </c>
      <c r="AY199" s="49">
        <v>0</v>
      </c>
      <c r="AZ199" s="49">
        <v>0</v>
      </c>
      <c r="BA199" s="49">
        <v>0</v>
      </c>
      <c r="BB199" s="49">
        <v>0</v>
      </c>
      <c r="BC199" s="49">
        <v>0</v>
      </c>
      <c r="BD199" s="49">
        <v>0</v>
      </c>
      <c r="BE199" s="49">
        <v>0</v>
      </c>
      <c r="BF199" s="49">
        <v>0</v>
      </c>
      <c r="BG199" s="49">
        <v>0</v>
      </c>
      <c r="BH199" s="49">
        <v>0</v>
      </c>
      <c r="BI199" s="49">
        <v>0</v>
      </c>
      <c r="BJ199" s="50">
        <v>0</v>
      </c>
      <c r="BK199" s="49">
        <v>789.42689949999999</v>
      </c>
      <c r="BL199" s="49">
        <v>0</v>
      </c>
      <c r="BM199" s="49">
        <v>0</v>
      </c>
      <c r="BN199" s="49">
        <v>789.42689949999999</v>
      </c>
      <c r="BO199" s="49">
        <v>0</v>
      </c>
      <c r="BP199" s="49">
        <v>0</v>
      </c>
      <c r="BQ199" s="49">
        <v>0</v>
      </c>
      <c r="BR199" s="49">
        <v>0</v>
      </c>
      <c r="BS199" s="49">
        <v>0</v>
      </c>
      <c r="BT199" s="49">
        <v>0</v>
      </c>
      <c r="BU199" s="50">
        <v>0</v>
      </c>
      <c r="BV199" s="49">
        <v>0</v>
      </c>
      <c r="BW199" s="50">
        <v>0</v>
      </c>
      <c r="BX199" s="49">
        <v>789.42689949999999</v>
      </c>
      <c r="BY199" s="49">
        <v>0</v>
      </c>
      <c r="BZ199" s="49">
        <v>0</v>
      </c>
      <c r="CA199" s="49">
        <v>789.42689949999999</v>
      </c>
      <c r="CB199" s="49">
        <v>0</v>
      </c>
      <c r="CC199" s="49">
        <v>0</v>
      </c>
      <c r="CD199" s="49">
        <v>0</v>
      </c>
      <c r="CE199" s="49">
        <v>0</v>
      </c>
      <c r="CF199" s="49">
        <v>0</v>
      </c>
      <c r="CG199" s="49">
        <v>0</v>
      </c>
      <c r="CH199" s="50">
        <v>0</v>
      </c>
      <c r="CI199" s="49">
        <v>0</v>
      </c>
      <c r="CJ199" s="50">
        <v>0</v>
      </c>
      <c r="CK199" s="49">
        <v>0</v>
      </c>
      <c r="CL199" s="49">
        <v>0</v>
      </c>
      <c r="CM199" s="49">
        <v>0</v>
      </c>
      <c r="CN199" s="49">
        <v>0</v>
      </c>
      <c r="CO199" s="10" t="s">
        <v>2289</v>
      </c>
      <c r="CP199" s="51" t="s">
        <v>2290</v>
      </c>
    </row>
    <row r="200" spans="1:94" ht="70.349999999999994" customHeight="1" x14ac:dyDescent="0.3">
      <c r="A200" s="48" t="s">
        <v>2291</v>
      </c>
      <c r="B200" s="48" t="s">
        <v>2291</v>
      </c>
      <c r="C200" s="10" t="s">
        <v>246</v>
      </c>
      <c r="D200" s="10" t="s">
        <v>2069</v>
      </c>
      <c r="E200" s="10" t="s">
        <v>2256</v>
      </c>
      <c r="F200" s="10" t="s">
        <v>2257</v>
      </c>
      <c r="G200" s="10" t="s">
        <v>986</v>
      </c>
      <c r="H200" s="10" t="s">
        <v>522</v>
      </c>
      <c r="I200" s="10" t="s">
        <v>2030</v>
      </c>
      <c r="J200" s="10" t="s">
        <v>2031</v>
      </c>
      <c r="K200" s="10" t="s">
        <v>2073</v>
      </c>
      <c r="L200" s="10" t="s">
        <v>2258</v>
      </c>
      <c r="M200" s="10" t="s">
        <v>808</v>
      </c>
      <c r="N200" s="10" t="s">
        <v>2259</v>
      </c>
      <c r="O200" s="10" t="s">
        <v>157</v>
      </c>
      <c r="P200" s="10" t="s">
        <v>158</v>
      </c>
      <c r="Q200" s="10" t="s">
        <v>2292</v>
      </c>
      <c r="R200" s="10" t="s">
        <v>2293</v>
      </c>
      <c r="S200" s="10" t="s">
        <v>554</v>
      </c>
      <c r="T200" s="10" t="s">
        <v>2294</v>
      </c>
      <c r="U200" s="10" t="s">
        <v>2295</v>
      </c>
      <c r="V200" s="10" t="s">
        <v>2296</v>
      </c>
      <c r="W200" s="10" t="s">
        <v>2297</v>
      </c>
      <c r="X200" s="10" t="s">
        <v>500</v>
      </c>
      <c r="Y200" s="10" t="s">
        <v>123</v>
      </c>
      <c r="Z200" s="10" t="s">
        <v>501</v>
      </c>
      <c r="AA200" s="49">
        <v>1</v>
      </c>
      <c r="AB200" s="10" t="s">
        <v>125</v>
      </c>
      <c r="AC200" s="10" t="s">
        <v>2083</v>
      </c>
      <c r="AD200" s="49">
        <v>0</v>
      </c>
      <c r="AE200" s="49">
        <v>1</v>
      </c>
      <c r="AF200" s="49">
        <v>0</v>
      </c>
      <c r="AG200" s="49">
        <v>0</v>
      </c>
      <c r="AH200" s="10"/>
      <c r="AI200" s="10" t="s">
        <v>5532</v>
      </c>
      <c r="AJ200" s="10" t="s">
        <v>5533</v>
      </c>
      <c r="AK200" s="10"/>
      <c r="AL200" s="10"/>
      <c r="AM200" s="10" t="s">
        <v>4849</v>
      </c>
      <c r="AN200" s="10"/>
      <c r="AO200" s="49">
        <v>0</v>
      </c>
      <c r="AP200" s="49">
        <v>0</v>
      </c>
      <c r="AQ200" s="49">
        <v>0</v>
      </c>
      <c r="AR200" s="49">
        <v>0</v>
      </c>
      <c r="AS200" s="49">
        <v>0</v>
      </c>
      <c r="AT200" s="49">
        <v>0</v>
      </c>
      <c r="AU200" s="49">
        <v>0</v>
      </c>
      <c r="AV200" s="49">
        <v>0</v>
      </c>
      <c r="AW200" s="50">
        <v>0</v>
      </c>
      <c r="AX200" s="49">
        <v>0</v>
      </c>
      <c r="AY200" s="49">
        <v>0</v>
      </c>
      <c r="AZ200" s="49">
        <v>0</v>
      </c>
      <c r="BA200" s="49">
        <v>0</v>
      </c>
      <c r="BB200" s="49">
        <v>0</v>
      </c>
      <c r="BC200" s="49">
        <v>0</v>
      </c>
      <c r="BD200" s="49">
        <v>0</v>
      </c>
      <c r="BE200" s="49">
        <v>0</v>
      </c>
      <c r="BF200" s="49">
        <v>0</v>
      </c>
      <c r="BG200" s="49">
        <v>0</v>
      </c>
      <c r="BH200" s="49">
        <v>0</v>
      </c>
      <c r="BI200" s="49">
        <v>150</v>
      </c>
      <c r="BJ200" s="50">
        <v>0</v>
      </c>
      <c r="BK200" s="49">
        <v>0</v>
      </c>
      <c r="BL200" s="49">
        <v>0</v>
      </c>
      <c r="BM200" s="49">
        <v>0</v>
      </c>
      <c r="BN200" s="49">
        <v>150</v>
      </c>
      <c r="BO200" s="49">
        <v>0</v>
      </c>
      <c r="BP200" s="49">
        <v>0</v>
      </c>
      <c r="BQ200" s="49">
        <v>0</v>
      </c>
      <c r="BR200" s="49">
        <v>0</v>
      </c>
      <c r="BS200" s="49">
        <v>0</v>
      </c>
      <c r="BT200" s="49">
        <v>0</v>
      </c>
      <c r="BU200" s="50">
        <v>0</v>
      </c>
      <c r="BV200" s="49">
        <v>0</v>
      </c>
      <c r="BW200" s="50">
        <v>0</v>
      </c>
      <c r="BX200" s="49">
        <v>0</v>
      </c>
      <c r="BY200" s="49">
        <v>0</v>
      </c>
      <c r="BZ200" s="49">
        <v>0</v>
      </c>
      <c r="CA200" s="49">
        <v>0</v>
      </c>
      <c r="CB200" s="49">
        <v>0</v>
      </c>
      <c r="CC200" s="49">
        <v>0</v>
      </c>
      <c r="CD200" s="49">
        <v>0</v>
      </c>
      <c r="CE200" s="49">
        <v>0</v>
      </c>
      <c r="CF200" s="49">
        <v>0</v>
      </c>
      <c r="CG200" s="49">
        <v>0</v>
      </c>
      <c r="CH200" s="50">
        <v>0</v>
      </c>
      <c r="CI200" s="49">
        <v>0</v>
      </c>
      <c r="CJ200" s="50">
        <v>0</v>
      </c>
      <c r="CK200" s="49">
        <v>0</v>
      </c>
      <c r="CL200" s="49">
        <v>0</v>
      </c>
      <c r="CM200" s="49">
        <v>0</v>
      </c>
      <c r="CN200" s="49">
        <v>0</v>
      </c>
      <c r="CO200" s="10"/>
      <c r="CP200" s="51" t="s">
        <v>2300</v>
      </c>
    </row>
    <row r="201" spans="1:94" ht="70.349999999999994" customHeight="1" x14ac:dyDescent="0.3">
      <c r="A201" s="48" t="s">
        <v>2301</v>
      </c>
      <c r="B201" s="48" t="s">
        <v>2301</v>
      </c>
      <c r="C201" s="10" t="s">
        <v>111</v>
      </c>
      <c r="D201" s="10" t="s">
        <v>2069</v>
      </c>
      <c r="E201" s="10" t="s">
        <v>2302</v>
      </c>
      <c r="F201" s="10" t="s">
        <v>2303</v>
      </c>
      <c r="G201" s="10" t="s">
        <v>105</v>
      </c>
      <c r="H201" s="10" t="s">
        <v>1116</v>
      </c>
      <c r="I201" s="10" t="s">
        <v>2304</v>
      </c>
      <c r="J201" s="10" t="s">
        <v>2305</v>
      </c>
      <c r="K201" s="10" t="s">
        <v>2306</v>
      </c>
      <c r="L201" s="10" t="s">
        <v>2307</v>
      </c>
      <c r="M201" s="10" t="s">
        <v>821</v>
      </c>
      <c r="N201" s="10" t="s">
        <v>2308</v>
      </c>
      <c r="O201" s="10" t="s">
        <v>2307</v>
      </c>
      <c r="P201" s="10" t="s">
        <v>972</v>
      </c>
      <c r="Q201" s="10" t="s">
        <v>2309</v>
      </c>
      <c r="R201" s="10" t="s">
        <v>2310</v>
      </c>
      <c r="S201" s="10" t="s">
        <v>2311</v>
      </c>
      <c r="T201" s="10" t="s">
        <v>2312</v>
      </c>
      <c r="U201" s="10" t="s">
        <v>2313</v>
      </c>
      <c r="V201" s="10" t="s">
        <v>2314</v>
      </c>
      <c r="W201" s="10" t="s">
        <v>2315</v>
      </c>
      <c r="X201" s="10" t="s">
        <v>2316</v>
      </c>
      <c r="Y201" s="10" t="s">
        <v>123</v>
      </c>
      <c r="Z201" s="10" t="s">
        <v>501</v>
      </c>
      <c r="AA201" s="49">
        <v>10</v>
      </c>
      <c r="AB201" s="10" t="s">
        <v>125</v>
      </c>
      <c r="AC201" s="10" t="s">
        <v>2083</v>
      </c>
      <c r="AD201" s="49">
        <v>0</v>
      </c>
      <c r="AE201" s="49">
        <v>0</v>
      </c>
      <c r="AF201" s="49">
        <v>5</v>
      </c>
      <c r="AG201" s="49">
        <v>5</v>
      </c>
      <c r="AH201" s="10"/>
      <c r="AI201" s="10"/>
      <c r="AJ201" s="10"/>
      <c r="AK201" s="10" t="s">
        <v>5534</v>
      </c>
      <c r="AL201" s="10" t="s">
        <v>5535</v>
      </c>
      <c r="AM201" s="10" t="s">
        <v>4881</v>
      </c>
      <c r="AN201" s="10"/>
      <c r="AO201" s="49">
        <v>0</v>
      </c>
      <c r="AP201" s="49">
        <v>0</v>
      </c>
      <c r="AQ201" s="49">
        <v>0</v>
      </c>
      <c r="AR201" s="49">
        <v>0</v>
      </c>
      <c r="AS201" s="49">
        <v>0</v>
      </c>
      <c r="AT201" s="49">
        <v>0</v>
      </c>
      <c r="AU201" s="49">
        <v>0</v>
      </c>
      <c r="AV201" s="49">
        <v>0</v>
      </c>
      <c r="AW201" s="50">
        <v>0</v>
      </c>
      <c r="AX201" s="49">
        <v>0</v>
      </c>
      <c r="AY201" s="49">
        <v>0</v>
      </c>
      <c r="AZ201" s="49">
        <v>0</v>
      </c>
      <c r="BA201" s="49">
        <v>0</v>
      </c>
      <c r="BB201" s="49">
        <v>0</v>
      </c>
      <c r="BC201" s="49">
        <v>0</v>
      </c>
      <c r="BD201" s="49">
        <v>0</v>
      </c>
      <c r="BE201" s="49">
        <v>0</v>
      </c>
      <c r="BF201" s="49">
        <v>0</v>
      </c>
      <c r="BG201" s="49">
        <v>0</v>
      </c>
      <c r="BH201" s="49">
        <v>0</v>
      </c>
      <c r="BI201" s="49">
        <v>0</v>
      </c>
      <c r="BJ201" s="50">
        <v>0</v>
      </c>
      <c r="BK201" s="49">
        <v>0</v>
      </c>
      <c r="BL201" s="49">
        <v>0</v>
      </c>
      <c r="BM201" s="49">
        <v>0</v>
      </c>
      <c r="BN201" s="49">
        <v>0</v>
      </c>
      <c r="BO201" s="49">
        <v>0</v>
      </c>
      <c r="BP201" s="49">
        <v>0</v>
      </c>
      <c r="BQ201" s="49">
        <v>0</v>
      </c>
      <c r="BR201" s="49">
        <v>0</v>
      </c>
      <c r="BS201" s="49">
        <v>0</v>
      </c>
      <c r="BT201" s="49">
        <v>0</v>
      </c>
      <c r="BU201" s="50">
        <v>0</v>
      </c>
      <c r="BV201" s="49">
        <v>0</v>
      </c>
      <c r="BW201" s="50">
        <v>0</v>
      </c>
      <c r="BX201" s="49">
        <v>0</v>
      </c>
      <c r="BY201" s="49">
        <v>0</v>
      </c>
      <c r="BZ201" s="49">
        <v>0</v>
      </c>
      <c r="CA201" s="49">
        <v>0</v>
      </c>
      <c r="CB201" s="49">
        <v>0</v>
      </c>
      <c r="CC201" s="49">
        <v>0</v>
      </c>
      <c r="CD201" s="49">
        <v>0</v>
      </c>
      <c r="CE201" s="49">
        <v>0</v>
      </c>
      <c r="CF201" s="49">
        <v>0</v>
      </c>
      <c r="CG201" s="49">
        <v>0</v>
      </c>
      <c r="CH201" s="50">
        <v>0</v>
      </c>
      <c r="CI201" s="49">
        <v>0</v>
      </c>
      <c r="CJ201" s="50">
        <v>0</v>
      </c>
      <c r="CK201" s="49">
        <v>0</v>
      </c>
      <c r="CL201" s="49">
        <v>0</v>
      </c>
      <c r="CM201" s="49">
        <v>0</v>
      </c>
      <c r="CN201" s="49">
        <v>0</v>
      </c>
      <c r="CO201" s="10"/>
      <c r="CP201" s="51" t="s">
        <v>2319</v>
      </c>
    </row>
    <row r="202" spans="1:94" ht="70.349999999999994" customHeight="1" x14ac:dyDescent="0.3">
      <c r="A202" s="48" t="s">
        <v>2320</v>
      </c>
      <c r="B202" s="48" t="s">
        <v>2320</v>
      </c>
      <c r="C202" s="10" t="s">
        <v>101</v>
      </c>
      <c r="D202" s="10" t="s">
        <v>2069</v>
      </c>
      <c r="E202" s="10" t="s">
        <v>2302</v>
      </c>
      <c r="F202" s="10" t="s">
        <v>2303</v>
      </c>
      <c r="G202" s="10" t="s">
        <v>105</v>
      </c>
      <c r="H202" s="10" t="s">
        <v>1116</v>
      </c>
      <c r="I202" s="10" t="s">
        <v>2304</v>
      </c>
      <c r="J202" s="10" t="s">
        <v>2305</v>
      </c>
      <c r="K202" s="10" t="s">
        <v>2321</v>
      </c>
      <c r="L202" s="10" t="s">
        <v>2307</v>
      </c>
      <c r="M202" s="10" t="s">
        <v>821</v>
      </c>
      <c r="N202" s="10" t="s">
        <v>2308</v>
      </c>
      <c r="O202" s="10" t="s">
        <v>2307</v>
      </c>
      <c r="P202" s="10" t="s">
        <v>972</v>
      </c>
      <c r="Q202" s="10" t="s">
        <v>2309</v>
      </c>
      <c r="R202" s="10" t="s">
        <v>2310</v>
      </c>
      <c r="S202" s="10" t="s">
        <v>822</v>
      </c>
      <c r="T202" s="10" t="s">
        <v>2322</v>
      </c>
      <c r="U202" s="10" t="s">
        <v>824</v>
      </c>
      <c r="V202" s="10" t="s">
        <v>2323</v>
      </c>
      <c r="W202" s="10" t="s">
        <v>2324</v>
      </c>
      <c r="X202" s="10" t="s">
        <v>2325</v>
      </c>
      <c r="Y202" s="10" t="s">
        <v>123</v>
      </c>
      <c r="Z202" s="10" t="s">
        <v>501</v>
      </c>
      <c r="AA202" s="49">
        <v>1</v>
      </c>
      <c r="AB202" s="10" t="s">
        <v>125</v>
      </c>
      <c r="AC202" s="10" t="s">
        <v>2083</v>
      </c>
      <c r="AD202" s="49">
        <v>0</v>
      </c>
      <c r="AE202" s="49">
        <v>1</v>
      </c>
      <c r="AF202" s="49">
        <v>0</v>
      </c>
      <c r="AG202" s="49">
        <v>0</v>
      </c>
      <c r="AH202" s="10"/>
      <c r="AI202" s="10" t="s">
        <v>5536</v>
      </c>
      <c r="AJ202" s="10" t="s">
        <v>5537</v>
      </c>
      <c r="AK202" s="10"/>
      <c r="AL202" s="10"/>
      <c r="AM202" s="10" t="s">
        <v>4881</v>
      </c>
      <c r="AN202" s="10"/>
      <c r="AO202" s="49">
        <v>0</v>
      </c>
      <c r="AP202" s="49">
        <v>0</v>
      </c>
      <c r="AQ202" s="49">
        <v>0</v>
      </c>
      <c r="AR202" s="49">
        <v>0</v>
      </c>
      <c r="AS202" s="49">
        <v>0</v>
      </c>
      <c r="AT202" s="49">
        <v>0</v>
      </c>
      <c r="AU202" s="49">
        <v>0</v>
      </c>
      <c r="AV202" s="49">
        <v>0</v>
      </c>
      <c r="AW202" s="50">
        <v>0</v>
      </c>
      <c r="AX202" s="49">
        <v>0</v>
      </c>
      <c r="AY202" s="49">
        <v>0</v>
      </c>
      <c r="AZ202" s="49">
        <v>0</v>
      </c>
      <c r="BA202" s="49">
        <v>0</v>
      </c>
      <c r="BB202" s="49">
        <v>0</v>
      </c>
      <c r="BC202" s="49">
        <v>0</v>
      </c>
      <c r="BD202" s="49">
        <v>0</v>
      </c>
      <c r="BE202" s="49">
        <v>0</v>
      </c>
      <c r="BF202" s="49">
        <v>0</v>
      </c>
      <c r="BG202" s="49">
        <v>0</v>
      </c>
      <c r="BH202" s="49">
        <v>0</v>
      </c>
      <c r="BI202" s="49">
        <v>0</v>
      </c>
      <c r="BJ202" s="50">
        <v>0</v>
      </c>
      <c r="BK202" s="49">
        <v>0</v>
      </c>
      <c r="BL202" s="49">
        <v>0</v>
      </c>
      <c r="BM202" s="49">
        <v>0</v>
      </c>
      <c r="BN202" s="49">
        <v>0</v>
      </c>
      <c r="BO202" s="49">
        <v>0</v>
      </c>
      <c r="BP202" s="49">
        <v>0</v>
      </c>
      <c r="BQ202" s="49">
        <v>0</v>
      </c>
      <c r="BR202" s="49">
        <v>0</v>
      </c>
      <c r="BS202" s="49">
        <v>0</v>
      </c>
      <c r="BT202" s="49">
        <v>0</v>
      </c>
      <c r="BU202" s="50">
        <v>0</v>
      </c>
      <c r="BV202" s="49">
        <v>0</v>
      </c>
      <c r="BW202" s="50">
        <v>0</v>
      </c>
      <c r="BX202" s="49">
        <v>0</v>
      </c>
      <c r="BY202" s="49">
        <v>0</v>
      </c>
      <c r="BZ202" s="49">
        <v>0</v>
      </c>
      <c r="CA202" s="49">
        <v>0</v>
      </c>
      <c r="CB202" s="49">
        <v>0</v>
      </c>
      <c r="CC202" s="49">
        <v>0</v>
      </c>
      <c r="CD202" s="49">
        <v>0</v>
      </c>
      <c r="CE202" s="49">
        <v>0</v>
      </c>
      <c r="CF202" s="49">
        <v>0</v>
      </c>
      <c r="CG202" s="49">
        <v>0</v>
      </c>
      <c r="CH202" s="50">
        <v>0</v>
      </c>
      <c r="CI202" s="49">
        <v>0</v>
      </c>
      <c r="CJ202" s="50">
        <v>0</v>
      </c>
      <c r="CK202" s="49">
        <v>0</v>
      </c>
      <c r="CL202" s="49">
        <v>0</v>
      </c>
      <c r="CM202" s="49">
        <v>0</v>
      </c>
      <c r="CN202" s="49">
        <v>0</v>
      </c>
      <c r="CO202" s="10" t="s">
        <v>2328</v>
      </c>
      <c r="CP202" s="51" t="s">
        <v>5538</v>
      </c>
    </row>
    <row r="203" spans="1:94" ht="70.349999999999994" customHeight="1" x14ac:dyDescent="0.3">
      <c r="A203" s="48" t="s">
        <v>2330</v>
      </c>
      <c r="B203" s="48" t="s">
        <v>2330</v>
      </c>
      <c r="C203" s="10" t="s">
        <v>111</v>
      </c>
      <c r="D203" s="10" t="s">
        <v>2069</v>
      </c>
      <c r="E203" s="10" t="s">
        <v>2302</v>
      </c>
      <c r="F203" s="10" t="s">
        <v>2303</v>
      </c>
      <c r="G203" s="10" t="s">
        <v>105</v>
      </c>
      <c r="H203" s="10" t="s">
        <v>1116</v>
      </c>
      <c r="I203" s="10" t="s">
        <v>2304</v>
      </c>
      <c r="J203" s="10" t="s">
        <v>2305</v>
      </c>
      <c r="K203" s="10" t="s">
        <v>2331</v>
      </c>
      <c r="L203" s="10" t="s">
        <v>2307</v>
      </c>
      <c r="M203" s="10" t="s">
        <v>834</v>
      </c>
      <c r="N203" s="10" t="s">
        <v>2332</v>
      </c>
      <c r="O203" s="10" t="s">
        <v>2307</v>
      </c>
      <c r="P203" s="10" t="s">
        <v>972</v>
      </c>
      <c r="Q203" s="10" t="s">
        <v>2333</v>
      </c>
      <c r="R203" s="10" t="s">
        <v>2334</v>
      </c>
      <c r="S203" s="10" t="s">
        <v>2335</v>
      </c>
      <c r="T203" s="10" t="s">
        <v>2336</v>
      </c>
      <c r="U203" s="10" t="s">
        <v>2337</v>
      </c>
      <c r="V203" s="10" t="s">
        <v>2338</v>
      </c>
      <c r="W203" s="10" t="s">
        <v>2339</v>
      </c>
      <c r="X203" s="10" t="s">
        <v>2340</v>
      </c>
      <c r="Y203" s="10" t="s">
        <v>123</v>
      </c>
      <c r="Z203" s="10" t="s">
        <v>501</v>
      </c>
      <c r="AA203" s="49">
        <v>5</v>
      </c>
      <c r="AB203" s="10" t="s">
        <v>125</v>
      </c>
      <c r="AC203" s="10" t="s">
        <v>2083</v>
      </c>
      <c r="AD203" s="49">
        <v>0</v>
      </c>
      <c r="AE203" s="49">
        <v>5</v>
      </c>
      <c r="AF203" s="49">
        <v>0</v>
      </c>
      <c r="AG203" s="49">
        <v>0</v>
      </c>
      <c r="AH203" s="10"/>
      <c r="AI203" s="10" t="s">
        <v>5539</v>
      </c>
      <c r="AJ203" s="10" t="s">
        <v>5540</v>
      </c>
      <c r="AK203" s="10"/>
      <c r="AL203" s="10"/>
      <c r="AM203" s="10" t="s">
        <v>4849</v>
      </c>
      <c r="AN203" s="10"/>
      <c r="AO203" s="49">
        <v>0</v>
      </c>
      <c r="AP203" s="49">
        <v>0</v>
      </c>
      <c r="AQ203" s="49">
        <v>0</v>
      </c>
      <c r="AR203" s="49">
        <v>0</v>
      </c>
      <c r="AS203" s="49">
        <v>0</v>
      </c>
      <c r="AT203" s="49">
        <v>0</v>
      </c>
      <c r="AU203" s="49">
        <v>0</v>
      </c>
      <c r="AV203" s="49">
        <v>0</v>
      </c>
      <c r="AW203" s="50">
        <v>0</v>
      </c>
      <c r="AX203" s="49">
        <v>0</v>
      </c>
      <c r="AY203" s="49">
        <v>0</v>
      </c>
      <c r="AZ203" s="49">
        <v>0</v>
      </c>
      <c r="BA203" s="49">
        <v>0</v>
      </c>
      <c r="BB203" s="49">
        <v>0</v>
      </c>
      <c r="BC203" s="49">
        <v>0</v>
      </c>
      <c r="BD203" s="49">
        <v>0</v>
      </c>
      <c r="BE203" s="49">
        <v>0</v>
      </c>
      <c r="BF203" s="49">
        <v>0</v>
      </c>
      <c r="BG203" s="49">
        <v>0</v>
      </c>
      <c r="BH203" s="49">
        <v>0</v>
      </c>
      <c r="BI203" s="49">
        <v>0</v>
      </c>
      <c r="BJ203" s="50">
        <v>0</v>
      </c>
      <c r="BK203" s="49">
        <v>0</v>
      </c>
      <c r="BL203" s="49">
        <v>0</v>
      </c>
      <c r="BM203" s="49">
        <v>0</v>
      </c>
      <c r="BN203" s="49">
        <v>0</v>
      </c>
      <c r="BO203" s="49">
        <v>0</v>
      </c>
      <c r="BP203" s="49">
        <v>0</v>
      </c>
      <c r="BQ203" s="49">
        <v>0</v>
      </c>
      <c r="BR203" s="49">
        <v>0</v>
      </c>
      <c r="BS203" s="49">
        <v>0</v>
      </c>
      <c r="BT203" s="49">
        <v>0</v>
      </c>
      <c r="BU203" s="50">
        <v>0</v>
      </c>
      <c r="BV203" s="49">
        <v>0</v>
      </c>
      <c r="BW203" s="50">
        <v>0</v>
      </c>
      <c r="BX203" s="49">
        <v>0</v>
      </c>
      <c r="BY203" s="49">
        <v>4500</v>
      </c>
      <c r="BZ203" s="49">
        <v>4500</v>
      </c>
      <c r="CA203" s="49">
        <v>4500</v>
      </c>
      <c r="CB203" s="49">
        <v>0</v>
      </c>
      <c r="CC203" s="49">
        <v>0</v>
      </c>
      <c r="CD203" s="49">
        <v>0</v>
      </c>
      <c r="CE203" s="49">
        <v>0</v>
      </c>
      <c r="CF203" s="49">
        <v>0</v>
      </c>
      <c r="CG203" s="49">
        <v>0</v>
      </c>
      <c r="CH203" s="50">
        <v>0</v>
      </c>
      <c r="CI203" s="49">
        <v>0</v>
      </c>
      <c r="CJ203" s="50">
        <v>0</v>
      </c>
      <c r="CK203" s="49">
        <v>0</v>
      </c>
      <c r="CL203" s="49">
        <v>0</v>
      </c>
      <c r="CM203" s="49">
        <v>0</v>
      </c>
      <c r="CN203" s="49">
        <v>0</v>
      </c>
      <c r="CO203" s="10" t="s">
        <v>2088</v>
      </c>
      <c r="CP203" s="51" t="s">
        <v>2343</v>
      </c>
    </row>
    <row r="204" spans="1:94" ht="70.349999999999994" customHeight="1" x14ac:dyDescent="0.3">
      <c r="A204" s="48" t="s">
        <v>2344</v>
      </c>
      <c r="B204" s="48" t="s">
        <v>2344</v>
      </c>
      <c r="C204" s="10" t="s">
        <v>101</v>
      </c>
      <c r="D204" s="10" t="s">
        <v>2069</v>
      </c>
      <c r="E204" s="10" t="s">
        <v>2302</v>
      </c>
      <c r="F204" s="10" t="s">
        <v>2303</v>
      </c>
      <c r="G204" s="10" t="s">
        <v>105</v>
      </c>
      <c r="H204" s="10" t="s">
        <v>1116</v>
      </c>
      <c r="I204" s="10" t="s">
        <v>2304</v>
      </c>
      <c r="J204" s="10" t="s">
        <v>2305</v>
      </c>
      <c r="K204" s="10" t="s">
        <v>2345</v>
      </c>
      <c r="L204" s="10" t="s">
        <v>2307</v>
      </c>
      <c r="M204" s="10" t="s">
        <v>834</v>
      </c>
      <c r="N204" s="10" t="s">
        <v>2332</v>
      </c>
      <c r="O204" s="10" t="s">
        <v>2307</v>
      </c>
      <c r="P204" s="10" t="s">
        <v>972</v>
      </c>
      <c r="Q204" s="10" t="s">
        <v>2333</v>
      </c>
      <c r="R204" s="10" t="s">
        <v>2334</v>
      </c>
      <c r="S204" s="10" t="s">
        <v>2346</v>
      </c>
      <c r="T204" s="10" t="s">
        <v>2347</v>
      </c>
      <c r="U204" s="10" t="s">
        <v>2348</v>
      </c>
      <c r="V204" s="10" t="s">
        <v>2349</v>
      </c>
      <c r="W204" s="10" t="s">
        <v>2350</v>
      </c>
      <c r="X204" s="10" t="s">
        <v>623</v>
      </c>
      <c r="Y204" s="10" t="s">
        <v>123</v>
      </c>
      <c r="Z204" s="10" t="s">
        <v>501</v>
      </c>
      <c r="AA204" s="49">
        <v>10</v>
      </c>
      <c r="AB204" s="10" t="s">
        <v>125</v>
      </c>
      <c r="AC204" s="10" t="s">
        <v>2083</v>
      </c>
      <c r="AD204" s="49">
        <v>2</v>
      </c>
      <c r="AE204" s="49">
        <v>0</v>
      </c>
      <c r="AF204" s="49">
        <v>8</v>
      </c>
      <c r="AG204" s="49">
        <v>0</v>
      </c>
      <c r="AH204" s="10"/>
      <c r="AI204" s="10"/>
      <c r="AJ204" s="10"/>
      <c r="AK204" s="10"/>
      <c r="AL204" s="10"/>
      <c r="AM204" s="10" t="s">
        <v>4891</v>
      </c>
      <c r="AN204" s="10"/>
      <c r="AO204" s="49">
        <v>0</v>
      </c>
      <c r="AP204" s="49">
        <v>0</v>
      </c>
      <c r="AQ204" s="49">
        <v>0</v>
      </c>
      <c r="AR204" s="49">
        <v>0</v>
      </c>
      <c r="AS204" s="49">
        <v>0</v>
      </c>
      <c r="AT204" s="49">
        <v>0</v>
      </c>
      <c r="AU204" s="49">
        <v>0</v>
      </c>
      <c r="AV204" s="49">
        <v>0</v>
      </c>
      <c r="AW204" s="50">
        <v>0</v>
      </c>
      <c r="AX204" s="49">
        <v>2580</v>
      </c>
      <c r="AY204" s="49">
        <v>0</v>
      </c>
      <c r="AZ204" s="49">
        <v>0</v>
      </c>
      <c r="BA204" s="49">
        <v>2580</v>
      </c>
      <c r="BB204" s="49">
        <v>0</v>
      </c>
      <c r="BC204" s="49">
        <v>0</v>
      </c>
      <c r="BD204" s="49">
        <v>0</v>
      </c>
      <c r="BE204" s="49">
        <v>0</v>
      </c>
      <c r="BF204" s="49">
        <v>0</v>
      </c>
      <c r="BG204" s="49">
        <v>0</v>
      </c>
      <c r="BH204" s="49">
        <v>0</v>
      </c>
      <c r="BI204" s="49">
        <v>0</v>
      </c>
      <c r="BJ204" s="50">
        <v>0</v>
      </c>
      <c r="BK204" s="49">
        <v>0</v>
      </c>
      <c r="BL204" s="49">
        <v>0</v>
      </c>
      <c r="BM204" s="49">
        <v>0</v>
      </c>
      <c r="BN204" s="49">
        <v>0</v>
      </c>
      <c r="BO204" s="49">
        <v>0</v>
      </c>
      <c r="BP204" s="49">
        <v>0</v>
      </c>
      <c r="BQ204" s="49">
        <v>0</v>
      </c>
      <c r="BR204" s="49">
        <v>0</v>
      </c>
      <c r="BS204" s="49">
        <v>0</v>
      </c>
      <c r="BT204" s="49">
        <v>0</v>
      </c>
      <c r="BU204" s="50">
        <v>0</v>
      </c>
      <c r="BV204" s="49">
        <v>0</v>
      </c>
      <c r="BW204" s="50">
        <v>0</v>
      </c>
      <c r="BX204" s="49">
        <v>0</v>
      </c>
      <c r="BY204" s="49">
        <v>4000</v>
      </c>
      <c r="BZ204" s="49">
        <v>4000</v>
      </c>
      <c r="CA204" s="49">
        <v>4000</v>
      </c>
      <c r="CB204" s="49">
        <v>0</v>
      </c>
      <c r="CC204" s="49">
        <v>0</v>
      </c>
      <c r="CD204" s="49">
        <v>0</v>
      </c>
      <c r="CE204" s="49">
        <v>0</v>
      </c>
      <c r="CF204" s="49">
        <v>0</v>
      </c>
      <c r="CG204" s="49">
        <v>0</v>
      </c>
      <c r="CH204" s="50">
        <v>0</v>
      </c>
      <c r="CI204" s="49">
        <v>0</v>
      </c>
      <c r="CJ204" s="50">
        <v>0</v>
      </c>
      <c r="CK204" s="49">
        <v>0</v>
      </c>
      <c r="CL204" s="49">
        <v>0</v>
      </c>
      <c r="CM204" s="49">
        <v>0</v>
      </c>
      <c r="CN204" s="49">
        <v>0</v>
      </c>
      <c r="CO204" s="10" t="s">
        <v>2230</v>
      </c>
      <c r="CP204" s="51" t="s">
        <v>2351</v>
      </c>
    </row>
    <row r="205" spans="1:94" ht="70.349999999999994" customHeight="1" x14ac:dyDescent="0.3">
      <c r="A205" s="48" t="s">
        <v>2352</v>
      </c>
      <c r="B205" s="48" t="s">
        <v>2352</v>
      </c>
      <c r="C205" s="10" t="s">
        <v>136</v>
      </c>
      <c r="D205" s="10" t="s">
        <v>2069</v>
      </c>
      <c r="E205" s="10" t="s">
        <v>2302</v>
      </c>
      <c r="F205" s="10" t="s">
        <v>2303</v>
      </c>
      <c r="G205" s="10" t="s">
        <v>105</v>
      </c>
      <c r="H205" s="10" t="s">
        <v>1116</v>
      </c>
      <c r="I205" s="10" t="s">
        <v>2304</v>
      </c>
      <c r="J205" s="10" t="s">
        <v>2305</v>
      </c>
      <c r="K205" s="10" t="s">
        <v>2331</v>
      </c>
      <c r="L205" s="10" t="s">
        <v>2307</v>
      </c>
      <c r="M205" s="10" t="s">
        <v>834</v>
      </c>
      <c r="N205" s="10" t="s">
        <v>2332</v>
      </c>
      <c r="O205" s="10" t="s">
        <v>2307</v>
      </c>
      <c r="P205" s="10" t="s">
        <v>972</v>
      </c>
      <c r="Q205" s="10" t="s">
        <v>2333</v>
      </c>
      <c r="R205" s="10" t="s">
        <v>2334</v>
      </c>
      <c r="S205" s="10" t="s">
        <v>2353</v>
      </c>
      <c r="T205" s="10" t="s">
        <v>2354</v>
      </c>
      <c r="U205" s="10" t="s">
        <v>2355</v>
      </c>
      <c r="V205" s="10" t="s">
        <v>2356</v>
      </c>
      <c r="W205" s="10" t="s">
        <v>2357</v>
      </c>
      <c r="X205" s="10" t="s">
        <v>2358</v>
      </c>
      <c r="Y205" s="10" t="s">
        <v>239</v>
      </c>
      <c r="Z205" s="10" t="s">
        <v>501</v>
      </c>
      <c r="AA205" s="49">
        <v>1</v>
      </c>
      <c r="AB205" s="10" t="s">
        <v>125</v>
      </c>
      <c r="AC205" s="10" t="s">
        <v>2083</v>
      </c>
      <c r="AD205" s="49">
        <v>1</v>
      </c>
      <c r="AE205" s="49">
        <v>0</v>
      </c>
      <c r="AF205" s="49">
        <v>0</v>
      </c>
      <c r="AG205" s="49">
        <v>0</v>
      </c>
      <c r="AH205" s="10" t="s">
        <v>5541</v>
      </c>
      <c r="AI205" s="10" t="s">
        <v>5542</v>
      </c>
      <c r="AJ205" s="10"/>
      <c r="AK205" s="10"/>
      <c r="AL205" s="10"/>
      <c r="AM205" s="10" t="s">
        <v>4849</v>
      </c>
      <c r="AN205" s="10" t="s">
        <v>5543</v>
      </c>
      <c r="AO205" s="49">
        <v>0</v>
      </c>
      <c r="AP205" s="49">
        <v>0</v>
      </c>
      <c r="AQ205" s="49">
        <v>0</v>
      </c>
      <c r="AR205" s="49">
        <v>0</v>
      </c>
      <c r="AS205" s="49">
        <v>0</v>
      </c>
      <c r="AT205" s="49">
        <v>0</v>
      </c>
      <c r="AU205" s="49">
        <v>0</v>
      </c>
      <c r="AV205" s="49">
        <v>0</v>
      </c>
      <c r="AW205" s="50">
        <v>0</v>
      </c>
      <c r="AX205" s="49">
        <v>0</v>
      </c>
      <c r="AY205" s="49">
        <v>2000</v>
      </c>
      <c r="AZ205" s="49">
        <v>2000</v>
      </c>
      <c r="BA205" s="49">
        <v>2000</v>
      </c>
      <c r="BB205" s="49">
        <v>0</v>
      </c>
      <c r="BC205" s="49">
        <v>0</v>
      </c>
      <c r="BD205" s="49">
        <v>0</v>
      </c>
      <c r="BE205" s="49">
        <v>0</v>
      </c>
      <c r="BF205" s="49">
        <v>0</v>
      </c>
      <c r="BG205" s="49">
        <v>0</v>
      </c>
      <c r="BH205" s="49">
        <v>0</v>
      </c>
      <c r="BI205" s="49">
        <v>0</v>
      </c>
      <c r="BJ205" s="50">
        <v>0</v>
      </c>
      <c r="BK205" s="49">
        <v>0</v>
      </c>
      <c r="BL205" s="49">
        <v>0</v>
      </c>
      <c r="BM205" s="49">
        <v>0</v>
      </c>
      <c r="BN205" s="49">
        <v>0</v>
      </c>
      <c r="BO205" s="49">
        <v>0</v>
      </c>
      <c r="BP205" s="49">
        <v>0</v>
      </c>
      <c r="BQ205" s="49">
        <v>0</v>
      </c>
      <c r="BR205" s="49">
        <v>0</v>
      </c>
      <c r="BS205" s="49">
        <v>0</v>
      </c>
      <c r="BT205" s="49">
        <v>0</v>
      </c>
      <c r="BU205" s="50">
        <v>0</v>
      </c>
      <c r="BV205" s="49">
        <v>0</v>
      </c>
      <c r="BW205" s="50">
        <v>0</v>
      </c>
      <c r="BX205" s="49">
        <v>0</v>
      </c>
      <c r="BY205" s="49">
        <v>0</v>
      </c>
      <c r="BZ205" s="49">
        <v>0</v>
      </c>
      <c r="CA205" s="49">
        <v>0</v>
      </c>
      <c r="CB205" s="49">
        <v>0</v>
      </c>
      <c r="CC205" s="49">
        <v>0</v>
      </c>
      <c r="CD205" s="49">
        <v>0</v>
      </c>
      <c r="CE205" s="49">
        <v>0</v>
      </c>
      <c r="CF205" s="49">
        <v>0</v>
      </c>
      <c r="CG205" s="49">
        <v>0</v>
      </c>
      <c r="CH205" s="50">
        <v>0</v>
      </c>
      <c r="CI205" s="49">
        <v>0</v>
      </c>
      <c r="CJ205" s="50">
        <v>0</v>
      </c>
      <c r="CK205" s="49">
        <v>0</v>
      </c>
      <c r="CL205" s="49">
        <v>0</v>
      </c>
      <c r="CM205" s="49">
        <v>0</v>
      </c>
      <c r="CN205" s="49">
        <v>0</v>
      </c>
      <c r="CO205" s="10"/>
      <c r="CP205" s="51" t="s">
        <v>2360</v>
      </c>
    </row>
    <row r="206" spans="1:94" ht="70.349999999999994" customHeight="1" x14ac:dyDescent="0.3">
      <c r="A206" s="48" t="s">
        <v>2361</v>
      </c>
      <c r="B206" s="48" t="s">
        <v>2361</v>
      </c>
      <c r="C206" s="10" t="s">
        <v>175</v>
      </c>
      <c r="D206" s="10" t="s">
        <v>2069</v>
      </c>
      <c r="E206" s="10" t="s">
        <v>2302</v>
      </c>
      <c r="F206" s="10" t="s">
        <v>2303</v>
      </c>
      <c r="G206" s="10" t="s">
        <v>105</v>
      </c>
      <c r="H206" s="10" t="s">
        <v>1116</v>
      </c>
      <c r="I206" s="10" t="s">
        <v>2304</v>
      </c>
      <c r="J206" s="10" t="s">
        <v>2305</v>
      </c>
      <c r="K206" s="10" t="s">
        <v>2331</v>
      </c>
      <c r="L206" s="10" t="s">
        <v>2307</v>
      </c>
      <c r="M206" s="10" t="s">
        <v>834</v>
      </c>
      <c r="N206" s="10" t="s">
        <v>2332</v>
      </c>
      <c r="O206" s="10" t="s">
        <v>2307</v>
      </c>
      <c r="P206" s="10" t="s">
        <v>972</v>
      </c>
      <c r="Q206" s="10" t="s">
        <v>2333</v>
      </c>
      <c r="R206" s="10" t="s">
        <v>2334</v>
      </c>
      <c r="S206" s="10" t="s">
        <v>2362</v>
      </c>
      <c r="T206" s="10" t="s">
        <v>2363</v>
      </c>
      <c r="U206" s="10" t="s">
        <v>2364</v>
      </c>
      <c r="V206" s="10" t="s">
        <v>2365</v>
      </c>
      <c r="W206" s="10" t="s">
        <v>2366</v>
      </c>
      <c r="X206" s="10" t="s">
        <v>1833</v>
      </c>
      <c r="Y206" s="10" t="s">
        <v>239</v>
      </c>
      <c r="Z206" s="10" t="s">
        <v>501</v>
      </c>
      <c r="AA206" s="49">
        <v>3</v>
      </c>
      <c r="AB206" s="10" t="s">
        <v>125</v>
      </c>
      <c r="AC206" s="10" t="s">
        <v>2083</v>
      </c>
      <c r="AD206" s="49">
        <v>2</v>
      </c>
      <c r="AE206" s="49">
        <v>1</v>
      </c>
      <c r="AF206" s="49">
        <v>0</v>
      </c>
      <c r="AG206" s="49">
        <v>0</v>
      </c>
      <c r="AH206" s="10"/>
      <c r="AI206" s="10" t="s">
        <v>5544</v>
      </c>
      <c r="AJ206" s="10" t="s">
        <v>5545</v>
      </c>
      <c r="AK206" s="10"/>
      <c r="AL206" s="10"/>
      <c r="AM206" s="10" t="s">
        <v>4891</v>
      </c>
      <c r="AN206" s="10"/>
      <c r="AO206" s="49">
        <v>0</v>
      </c>
      <c r="AP206" s="49">
        <v>0</v>
      </c>
      <c r="AQ206" s="49">
        <v>0</v>
      </c>
      <c r="AR206" s="49">
        <v>0</v>
      </c>
      <c r="AS206" s="49">
        <v>0</v>
      </c>
      <c r="AT206" s="49">
        <v>0</v>
      </c>
      <c r="AU206" s="49">
        <v>0</v>
      </c>
      <c r="AV206" s="49">
        <v>0</v>
      </c>
      <c r="AW206" s="50">
        <v>0</v>
      </c>
      <c r="AX206" s="49">
        <v>0</v>
      </c>
      <c r="AY206" s="49">
        <v>7000</v>
      </c>
      <c r="AZ206" s="49">
        <v>7000</v>
      </c>
      <c r="BA206" s="49">
        <v>7000</v>
      </c>
      <c r="BB206" s="49">
        <v>0</v>
      </c>
      <c r="BC206" s="49">
        <v>0</v>
      </c>
      <c r="BD206" s="49">
        <v>0</v>
      </c>
      <c r="BE206" s="49">
        <v>0</v>
      </c>
      <c r="BF206" s="49">
        <v>0</v>
      </c>
      <c r="BG206" s="49">
        <v>0</v>
      </c>
      <c r="BH206" s="49">
        <v>0</v>
      </c>
      <c r="BI206" s="49">
        <v>0</v>
      </c>
      <c r="BJ206" s="50">
        <v>0</v>
      </c>
      <c r="BK206" s="49">
        <v>1939.11376</v>
      </c>
      <c r="BL206" s="49">
        <v>0</v>
      </c>
      <c r="BM206" s="49">
        <v>0</v>
      </c>
      <c r="BN206" s="49">
        <v>1939.11376</v>
      </c>
      <c r="BO206" s="49">
        <v>0</v>
      </c>
      <c r="BP206" s="49">
        <v>0</v>
      </c>
      <c r="BQ206" s="49">
        <v>0</v>
      </c>
      <c r="BR206" s="49">
        <v>0</v>
      </c>
      <c r="BS206" s="49">
        <v>0</v>
      </c>
      <c r="BT206" s="49">
        <v>0</v>
      </c>
      <c r="BU206" s="50">
        <v>0</v>
      </c>
      <c r="BV206" s="49">
        <v>0</v>
      </c>
      <c r="BW206" s="50">
        <v>0</v>
      </c>
      <c r="BX206" s="49">
        <v>0</v>
      </c>
      <c r="BY206" s="49">
        <v>0</v>
      </c>
      <c r="BZ206" s="49">
        <v>0</v>
      </c>
      <c r="CA206" s="49">
        <v>0</v>
      </c>
      <c r="CB206" s="49">
        <v>0</v>
      </c>
      <c r="CC206" s="49">
        <v>0</v>
      </c>
      <c r="CD206" s="49">
        <v>0</v>
      </c>
      <c r="CE206" s="49">
        <v>0</v>
      </c>
      <c r="CF206" s="49">
        <v>0</v>
      </c>
      <c r="CG206" s="49">
        <v>0</v>
      </c>
      <c r="CH206" s="50">
        <v>0</v>
      </c>
      <c r="CI206" s="49">
        <v>0</v>
      </c>
      <c r="CJ206" s="50">
        <v>0</v>
      </c>
      <c r="CK206" s="49">
        <v>0</v>
      </c>
      <c r="CL206" s="49">
        <v>0</v>
      </c>
      <c r="CM206" s="49">
        <v>0</v>
      </c>
      <c r="CN206" s="49">
        <v>0</v>
      </c>
      <c r="CO206" s="10" t="s">
        <v>2369</v>
      </c>
      <c r="CP206" s="51" t="s">
        <v>2370</v>
      </c>
    </row>
    <row r="207" spans="1:94" ht="70.349999999999994" customHeight="1" x14ac:dyDescent="0.3">
      <c r="A207" s="48" t="s">
        <v>2371</v>
      </c>
      <c r="B207" s="48" t="s">
        <v>2371</v>
      </c>
      <c r="C207" s="10" t="s">
        <v>246</v>
      </c>
      <c r="D207" s="10" t="s">
        <v>2069</v>
      </c>
      <c r="E207" s="10" t="s">
        <v>2302</v>
      </c>
      <c r="F207" s="10" t="s">
        <v>2303</v>
      </c>
      <c r="G207" s="10" t="s">
        <v>105</v>
      </c>
      <c r="H207" s="10" t="s">
        <v>1116</v>
      </c>
      <c r="I207" s="10" t="s">
        <v>2304</v>
      </c>
      <c r="J207" s="10" t="s">
        <v>2305</v>
      </c>
      <c r="K207" s="10" t="s">
        <v>2331</v>
      </c>
      <c r="L207" s="10" t="s">
        <v>2307</v>
      </c>
      <c r="M207" s="10" t="s">
        <v>834</v>
      </c>
      <c r="N207" s="10" t="s">
        <v>2332</v>
      </c>
      <c r="O207" s="10" t="s">
        <v>2307</v>
      </c>
      <c r="P207" s="10" t="s">
        <v>972</v>
      </c>
      <c r="Q207" s="10" t="s">
        <v>2333</v>
      </c>
      <c r="R207" s="10" t="s">
        <v>2334</v>
      </c>
      <c r="S207" s="10" t="s">
        <v>531</v>
      </c>
      <c r="T207" s="10" t="s">
        <v>2372</v>
      </c>
      <c r="U207" s="10" t="s">
        <v>2373</v>
      </c>
      <c r="V207" s="10" t="s">
        <v>2374</v>
      </c>
      <c r="W207" s="10" t="s">
        <v>2375</v>
      </c>
      <c r="X207" s="10" t="s">
        <v>1065</v>
      </c>
      <c r="Y207" s="10" t="s">
        <v>239</v>
      </c>
      <c r="Z207" s="10" t="s">
        <v>501</v>
      </c>
      <c r="AA207" s="49">
        <v>10</v>
      </c>
      <c r="AB207" s="10" t="s">
        <v>125</v>
      </c>
      <c r="AC207" s="10" t="s">
        <v>2083</v>
      </c>
      <c r="AD207" s="49">
        <v>2</v>
      </c>
      <c r="AE207" s="49">
        <v>0</v>
      </c>
      <c r="AF207" s="49">
        <v>8</v>
      </c>
      <c r="AG207" s="49">
        <v>0</v>
      </c>
      <c r="AH207" s="10" t="s">
        <v>5546</v>
      </c>
      <c r="AI207" s="10"/>
      <c r="AJ207" s="10"/>
      <c r="AK207" s="10" t="s">
        <v>5547</v>
      </c>
      <c r="AL207" s="10"/>
      <c r="AM207" s="10" t="s">
        <v>4849</v>
      </c>
      <c r="AN207" s="10" t="s">
        <v>5548</v>
      </c>
      <c r="AO207" s="49">
        <v>0</v>
      </c>
      <c r="AP207" s="49">
        <v>0</v>
      </c>
      <c r="AQ207" s="49">
        <v>0</v>
      </c>
      <c r="AR207" s="49">
        <v>0</v>
      </c>
      <c r="AS207" s="49">
        <v>0</v>
      </c>
      <c r="AT207" s="49">
        <v>0</v>
      </c>
      <c r="AU207" s="49">
        <v>0</v>
      </c>
      <c r="AV207" s="49">
        <v>0</v>
      </c>
      <c r="AW207" s="50">
        <v>0</v>
      </c>
      <c r="AX207" s="49">
        <v>0</v>
      </c>
      <c r="AY207" s="49">
        <v>0</v>
      </c>
      <c r="AZ207" s="49">
        <v>0</v>
      </c>
      <c r="BA207" s="49">
        <v>0</v>
      </c>
      <c r="BB207" s="49">
        <v>0</v>
      </c>
      <c r="BC207" s="49">
        <v>0</v>
      </c>
      <c r="BD207" s="49">
        <v>0</v>
      </c>
      <c r="BE207" s="49">
        <v>0</v>
      </c>
      <c r="BF207" s="49">
        <v>0</v>
      </c>
      <c r="BG207" s="49">
        <v>0</v>
      </c>
      <c r="BH207" s="49">
        <v>0</v>
      </c>
      <c r="BI207" s="49">
        <v>0</v>
      </c>
      <c r="BJ207" s="50">
        <v>0</v>
      </c>
      <c r="BK207" s="49">
        <v>0</v>
      </c>
      <c r="BL207" s="49">
        <v>2500</v>
      </c>
      <c r="BM207" s="49">
        <v>2500</v>
      </c>
      <c r="BN207" s="49">
        <v>2500</v>
      </c>
      <c r="BO207" s="49">
        <v>0</v>
      </c>
      <c r="BP207" s="49">
        <v>0</v>
      </c>
      <c r="BQ207" s="49">
        <v>0</v>
      </c>
      <c r="BR207" s="49">
        <v>0</v>
      </c>
      <c r="BS207" s="49">
        <v>0</v>
      </c>
      <c r="BT207" s="49">
        <v>0</v>
      </c>
      <c r="BU207" s="50">
        <v>0</v>
      </c>
      <c r="BV207" s="49">
        <v>0</v>
      </c>
      <c r="BW207" s="50">
        <v>0</v>
      </c>
      <c r="BX207" s="49">
        <v>0</v>
      </c>
      <c r="BY207" s="49">
        <v>2500</v>
      </c>
      <c r="BZ207" s="49">
        <v>2500</v>
      </c>
      <c r="CA207" s="49">
        <v>2500</v>
      </c>
      <c r="CB207" s="49">
        <v>0</v>
      </c>
      <c r="CC207" s="49">
        <v>0</v>
      </c>
      <c r="CD207" s="49">
        <v>0</v>
      </c>
      <c r="CE207" s="49">
        <v>0</v>
      </c>
      <c r="CF207" s="49">
        <v>0</v>
      </c>
      <c r="CG207" s="49">
        <v>0</v>
      </c>
      <c r="CH207" s="50">
        <v>0</v>
      </c>
      <c r="CI207" s="49">
        <v>0</v>
      </c>
      <c r="CJ207" s="50">
        <v>0</v>
      </c>
      <c r="CK207" s="49">
        <v>0</v>
      </c>
      <c r="CL207" s="49">
        <v>0</v>
      </c>
      <c r="CM207" s="49">
        <v>0</v>
      </c>
      <c r="CN207" s="49">
        <v>0</v>
      </c>
      <c r="CO207" s="10" t="s">
        <v>2378</v>
      </c>
      <c r="CP207" s="51" t="s">
        <v>2379</v>
      </c>
    </row>
    <row r="208" spans="1:94" ht="70.349999999999994" customHeight="1" x14ac:dyDescent="0.3">
      <c r="A208" s="48" t="s">
        <v>2380</v>
      </c>
      <c r="B208" s="48" t="s">
        <v>2380</v>
      </c>
      <c r="C208" s="10" t="s">
        <v>357</v>
      </c>
      <c r="D208" s="10" t="s">
        <v>2069</v>
      </c>
      <c r="E208" s="10" t="s">
        <v>2302</v>
      </c>
      <c r="F208" s="10" t="s">
        <v>2303</v>
      </c>
      <c r="G208" s="10" t="s">
        <v>105</v>
      </c>
      <c r="H208" s="10" t="s">
        <v>1116</v>
      </c>
      <c r="I208" s="10" t="s">
        <v>2304</v>
      </c>
      <c r="J208" s="10" t="s">
        <v>2305</v>
      </c>
      <c r="K208" s="10" t="s">
        <v>2345</v>
      </c>
      <c r="L208" s="10" t="s">
        <v>2307</v>
      </c>
      <c r="M208" s="10" t="s">
        <v>834</v>
      </c>
      <c r="N208" s="10" t="s">
        <v>2332</v>
      </c>
      <c r="O208" s="10" t="s">
        <v>2307</v>
      </c>
      <c r="P208" s="10" t="s">
        <v>972</v>
      </c>
      <c r="Q208" s="10" t="s">
        <v>2333</v>
      </c>
      <c r="R208" s="10" t="s">
        <v>2334</v>
      </c>
      <c r="S208" s="10" t="s">
        <v>1759</v>
      </c>
      <c r="T208" s="10" t="s">
        <v>2381</v>
      </c>
      <c r="U208" s="10" t="s">
        <v>2382</v>
      </c>
      <c r="V208" s="10" t="s">
        <v>2383</v>
      </c>
      <c r="W208" s="10" t="s">
        <v>2384</v>
      </c>
      <c r="X208" s="10" t="s">
        <v>1065</v>
      </c>
      <c r="Y208" s="10" t="s">
        <v>239</v>
      </c>
      <c r="Z208" s="10" t="s">
        <v>501</v>
      </c>
      <c r="AA208" s="49">
        <v>50</v>
      </c>
      <c r="AB208" s="10" t="s">
        <v>125</v>
      </c>
      <c r="AC208" s="10" t="s">
        <v>2083</v>
      </c>
      <c r="AD208" s="49">
        <v>10</v>
      </c>
      <c r="AE208" s="49">
        <v>0</v>
      </c>
      <c r="AF208" s="49">
        <v>20</v>
      </c>
      <c r="AG208" s="49">
        <v>20</v>
      </c>
      <c r="AH208" s="10" t="s">
        <v>5549</v>
      </c>
      <c r="AI208" s="10"/>
      <c r="AJ208" s="10"/>
      <c r="AK208" s="10"/>
      <c r="AL208" s="10"/>
      <c r="AM208" s="10" t="s">
        <v>4849</v>
      </c>
      <c r="AN208" s="10" t="s">
        <v>5550</v>
      </c>
      <c r="AO208" s="49">
        <v>0</v>
      </c>
      <c r="AP208" s="49">
        <v>0</v>
      </c>
      <c r="AQ208" s="49">
        <v>0</v>
      </c>
      <c r="AR208" s="49">
        <v>0</v>
      </c>
      <c r="AS208" s="49">
        <v>0</v>
      </c>
      <c r="AT208" s="49">
        <v>0</v>
      </c>
      <c r="AU208" s="49">
        <v>0</v>
      </c>
      <c r="AV208" s="49">
        <v>0</v>
      </c>
      <c r="AW208" s="50">
        <v>0</v>
      </c>
      <c r="AX208" s="49">
        <v>0</v>
      </c>
      <c r="AY208" s="49">
        <v>0</v>
      </c>
      <c r="AZ208" s="49">
        <v>0</v>
      </c>
      <c r="BA208" s="49">
        <v>0</v>
      </c>
      <c r="BB208" s="49">
        <v>0</v>
      </c>
      <c r="BC208" s="49">
        <v>0</v>
      </c>
      <c r="BD208" s="49">
        <v>0</v>
      </c>
      <c r="BE208" s="49">
        <v>0</v>
      </c>
      <c r="BF208" s="49">
        <v>0</v>
      </c>
      <c r="BG208" s="49">
        <v>0</v>
      </c>
      <c r="BH208" s="49">
        <v>0</v>
      </c>
      <c r="BI208" s="49">
        <v>0</v>
      </c>
      <c r="BJ208" s="50">
        <v>0</v>
      </c>
      <c r="BK208" s="49">
        <v>0</v>
      </c>
      <c r="BL208" s="49">
        <v>2500</v>
      </c>
      <c r="BM208" s="49">
        <v>2500</v>
      </c>
      <c r="BN208" s="49">
        <v>2500</v>
      </c>
      <c r="BO208" s="49">
        <v>0</v>
      </c>
      <c r="BP208" s="49">
        <v>0</v>
      </c>
      <c r="BQ208" s="49">
        <v>0</v>
      </c>
      <c r="BR208" s="49">
        <v>0</v>
      </c>
      <c r="BS208" s="49">
        <v>0</v>
      </c>
      <c r="BT208" s="49">
        <v>0</v>
      </c>
      <c r="BU208" s="50">
        <v>0</v>
      </c>
      <c r="BV208" s="49">
        <v>0</v>
      </c>
      <c r="BW208" s="50">
        <v>0</v>
      </c>
      <c r="BX208" s="49">
        <v>0</v>
      </c>
      <c r="BY208" s="49">
        <v>2500</v>
      </c>
      <c r="BZ208" s="49">
        <v>2500</v>
      </c>
      <c r="CA208" s="49">
        <v>2500</v>
      </c>
      <c r="CB208" s="49">
        <v>0</v>
      </c>
      <c r="CC208" s="49">
        <v>0</v>
      </c>
      <c r="CD208" s="49">
        <v>0</v>
      </c>
      <c r="CE208" s="49">
        <v>0</v>
      </c>
      <c r="CF208" s="49">
        <v>0</v>
      </c>
      <c r="CG208" s="49">
        <v>0</v>
      </c>
      <c r="CH208" s="50">
        <v>0</v>
      </c>
      <c r="CI208" s="49">
        <v>0</v>
      </c>
      <c r="CJ208" s="50">
        <v>0</v>
      </c>
      <c r="CK208" s="49">
        <v>0</v>
      </c>
      <c r="CL208" s="49">
        <v>0</v>
      </c>
      <c r="CM208" s="49">
        <v>0</v>
      </c>
      <c r="CN208" s="49">
        <v>0</v>
      </c>
      <c r="CO208" s="10" t="s">
        <v>2136</v>
      </c>
      <c r="CP208" s="51" t="s">
        <v>2386</v>
      </c>
    </row>
    <row r="209" spans="1:94" ht="70.349999999999994" customHeight="1" x14ac:dyDescent="0.3">
      <c r="A209" s="48" t="s">
        <v>2387</v>
      </c>
      <c r="B209" s="48" t="s">
        <v>2387</v>
      </c>
      <c r="C209" s="10" t="s">
        <v>419</v>
      </c>
      <c r="D209" s="10" t="s">
        <v>2069</v>
      </c>
      <c r="E209" s="10" t="s">
        <v>2302</v>
      </c>
      <c r="F209" s="10" t="s">
        <v>2303</v>
      </c>
      <c r="G209" s="10" t="s">
        <v>105</v>
      </c>
      <c r="H209" s="10" t="s">
        <v>1116</v>
      </c>
      <c r="I209" s="10" t="s">
        <v>2304</v>
      </c>
      <c r="J209" s="10" t="s">
        <v>2305</v>
      </c>
      <c r="K209" s="10" t="s">
        <v>2388</v>
      </c>
      <c r="L209" s="10" t="s">
        <v>2307</v>
      </c>
      <c r="M209" s="10" t="s">
        <v>834</v>
      </c>
      <c r="N209" s="10" t="s">
        <v>2332</v>
      </c>
      <c r="O209" s="10" t="s">
        <v>2307</v>
      </c>
      <c r="P209" s="10" t="s">
        <v>972</v>
      </c>
      <c r="Q209" s="10" t="s">
        <v>2333</v>
      </c>
      <c r="R209" s="10" t="s">
        <v>2334</v>
      </c>
      <c r="S209" s="10" t="s">
        <v>2389</v>
      </c>
      <c r="T209" s="10" t="s">
        <v>2390</v>
      </c>
      <c r="U209" s="10" t="s">
        <v>2391</v>
      </c>
      <c r="V209" s="10" t="s">
        <v>2392</v>
      </c>
      <c r="W209" s="10" t="s">
        <v>2393</v>
      </c>
      <c r="X209" s="10" t="s">
        <v>2107</v>
      </c>
      <c r="Y209" s="10" t="s">
        <v>123</v>
      </c>
      <c r="Z209" s="10" t="s">
        <v>501</v>
      </c>
      <c r="AA209" s="49">
        <v>50</v>
      </c>
      <c r="AB209" s="10" t="s">
        <v>125</v>
      </c>
      <c r="AC209" s="10" t="s">
        <v>2083</v>
      </c>
      <c r="AD209" s="49">
        <v>10</v>
      </c>
      <c r="AE209" s="49">
        <v>40</v>
      </c>
      <c r="AF209" s="49">
        <v>0</v>
      </c>
      <c r="AG209" s="49">
        <v>0</v>
      </c>
      <c r="AH209" s="10" t="s">
        <v>5551</v>
      </c>
      <c r="AI209" s="10" t="s">
        <v>5552</v>
      </c>
      <c r="AJ209" s="10" t="s">
        <v>5553</v>
      </c>
      <c r="AK209" s="10"/>
      <c r="AL209" s="10"/>
      <c r="AM209" s="10" t="s">
        <v>4891</v>
      </c>
      <c r="AN209" s="10" t="s">
        <v>5550</v>
      </c>
      <c r="AO209" s="49">
        <v>0</v>
      </c>
      <c r="AP209" s="49">
        <v>0</v>
      </c>
      <c r="AQ209" s="49">
        <v>0</v>
      </c>
      <c r="AR209" s="49">
        <v>0</v>
      </c>
      <c r="AS209" s="49">
        <v>0</v>
      </c>
      <c r="AT209" s="49">
        <v>0</v>
      </c>
      <c r="AU209" s="49">
        <v>0</v>
      </c>
      <c r="AV209" s="49">
        <v>0</v>
      </c>
      <c r="AW209" s="50">
        <v>0</v>
      </c>
      <c r="AX209" s="49">
        <v>515</v>
      </c>
      <c r="AY209" s="49">
        <v>0</v>
      </c>
      <c r="AZ209" s="49">
        <v>0</v>
      </c>
      <c r="BA209" s="49">
        <v>515</v>
      </c>
      <c r="BB209" s="49">
        <v>0</v>
      </c>
      <c r="BC209" s="49">
        <v>0</v>
      </c>
      <c r="BD209" s="49">
        <v>0</v>
      </c>
      <c r="BE209" s="49">
        <v>0</v>
      </c>
      <c r="BF209" s="49">
        <v>0</v>
      </c>
      <c r="BG209" s="49">
        <v>0</v>
      </c>
      <c r="BH209" s="49">
        <v>0</v>
      </c>
      <c r="BI209" s="49">
        <v>0</v>
      </c>
      <c r="BJ209" s="50">
        <v>0</v>
      </c>
      <c r="BK209" s="49">
        <v>0</v>
      </c>
      <c r="BL209" s="49">
        <v>1000</v>
      </c>
      <c r="BM209" s="49">
        <v>1000</v>
      </c>
      <c r="BN209" s="49">
        <v>1000</v>
      </c>
      <c r="BO209" s="49">
        <v>0</v>
      </c>
      <c r="BP209" s="49">
        <v>0</v>
      </c>
      <c r="BQ209" s="49">
        <v>0</v>
      </c>
      <c r="BR209" s="49">
        <v>0</v>
      </c>
      <c r="BS209" s="49">
        <v>0</v>
      </c>
      <c r="BT209" s="49">
        <v>0</v>
      </c>
      <c r="BU209" s="50">
        <v>0</v>
      </c>
      <c r="BV209" s="49">
        <v>0</v>
      </c>
      <c r="BW209" s="50">
        <v>0</v>
      </c>
      <c r="BX209" s="49">
        <v>0</v>
      </c>
      <c r="BY209" s="49">
        <v>0</v>
      </c>
      <c r="BZ209" s="49">
        <v>0</v>
      </c>
      <c r="CA209" s="49">
        <v>0</v>
      </c>
      <c r="CB209" s="49">
        <v>0</v>
      </c>
      <c r="CC209" s="49">
        <v>0</v>
      </c>
      <c r="CD209" s="49">
        <v>0</v>
      </c>
      <c r="CE209" s="49">
        <v>0</v>
      </c>
      <c r="CF209" s="49">
        <v>0</v>
      </c>
      <c r="CG209" s="49">
        <v>0</v>
      </c>
      <c r="CH209" s="50">
        <v>0</v>
      </c>
      <c r="CI209" s="49">
        <v>0</v>
      </c>
      <c r="CJ209" s="50">
        <v>0</v>
      </c>
      <c r="CK209" s="49">
        <v>0</v>
      </c>
      <c r="CL209" s="49">
        <v>1000</v>
      </c>
      <c r="CM209" s="49">
        <v>1000</v>
      </c>
      <c r="CN209" s="49">
        <v>1000</v>
      </c>
      <c r="CO209" s="10" t="s">
        <v>2397</v>
      </c>
      <c r="CP209" s="51" t="s">
        <v>2398</v>
      </c>
    </row>
    <row r="210" spans="1:94" ht="70.349999999999994" customHeight="1" x14ac:dyDescent="0.3">
      <c r="A210" s="48" t="s">
        <v>2399</v>
      </c>
      <c r="B210" s="48" t="s">
        <v>2399</v>
      </c>
      <c r="C210" s="10" t="s">
        <v>436</v>
      </c>
      <c r="D210" s="10" t="s">
        <v>2069</v>
      </c>
      <c r="E210" s="10" t="s">
        <v>2302</v>
      </c>
      <c r="F210" s="10" t="s">
        <v>2303</v>
      </c>
      <c r="G210" s="10" t="s">
        <v>105</v>
      </c>
      <c r="H210" s="10" t="s">
        <v>1116</v>
      </c>
      <c r="I210" s="10" t="s">
        <v>2304</v>
      </c>
      <c r="J210" s="10" t="s">
        <v>2305</v>
      </c>
      <c r="K210" s="10" t="s">
        <v>2400</v>
      </c>
      <c r="L210" s="10" t="s">
        <v>2307</v>
      </c>
      <c r="M210" s="10" t="s">
        <v>834</v>
      </c>
      <c r="N210" s="10" t="s">
        <v>2332</v>
      </c>
      <c r="O210" s="10" t="s">
        <v>2307</v>
      </c>
      <c r="P210" s="10" t="s">
        <v>972</v>
      </c>
      <c r="Q210" s="10" t="s">
        <v>2333</v>
      </c>
      <c r="R210" s="10" t="s">
        <v>2334</v>
      </c>
      <c r="S210" s="10" t="s">
        <v>2401</v>
      </c>
      <c r="T210" s="10" t="s">
        <v>2402</v>
      </c>
      <c r="U210" s="10" t="s">
        <v>2403</v>
      </c>
      <c r="V210" s="10" t="s">
        <v>2404</v>
      </c>
      <c r="W210" s="10" t="s">
        <v>2405</v>
      </c>
      <c r="X210" s="10" t="s">
        <v>623</v>
      </c>
      <c r="Y210" s="10" t="s">
        <v>123</v>
      </c>
      <c r="Z210" s="10" t="s">
        <v>501</v>
      </c>
      <c r="AA210" s="49">
        <v>5</v>
      </c>
      <c r="AB210" s="10" t="s">
        <v>125</v>
      </c>
      <c r="AC210" s="10" t="s">
        <v>2083</v>
      </c>
      <c r="AD210" s="49">
        <v>5</v>
      </c>
      <c r="AE210" s="49">
        <v>0</v>
      </c>
      <c r="AF210" s="49">
        <v>0</v>
      </c>
      <c r="AG210" s="49">
        <v>0</v>
      </c>
      <c r="AH210" s="10" t="s">
        <v>5554</v>
      </c>
      <c r="AI210" s="10"/>
      <c r="AJ210" s="10"/>
      <c r="AK210" s="10"/>
      <c r="AL210" s="10"/>
      <c r="AM210" s="10" t="s">
        <v>4849</v>
      </c>
      <c r="AN210" s="10" t="s">
        <v>5555</v>
      </c>
      <c r="AO210" s="49">
        <v>0</v>
      </c>
      <c r="AP210" s="49">
        <v>0</v>
      </c>
      <c r="AQ210" s="49">
        <v>0</v>
      </c>
      <c r="AR210" s="49">
        <v>0</v>
      </c>
      <c r="AS210" s="49">
        <v>0</v>
      </c>
      <c r="AT210" s="49">
        <v>0</v>
      </c>
      <c r="AU210" s="49">
        <v>0</v>
      </c>
      <c r="AV210" s="49">
        <v>0</v>
      </c>
      <c r="AW210" s="50">
        <v>0</v>
      </c>
      <c r="AX210" s="49">
        <v>0</v>
      </c>
      <c r="AY210" s="49">
        <v>6994.3561271150002</v>
      </c>
      <c r="AZ210" s="49">
        <v>6994.3561271150002</v>
      </c>
      <c r="BA210" s="49">
        <v>6994.3561271150002</v>
      </c>
      <c r="BB210" s="49">
        <v>0</v>
      </c>
      <c r="BC210" s="49">
        <v>0</v>
      </c>
      <c r="BD210" s="49">
        <v>0</v>
      </c>
      <c r="BE210" s="49">
        <v>0</v>
      </c>
      <c r="BF210" s="49">
        <v>0</v>
      </c>
      <c r="BG210" s="49">
        <v>0</v>
      </c>
      <c r="BH210" s="49">
        <v>0</v>
      </c>
      <c r="BI210" s="49">
        <v>0</v>
      </c>
      <c r="BJ210" s="50">
        <v>0</v>
      </c>
      <c r="BK210" s="49">
        <v>0</v>
      </c>
      <c r="BL210" s="49">
        <v>3000</v>
      </c>
      <c r="BM210" s="49">
        <v>3000</v>
      </c>
      <c r="BN210" s="49">
        <v>3000</v>
      </c>
      <c r="BO210" s="49">
        <v>0</v>
      </c>
      <c r="BP210" s="49">
        <v>0</v>
      </c>
      <c r="BQ210" s="49">
        <v>0</v>
      </c>
      <c r="BR210" s="49">
        <v>0</v>
      </c>
      <c r="BS210" s="49">
        <v>0</v>
      </c>
      <c r="BT210" s="49">
        <v>0</v>
      </c>
      <c r="BU210" s="50">
        <v>0</v>
      </c>
      <c r="BV210" s="49">
        <v>0</v>
      </c>
      <c r="BW210" s="50">
        <v>0</v>
      </c>
      <c r="BX210" s="49">
        <v>0</v>
      </c>
      <c r="BY210" s="49">
        <v>0</v>
      </c>
      <c r="BZ210" s="49">
        <v>0</v>
      </c>
      <c r="CA210" s="49">
        <v>0</v>
      </c>
      <c r="CB210" s="49">
        <v>0</v>
      </c>
      <c r="CC210" s="49">
        <v>0</v>
      </c>
      <c r="CD210" s="49">
        <v>0</v>
      </c>
      <c r="CE210" s="49">
        <v>0</v>
      </c>
      <c r="CF210" s="49">
        <v>0</v>
      </c>
      <c r="CG210" s="49">
        <v>0</v>
      </c>
      <c r="CH210" s="50">
        <v>0</v>
      </c>
      <c r="CI210" s="49">
        <v>0</v>
      </c>
      <c r="CJ210" s="50">
        <v>0</v>
      </c>
      <c r="CK210" s="49">
        <v>0</v>
      </c>
      <c r="CL210" s="49">
        <v>3000</v>
      </c>
      <c r="CM210" s="49">
        <v>3000</v>
      </c>
      <c r="CN210" s="49">
        <v>3000</v>
      </c>
      <c r="CO210" s="10" t="s">
        <v>2407</v>
      </c>
      <c r="CP210" s="51" t="s">
        <v>2408</v>
      </c>
    </row>
    <row r="211" spans="1:94" ht="70.349999999999994" customHeight="1" x14ac:dyDescent="0.3">
      <c r="A211" s="48" t="s">
        <v>2409</v>
      </c>
      <c r="B211" s="48" t="s">
        <v>2409</v>
      </c>
      <c r="C211" s="10" t="s">
        <v>450</v>
      </c>
      <c r="D211" s="10" t="s">
        <v>2069</v>
      </c>
      <c r="E211" s="10" t="s">
        <v>2302</v>
      </c>
      <c r="F211" s="10" t="s">
        <v>2303</v>
      </c>
      <c r="G211" s="10" t="s">
        <v>105</v>
      </c>
      <c r="H211" s="10" t="s">
        <v>1116</v>
      </c>
      <c r="I211" s="10" t="s">
        <v>2304</v>
      </c>
      <c r="J211" s="10" t="s">
        <v>2305</v>
      </c>
      <c r="K211" s="10" t="s">
        <v>2410</v>
      </c>
      <c r="L211" s="10" t="s">
        <v>2307</v>
      </c>
      <c r="M211" s="10" t="s">
        <v>834</v>
      </c>
      <c r="N211" s="10" t="s">
        <v>2332</v>
      </c>
      <c r="O211" s="10" t="s">
        <v>2307</v>
      </c>
      <c r="P211" s="10" t="s">
        <v>972</v>
      </c>
      <c r="Q211" s="10" t="s">
        <v>2333</v>
      </c>
      <c r="R211" s="10" t="s">
        <v>2334</v>
      </c>
      <c r="S211" s="10" t="s">
        <v>2411</v>
      </c>
      <c r="T211" s="10" t="s">
        <v>2412</v>
      </c>
      <c r="U211" s="10" t="s">
        <v>2413</v>
      </c>
      <c r="V211" s="10" t="s">
        <v>2414</v>
      </c>
      <c r="W211" s="10" t="s">
        <v>2415</v>
      </c>
      <c r="X211" s="10" t="s">
        <v>146</v>
      </c>
      <c r="Y211" s="10" t="s">
        <v>123</v>
      </c>
      <c r="Z211" s="10" t="s">
        <v>501</v>
      </c>
      <c r="AA211" s="49">
        <v>6000</v>
      </c>
      <c r="AB211" s="10" t="s">
        <v>125</v>
      </c>
      <c r="AC211" s="10" t="s">
        <v>2083</v>
      </c>
      <c r="AD211" s="49">
        <v>856</v>
      </c>
      <c r="AE211" s="49">
        <v>0</v>
      </c>
      <c r="AF211" s="49">
        <v>5144</v>
      </c>
      <c r="AG211" s="49">
        <v>0</v>
      </c>
      <c r="AH211" s="10" t="s">
        <v>5556</v>
      </c>
      <c r="AI211" s="10"/>
      <c r="AJ211" s="10"/>
      <c r="AK211" s="10" t="s">
        <v>5557</v>
      </c>
      <c r="AL211" s="10"/>
      <c r="AM211" s="10" t="s">
        <v>4849</v>
      </c>
      <c r="AN211" s="10" t="s">
        <v>5558</v>
      </c>
      <c r="AO211" s="49">
        <v>0</v>
      </c>
      <c r="AP211" s="49">
        <v>0</v>
      </c>
      <c r="AQ211" s="49">
        <v>0</v>
      </c>
      <c r="AR211" s="49">
        <v>0</v>
      </c>
      <c r="AS211" s="49">
        <v>0</v>
      </c>
      <c r="AT211" s="49">
        <v>0</v>
      </c>
      <c r="AU211" s="49">
        <v>0</v>
      </c>
      <c r="AV211" s="49">
        <v>0</v>
      </c>
      <c r="AW211" s="50">
        <v>0</v>
      </c>
      <c r="AX211" s="49">
        <v>0</v>
      </c>
      <c r="AY211" s="49">
        <v>396</v>
      </c>
      <c r="AZ211" s="49">
        <v>396</v>
      </c>
      <c r="BA211" s="49">
        <v>396</v>
      </c>
      <c r="BB211" s="49">
        <v>0</v>
      </c>
      <c r="BC211" s="49">
        <v>0</v>
      </c>
      <c r="BD211" s="49">
        <v>0</v>
      </c>
      <c r="BE211" s="49">
        <v>0</v>
      </c>
      <c r="BF211" s="49">
        <v>0</v>
      </c>
      <c r="BG211" s="49">
        <v>0</v>
      </c>
      <c r="BH211" s="49">
        <v>0</v>
      </c>
      <c r="BI211" s="49">
        <v>0</v>
      </c>
      <c r="BJ211" s="50">
        <v>0</v>
      </c>
      <c r="BK211" s="49">
        <v>0</v>
      </c>
      <c r="BL211" s="49">
        <v>1100</v>
      </c>
      <c r="BM211" s="49">
        <v>1100</v>
      </c>
      <c r="BN211" s="49">
        <v>1100</v>
      </c>
      <c r="BO211" s="49">
        <v>0</v>
      </c>
      <c r="BP211" s="49">
        <v>0</v>
      </c>
      <c r="BQ211" s="49">
        <v>0</v>
      </c>
      <c r="BR211" s="49">
        <v>0</v>
      </c>
      <c r="BS211" s="49">
        <v>0</v>
      </c>
      <c r="BT211" s="49">
        <v>0</v>
      </c>
      <c r="BU211" s="50">
        <v>0</v>
      </c>
      <c r="BV211" s="49">
        <v>0</v>
      </c>
      <c r="BW211" s="50">
        <v>0</v>
      </c>
      <c r="BX211" s="49">
        <v>0</v>
      </c>
      <c r="BY211" s="49">
        <v>1100</v>
      </c>
      <c r="BZ211" s="49">
        <v>1100</v>
      </c>
      <c r="CA211" s="49">
        <v>1100</v>
      </c>
      <c r="CB211" s="49">
        <v>0</v>
      </c>
      <c r="CC211" s="49">
        <v>0</v>
      </c>
      <c r="CD211" s="49">
        <v>0</v>
      </c>
      <c r="CE211" s="49">
        <v>0</v>
      </c>
      <c r="CF211" s="49">
        <v>0</v>
      </c>
      <c r="CG211" s="49">
        <v>0</v>
      </c>
      <c r="CH211" s="50">
        <v>0</v>
      </c>
      <c r="CI211" s="49">
        <v>0</v>
      </c>
      <c r="CJ211" s="50">
        <v>0</v>
      </c>
      <c r="CK211" s="49">
        <v>0</v>
      </c>
      <c r="CL211" s="49">
        <v>1100</v>
      </c>
      <c r="CM211" s="49">
        <v>1100</v>
      </c>
      <c r="CN211" s="49">
        <v>1100</v>
      </c>
      <c r="CO211" s="10" t="s">
        <v>2418</v>
      </c>
      <c r="CP211" s="51" t="s">
        <v>2419</v>
      </c>
    </row>
    <row r="212" spans="1:94" ht="70.349999999999994" customHeight="1" x14ac:dyDescent="0.3">
      <c r="A212" s="48" t="s">
        <v>2420</v>
      </c>
      <c r="B212" s="48" t="s">
        <v>2420</v>
      </c>
      <c r="C212" s="10" t="s">
        <v>632</v>
      </c>
      <c r="D212" s="10" t="s">
        <v>2069</v>
      </c>
      <c r="E212" s="10" t="s">
        <v>2302</v>
      </c>
      <c r="F212" s="10" t="s">
        <v>2303</v>
      </c>
      <c r="G212" s="10" t="s">
        <v>105</v>
      </c>
      <c r="H212" s="10" t="s">
        <v>1116</v>
      </c>
      <c r="I212" s="10" t="s">
        <v>2304</v>
      </c>
      <c r="J212" s="10" t="s">
        <v>2305</v>
      </c>
      <c r="K212" s="10" t="s">
        <v>2421</v>
      </c>
      <c r="L212" s="10" t="s">
        <v>2307</v>
      </c>
      <c r="M212" s="10" t="s">
        <v>834</v>
      </c>
      <c r="N212" s="10" t="s">
        <v>2332</v>
      </c>
      <c r="O212" s="10" t="s">
        <v>2307</v>
      </c>
      <c r="P212" s="10" t="s">
        <v>972</v>
      </c>
      <c r="Q212" s="10" t="s">
        <v>2333</v>
      </c>
      <c r="R212" s="10" t="s">
        <v>2334</v>
      </c>
      <c r="S212" s="10" t="s">
        <v>2422</v>
      </c>
      <c r="T212" s="10" t="s">
        <v>2423</v>
      </c>
      <c r="U212" s="10" t="s">
        <v>2424</v>
      </c>
      <c r="V212" s="10" t="s">
        <v>2425</v>
      </c>
      <c r="W212" s="10" t="s">
        <v>2426</v>
      </c>
      <c r="X212" s="10" t="s">
        <v>2427</v>
      </c>
      <c r="Y212" s="10" t="s">
        <v>123</v>
      </c>
      <c r="Z212" s="10" t="s">
        <v>501</v>
      </c>
      <c r="AA212" s="49">
        <v>20</v>
      </c>
      <c r="AB212" s="10" t="s">
        <v>125</v>
      </c>
      <c r="AC212" s="10" t="s">
        <v>2083</v>
      </c>
      <c r="AD212" s="49">
        <v>0</v>
      </c>
      <c r="AE212" s="49">
        <v>0</v>
      </c>
      <c r="AF212" s="49">
        <v>20</v>
      </c>
      <c r="AG212" s="49">
        <v>0</v>
      </c>
      <c r="AH212" s="10"/>
      <c r="AI212" s="10" t="s">
        <v>5559</v>
      </c>
      <c r="AJ212" s="10"/>
      <c r="AK212" s="10"/>
      <c r="AL212" s="10"/>
      <c r="AM212" s="10" t="s">
        <v>4849</v>
      </c>
      <c r="AN212" s="10"/>
      <c r="AO212" s="49">
        <v>0</v>
      </c>
      <c r="AP212" s="49">
        <v>0</v>
      </c>
      <c r="AQ212" s="49">
        <v>0</v>
      </c>
      <c r="AR212" s="49">
        <v>0</v>
      </c>
      <c r="AS212" s="49">
        <v>0</v>
      </c>
      <c r="AT212" s="49">
        <v>0</v>
      </c>
      <c r="AU212" s="49">
        <v>0</v>
      </c>
      <c r="AV212" s="49">
        <v>0</v>
      </c>
      <c r="AW212" s="50">
        <v>0</v>
      </c>
      <c r="AX212" s="49">
        <v>0</v>
      </c>
      <c r="AY212" s="49">
        <v>0</v>
      </c>
      <c r="AZ212" s="49">
        <v>0</v>
      </c>
      <c r="BA212" s="49">
        <v>0</v>
      </c>
      <c r="BB212" s="49">
        <v>0</v>
      </c>
      <c r="BC212" s="49">
        <v>0</v>
      </c>
      <c r="BD212" s="49">
        <v>0</v>
      </c>
      <c r="BE212" s="49">
        <v>0</v>
      </c>
      <c r="BF212" s="49">
        <v>0</v>
      </c>
      <c r="BG212" s="49">
        <v>0</v>
      </c>
      <c r="BH212" s="49">
        <v>0</v>
      </c>
      <c r="BI212" s="49">
        <v>0</v>
      </c>
      <c r="BJ212" s="50">
        <v>0</v>
      </c>
      <c r="BK212" s="49">
        <v>0</v>
      </c>
      <c r="BL212" s="49">
        <v>1200</v>
      </c>
      <c r="BM212" s="49">
        <v>1200</v>
      </c>
      <c r="BN212" s="49">
        <v>1200</v>
      </c>
      <c r="BO212" s="49">
        <v>0</v>
      </c>
      <c r="BP212" s="49">
        <v>0</v>
      </c>
      <c r="BQ212" s="49">
        <v>0</v>
      </c>
      <c r="BR212" s="49">
        <v>0</v>
      </c>
      <c r="BS212" s="49">
        <v>0</v>
      </c>
      <c r="BT212" s="49">
        <v>0</v>
      </c>
      <c r="BU212" s="50">
        <v>0</v>
      </c>
      <c r="BV212" s="49">
        <v>0</v>
      </c>
      <c r="BW212" s="50">
        <v>0</v>
      </c>
      <c r="BX212" s="49">
        <v>0</v>
      </c>
      <c r="BY212" s="49">
        <v>0</v>
      </c>
      <c r="BZ212" s="49">
        <v>0</v>
      </c>
      <c r="CA212" s="49">
        <v>0</v>
      </c>
      <c r="CB212" s="49">
        <v>0</v>
      </c>
      <c r="CC212" s="49">
        <v>0</v>
      </c>
      <c r="CD212" s="49">
        <v>0</v>
      </c>
      <c r="CE212" s="49">
        <v>0</v>
      </c>
      <c r="CF212" s="49">
        <v>0</v>
      </c>
      <c r="CG212" s="49">
        <v>0</v>
      </c>
      <c r="CH212" s="50">
        <v>0</v>
      </c>
      <c r="CI212" s="49">
        <v>0</v>
      </c>
      <c r="CJ212" s="50">
        <v>0</v>
      </c>
      <c r="CK212" s="49">
        <v>0</v>
      </c>
      <c r="CL212" s="49">
        <v>1200</v>
      </c>
      <c r="CM212" s="49">
        <v>1200</v>
      </c>
      <c r="CN212" s="49">
        <v>1200</v>
      </c>
      <c r="CO212" s="10"/>
      <c r="CP212" s="51" t="s">
        <v>2429</v>
      </c>
    </row>
    <row r="213" spans="1:94" ht="70.349999999999994" customHeight="1" x14ac:dyDescent="0.3">
      <c r="A213" s="48" t="s">
        <v>2430</v>
      </c>
      <c r="B213" s="48" t="s">
        <v>2430</v>
      </c>
      <c r="C213" s="10" t="s">
        <v>645</v>
      </c>
      <c r="D213" s="10" t="s">
        <v>2069</v>
      </c>
      <c r="E213" s="10" t="s">
        <v>2302</v>
      </c>
      <c r="F213" s="10" t="s">
        <v>2303</v>
      </c>
      <c r="G213" s="10" t="s">
        <v>105</v>
      </c>
      <c r="H213" s="10" t="s">
        <v>1116</v>
      </c>
      <c r="I213" s="10" t="s">
        <v>2304</v>
      </c>
      <c r="J213" s="10" t="s">
        <v>2305</v>
      </c>
      <c r="K213" s="10" t="s">
        <v>2431</v>
      </c>
      <c r="L213" s="10" t="s">
        <v>2307</v>
      </c>
      <c r="M213" s="10" t="s">
        <v>834</v>
      </c>
      <c r="N213" s="10" t="s">
        <v>2332</v>
      </c>
      <c r="O213" s="10" t="s">
        <v>2307</v>
      </c>
      <c r="P213" s="10" t="s">
        <v>972</v>
      </c>
      <c r="Q213" s="10" t="s">
        <v>2333</v>
      </c>
      <c r="R213" s="10" t="s">
        <v>2334</v>
      </c>
      <c r="S213" s="10" t="s">
        <v>2432</v>
      </c>
      <c r="T213" s="10" t="s">
        <v>2433</v>
      </c>
      <c r="U213" s="10" t="s">
        <v>2434</v>
      </c>
      <c r="V213" s="10" t="s">
        <v>2435</v>
      </c>
      <c r="W213" s="10" t="s">
        <v>2436</v>
      </c>
      <c r="X213" s="10" t="s">
        <v>2427</v>
      </c>
      <c r="Y213" s="10" t="s">
        <v>123</v>
      </c>
      <c r="Z213" s="10" t="s">
        <v>501</v>
      </c>
      <c r="AA213" s="49">
        <v>5</v>
      </c>
      <c r="AB213" s="10" t="s">
        <v>125</v>
      </c>
      <c r="AC213" s="10" t="s">
        <v>2083</v>
      </c>
      <c r="AD213" s="49">
        <v>0</v>
      </c>
      <c r="AE213" s="49">
        <v>5</v>
      </c>
      <c r="AF213" s="49">
        <v>0</v>
      </c>
      <c r="AG213" s="49">
        <v>0</v>
      </c>
      <c r="AH213" s="10"/>
      <c r="AI213" s="10" t="s">
        <v>5560</v>
      </c>
      <c r="AJ213" s="10" t="s">
        <v>5561</v>
      </c>
      <c r="AK213" s="10"/>
      <c r="AL213" s="10"/>
      <c r="AM213" s="10" t="s">
        <v>4849</v>
      </c>
      <c r="AN213" s="10"/>
      <c r="AO213" s="49">
        <v>0</v>
      </c>
      <c r="AP213" s="49">
        <v>0</v>
      </c>
      <c r="AQ213" s="49">
        <v>0</v>
      </c>
      <c r="AR213" s="49">
        <v>0</v>
      </c>
      <c r="AS213" s="49">
        <v>0</v>
      </c>
      <c r="AT213" s="49">
        <v>0</v>
      </c>
      <c r="AU213" s="49">
        <v>0</v>
      </c>
      <c r="AV213" s="49">
        <v>0</v>
      </c>
      <c r="AW213" s="50">
        <v>0</v>
      </c>
      <c r="AX213" s="49">
        <v>0</v>
      </c>
      <c r="AY213" s="49">
        <v>0</v>
      </c>
      <c r="AZ213" s="49">
        <v>0</v>
      </c>
      <c r="BA213" s="49">
        <v>0</v>
      </c>
      <c r="BB213" s="49">
        <v>0</v>
      </c>
      <c r="BC213" s="49">
        <v>0</v>
      </c>
      <c r="BD213" s="49">
        <v>0</v>
      </c>
      <c r="BE213" s="49">
        <v>0</v>
      </c>
      <c r="BF213" s="49">
        <v>0</v>
      </c>
      <c r="BG213" s="49">
        <v>0</v>
      </c>
      <c r="BH213" s="49">
        <v>0</v>
      </c>
      <c r="BI213" s="49">
        <v>0</v>
      </c>
      <c r="BJ213" s="50">
        <v>0</v>
      </c>
      <c r="BK213" s="49">
        <v>0</v>
      </c>
      <c r="BL213" s="49">
        <v>600</v>
      </c>
      <c r="BM213" s="49">
        <v>600</v>
      </c>
      <c r="BN213" s="49">
        <v>600</v>
      </c>
      <c r="BO213" s="49">
        <v>0</v>
      </c>
      <c r="BP213" s="49">
        <v>0</v>
      </c>
      <c r="BQ213" s="49">
        <v>0</v>
      </c>
      <c r="BR213" s="49">
        <v>0</v>
      </c>
      <c r="BS213" s="49">
        <v>0</v>
      </c>
      <c r="BT213" s="49">
        <v>0</v>
      </c>
      <c r="BU213" s="50">
        <v>0</v>
      </c>
      <c r="BV213" s="49">
        <v>0</v>
      </c>
      <c r="BW213" s="50">
        <v>0</v>
      </c>
      <c r="BX213" s="49">
        <v>0</v>
      </c>
      <c r="BY213" s="49">
        <v>0</v>
      </c>
      <c r="BZ213" s="49">
        <v>0</v>
      </c>
      <c r="CA213" s="49">
        <v>0</v>
      </c>
      <c r="CB213" s="49">
        <v>0</v>
      </c>
      <c r="CC213" s="49">
        <v>0</v>
      </c>
      <c r="CD213" s="49">
        <v>0</v>
      </c>
      <c r="CE213" s="49">
        <v>0</v>
      </c>
      <c r="CF213" s="49">
        <v>0</v>
      </c>
      <c r="CG213" s="49">
        <v>0</v>
      </c>
      <c r="CH213" s="50">
        <v>0</v>
      </c>
      <c r="CI213" s="49">
        <v>0</v>
      </c>
      <c r="CJ213" s="50">
        <v>0</v>
      </c>
      <c r="CK213" s="49">
        <v>0</v>
      </c>
      <c r="CL213" s="49">
        <v>0</v>
      </c>
      <c r="CM213" s="49">
        <v>0</v>
      </c>
      <c r="CN213" s="49">
        <v>0</v>
      </c>
      <c r="CO213" s="10"/>
      <c r="CP213" s="51" t="s">
        <v>2439</v>
      </c>
    </row>
    <row r="214" spans="1:94" ht="70.349999999999994" customHeight="1" x14ac:dyDescent="0.3">
      <c r="A214" s="48" t="s">
        <v>2440</v>
      </c>
      <c r="B214" s="48" t="s">
        <v>2440</v>
      </c>
      <c r="C214" s="10" t="s">
        <v>659</v>
      </c>
      <c r="D214" s="10" t="s">
        <v>2069</v>
      </c>
      <c r="E214" s="10" t="s">
        <v>2302</v>
      </c>
      <c r="F214" s="10" t="s">
        <v>2303</v>
      </c>
      <c r="G214" s="10" t="s">
        <v>105</v>
      </c>
      <c r="H214" s="10" t="s">
        <v>1116</v>
      </c>
      <c r="I214" s="10" t="s">
        <v>2304</v>
      </c>
      <c r="J214" s="10" t="s">
        <v>2305</v>
      </c>
      <c r="K214" s="10" t="s">
        <v>2441</v>
      </c>
      <c r="L214" s="10" t="s">
        <v>2307</v>
      </c>
      <c r="M214" s="10" t="s">
        <v>834</v>
      </c>
      <c r="N214" s="10" t="s">
        <v>2332</v>
      </c>
      <c r="O214" s="10" t="s">
        <v>2307</v>
      </c>
      <c r="P214" s="10" t="s">
        <v>972</v>
      </c>
      <c r="Q214" s="10" t="s">
        <v>2333</v>
      </c>
      <c r="R214" s="10" t="s">
        <v>2334</v>
      </c>
      <c r="S214" s="10" t="s">
        <v>2442</v>
      </c>
      <c r="T214" s="10" t="s">
        <v>2443</v>
      </c>
      <c r="U214" s="10" t="s">
        <v>2444</v>
      </c>
      <c r="V214" s="10" t="s">
        <v>2445</v>
      </c>
      <c r="W214" s="10" t="s">
        <v>2446</v>
      </c>
      <c r="X214" s="10" t="s">
        <v>2427</v>
      </c>
      <c r="Y214" s="10" t="s">
        <v>123</v>
      </c>
      <c r="Z214" s="10" t="s">
        <v>501</v>
      </c>
      <c r="AA214" s="49">
        <v>2</v>
      </c>
      <c r="AB214" s="10" t="s">
        <v>125</v>
      </c>
      <c r="AC214" s="10" t="s">
        <v>2083</v>
      </c>
      <c r="AD214" s="49">
        <v>0</v>
      </c>
      <c r="AE214" s="49">
        <v>0</v>
      </c>
      <c r="AF214" s="49">
        <v>0</v>
      </c>
      <c r="AG214" s="49">
        <v>2</v>
      </c>
      <c r="AH214" s="10"/>
      <c r="AI214" s="10"/>
      <c r="AJ214" s="10"/>
      <c r="AK214" s="10"/>
      <c r="AL214" s="10" t="s">
        <v>5562</v>
      </c>
      <c r="AM214" s="10" t="s">
        <v>4849</v>
      </c>
      <c r="AN214" s="10"/>
      <c r="AO214" s="49">
        <v>0</v>
      </c>
      <c r="AP214" s="49">
        <v>0</v>
      </c>
      <c r="AQ214" s="49">
        <v>0</v>
      </c>
      <c r="AR214" s="49">
        <v>0</v>
      </c>
      <c r="AS214" s="49">
        <v>0</v>
      </c>
      <c r="AT214" s="49">
        <v>0</v>
      </c>
      <c r="AU214" s="49">
        <v>0</v>
      </c>
      <c r="AV214" s="49">
        <v>0</v>
      </c>
      <c r="AW214" s="50">
        <v>0</v>
      </c>
      <c r="AX214" s="49">
        <v>0</v>
      </c>
      <c r="AY214" s="49">
        <v>0</v>
      </c>
      <c r="AZ214" s="49">
        <v>0</v>
      </c>
      <c r="BA214" s="49">
        <v>0</v>
      </c>
      <c r="BB214" s="49">
        <v>0</v>
      </c>
      <c r="BC214" s="49">
        <v>0</v>
      </c>
      <c r="BD214" s="49">
        <v>0</v>
      </c>
      <c r="BE214" s="49">
        <v>0</v>
      </c>
      <c r="BF214" s="49">
        <v>0</v>
      </c>
      <c r="BG214" s="49">
        <v>0</v>
      </c>
      <c r="BH214" s="49">
        <v>0</v>
      </c>
      <c r="BI214" s="49">
        <v>0</v>
      </c>
      <c r="BJ214" s="50">
        <v>0</v>
      </c>
      <c r="BK214" s="49">
        <v>0</v>
      </c>
      <c r="BL214" s="49">
        <v>600</v>
      </c>
      <c r="BM214" s="49">
        <v>600</v>
      </c>
      <c r="BN214" s="49">
        <v>600</v>
      </c>
      <c r="BO214" s="49">
        <v>0</v>
      </c>
      <c r="BP214" s="49">
        <v>0</v>
      </c>
      <c r="BQ214" s="49">
        <v>0</v>
      </c>
      <c r="BR214" s="49">
        <v>0</v>
      </c>
      <c r="BS214" s="49">
        <v>0</v>
      </c>
      <c r="BT214" s="49">
        <v>0</v>
      </c>
      <c r="BU214" s="50">
        <v>0</v>
      </c>
      <c r="BV214" s="49">
        <v>0</v>
      </c>
      <c r="BW214" s="50">
        <v>0</v>
      </c>
      <c r="BX214" s="49">
        <v>0</v>
      </c>
      <c r="BY214" s="49">
        <v>0</v>
      </c>
      <c r="BZ214" s="49">
        <v>0</v>
      </c>
      <c r="CA214" s="49">
        <v>0</v>
      </c>
      <c r="CB214" s="49">
        <v>0</v>
      </c>
      <c r="CC214" s="49">
        <v>0</v>
      </c>
      <c r="CD214" s="49">
        <v>0</v>
      </c>
      <c r="CE214" s="49">
        <v>0</v>
      </c>
      <c r="CF214" s="49">
        <v>0</v>
      </c>
      <c r="CG214" s="49">
        <v>0</v>
      </c>
      <c r="CH214" s="50">
        <v>0</v>
      </c>
      <c r="CI214" s="49">
        <v>0</v>
      </c>
      <c r="CJ214" s="50">
        <v>0</v>
      </c>
      <c r="CK214" s="49">
        <v>0</v>
      </c>
      <c r="CL214" s="49">
        <v>0</v>
      </c>
      <c r="CM214" s="49">
        <v>0</v>
      </c>
      <c r="CN214" s="49">
        <v>0</v>
      </c>
      <c r="CO214" s="10"/>
      <c r="CP214" s="51" t="s">
        <v>2447</v>
      </c>
    </row>
    <row r="215" spans="1:94" ht="70.349999999999994" customHeight="1" x14ac:dyDescent="0.3">
      <c r="A215" s="48" t="s">
        <v>2448</v>
      </c>
      <c r="B215" s="48" t="s">
        <v>2448</v>
      </c>
      <c r="C215" s="10" t="s">
        <v>670</v>
      </c>
      <c r="D215" s="10" t="s">
        <v>2069</v>
      </c>
      <c r="E215" s="10" t="s">
        <v>2302</v>
      </c>
      <c r="F215" s="10" t="s">
        <v>2303</v>
      </c>
      <c r="G215" s="10" t="s">
        <v>105</v>
      </c>
      <c r="H215" s="10" t="s">
        <v>1116</v>
      </c>
      <c r="I215" s="10" t="s">
        <v>2304</v>
      </c>
      <c r="J215" s="10" t="s">
        <v>2305</v>
      </c>
      <c r="K215" s="10" t="s">
        <v>2421</v>
      </c>
      <c r="L215" s="10" t="s">
        <v>2307</v>
      </c>
      <c r="M215" s="10" t="s">
        <v>834</v>
      </c>
      <c r="N215" s="10" t="s">
        <v>2332</v>
      </c>
      <c r="O215" s="10" t="s">
        <v>2307</v>
      </c>
      <c r="P215" s="10" t="s">
        <v>972</v>
      </c>
      <c r="Q215" s="10" t="s">
        <v>2333</v>
      </c>
      <c r="R215" s="10" t="s">
        <v>2334</v>
      </c>
      <c r="S215" s="10" t="s">
        <v>2449</v>
      </c>
      <c r="T215" s="10" t="s">
        <v>2450</v>
      </c>
      <c r="U215" s="10" t="s">
        <v>2451</v>
      </c>
      <c r="V215" s="10" t="s">
        <v>2452</v>
      </c>
      <c r="W215" s="10" t="s">
        <v>2453</v>
      </c>
      <c r="X215" s="10" t="s">
        <v>350</v>
      </c>
      <c r="Y215" s="10" t="s">
        <v>123</v>
      </c>
      <c r="Z215" s="10" t="s">
        <v>501</v>
      </c>
      <c r="AA215" s="49">
        <v>2</v>
      </c>
      <c r="AB215" s="10" t="s">
        <v>125</v>
      </c>
      <c r="AC215" s="10" t="s">
        <v>2083</v>
      </c>
      <c r="AD215" s="49">
        <v>1</v>
      </c>
      <c r="AE215" s="49">
        <v>0</v>
      </c>
      <c r="AF215" s="49">
        <v>1</v>
      </c>
      <c r="AG215" s="49">
        <v>0</v>
      </c>
      <c r="AH215" s="10" t="s">
        <v>5563</v>
      </c>
      <c r="AI215" s="10"/>
      <c r="AJ215" s="10"/>
      <c r="AK215" s="10" t="s">
        <v>5564</v>
      </c>
      <c r="AL215" s="10"/>
      <c r="AM215" s="10" t="s">
        <v>4849</v>
      </c>
      <c r="AN215" s="10" t="s">
        <v>5565</v>
      </c>
      <c r="AO215" s="49">
        <v>0</v>
      </c>
      <c r="AP215" s="49">
        <v>0</v>
      </c>
      <c r="AQ215" s="49">
        <v>0</v>
      </c>
      <c r="AR215" s="49">
        <v>0</v>
      </c>
      <c r="AS215" s="49">
        <v>0</v>
      </c>
      <c r="AT215" s="49">
        <v>0</v>
      </c>
      <c r="AU215" s="49">
        <v>0</v>
      </c>
      <c r="AV215" s="49">
        <v>0</v>
      </c>
      <c r="AW215" s="50">
        <v>0</v>
      </c>
      <c r="AX215" s="49">
        <v>0</v>
      </c>
      <c r="AY215" s="49">
        <v>0</v>
      </c>
      <c r="AZ215" s="49">
        <v>0</v>
      </c>
      <c r="BA215" s="49">
        <v>0</v>
      </c>
      <c r="BB215" s="49">
        <v>0</v>
      </c>
      <c r="BC215" s="49">
        <v>0</v>
      </c>
      <c r="BD215" s="49">
        <v>0</v>
      </c>
      <c r="BE215" s="49">
        <v>0</v>
      </c>
      <c r="BF215" s="49">
        <v>0</v>
      </c>
      <c r="BG215" s="49">
        <v>0</v>
      </c>
      <c r="BH215" s="49">
        <v>0</v>
      </c>
      <c r="BI215" s="49">
        <v>0</v>
      </c>
      <c r="BJ215" s="50">
        <v>0</v>
      </c>
      <c r="BK215" s="49">
        <v>0</v>
      </c>
      <c r="BL215" s="49">
        <v>2000</v>
      </c>
      <c r="BM215" s="49">
        <v>2000</v>
      </c>
      <c r="BN215" s="49">
        <v>2000</v>
      </c>
      <c r="BO215" s="49">
        <v>0</v>
      </c>
      <c r="BP215" s="49">
        <v>0</v>
      </c>
      <c r="BQ215" s="49">
        <v>0</v>
      </c>
      <c r="BR215" s="49">
        <v>0</v>
      </c>
      <c r="BS215" s="49">
        <v>0</v>
      </c>
      <c r="BT215" s="49">
        <v>0</v>
      </c>
      <c r="BU215" s="50">
        <v>0</v>
      </c>
      <c r="BV215" s="49">
        <v>0</v>
      </c>
      <c r="BW215" s="50">
        <v>0</v>
      </c>
      <c r="BX215" s="49">
        <v>0</v>
      </c>
      <c r="BY215" s="49">
        <v>0</v>
      </c>
      <c r="BZ215" s="49">
        <v>0</v>
      </c>
      <c r="CA215" s="49">
        <v>0</v>
      </c>
      <c r="CB215" s="49">
        <v>0</v>
      </c>
      <c r="CC215" s="49">
        <v>0</v>
      </c>
      <c r="CD215" s="49">
        <v>0</v>
      </c>
      <c r="CE215" s="49">
        <v>0</v>
      </c>
      <c r="CF215" s="49">
        <v>0</v>
      </c>
      <c r="CG215" s="49">
        <v>0</v>
      </c>
      <c r="CH215" s="50">
        <v>0</v>
      </c>
      <c r="CI215" s="49">
        <v>0</v>
      </c>
      <c r="CJ215" s="50">
        <v>0</v>
      </c>
      <c r="CK215" s="49">
        <v>0</v>
      </c>
      <c r="CL215" s="49">
        <v>0</v>
      </c>
      <c r="CM215" s="49">
        <v>0</v>
      </c>
      <c r="CN215" s="49">
        <v>0</v>
      </c>
      <c r="CO215" s="10" t="s">
        <v>2456</v>
      </c>
      <c r="CP215" s="51" t="s">
        <v>2457</v>
      </c>
    </row>
    <row r="216" spans="1:94" ht="70.349999999999994" customHeight="1" x14ac:dyDescent="0.3">
      <c r="A216" s="48" t="s">
        <v>2458</v>
      </c>
      <c r="B216" s="48" t="s">
        <v>2458</v>
      </c>
      <c r="C216" s="10" t="s">
        <v>111</v>
      </c>
      <c r="D216" s="10" t="s">
        <v>2069</v>
      </c>
      <c r="E216" s="10" t="s">
        <v>2459</v>
      </c>
      <c r="F216" s="10" t="s">
        <v>2460</v>
      </c>
      <c r="G216" s="10" t="s">
        <v>521</v>
      </c>
      <c r="H216" s="10" t="s">
        <v>522</v>
      </c>
      <c r="I216" s="10" t="s">
        <v>2461</v>
      </c>
      <c r="J216" s="10" t="s">
        <v>670</v>
      </c>
      <c r="K216" s="10" t="s">
        <v>2462</v>
      </c>
      <c r="L216" s="10" t="s">
        <v>2463</v>
      </c>
      <c r="M216" s="10" t="s">
        <v>844</v>
      </c>
      <c r="N216" s="10" t="s">
        <v>2464</v>
      </c>
      <c r="O216" s="10" t="s">
        <v>2463</v>
      </c>
      <c r="P216" s="10" t="s">
        <v>716</v>
      </c>
      <c r="Q216" s="10" t="s">
        <v>2465</v>
      </c>
      <c r="R216" s="10" t="s">
        <v>2466</v>
      </c>
      <c r="S216" s="10" t="s">
        <v>2467</v>
      </c>
      <c r="T216" s="10" t="s">
        <v>2468</v>
      </c>
      <c r="U216" s="10" t="s">
        <v>2469</v>
      </c>
      <c r="V216" s="10" t="s">
        <v>2470</v>
      </c>
      <c r="W216" s="10" t="s">
        <v>2471</v>
      </c>
      <c r="X216" s="10" t="s">
        <v>2472</v>
      </c>
      <c r="Y216" s="10" t="s">
        <v>123</v>
      </c>
      <c r="Z216" s="10" t="s">
        <v>124</v>
      </c>
      <c r="AA216" s="49">
        <v>3986</v>
      </c>
      <c r="AB216" s="10" t="s">
        <v>125</v>
      </c>
      <c r="AC216" s="10" t="s">
        <v>2083</v>
      </c>
      <c r="AD216" s="49">
        <v>472</v>
      </c>
      <c r="AE216" s="49">
        <v>1200</v>
      </c>
      <c r="AF216" s="49">
        <v>1994</v>
      </c>
      <c r="AG216" s="49">
        <v>320</v>
      </c>
      <c r="AH216" s="10"/>
      <c r="AI216" s="10" t="s">
        <v>5566</v>
      </c>
      <c r="AJ216" s="10" t="s">
        <v>5567</v>
      </c>
      <c r="AK216" s="10" t="s">
        <v>5568</v>
      </c>
      <c r="AL216" s="10" t="s">
        <v>5569</v>
      </c>
      <c r="AM216" s="10" t="s">
        <v>4891</v>
      </c>
      <c r="AN216" s="10" t="s">
        <v>5570</v>
      </c>
      <c r="AO216" s="49">
        <v>0</v>
      </c>
      <c r="AP216" s="49">
        <v>0</v>
      </c>
      <c r="AQ216" s="49">
        <v>0</v>
      </c>
      <c r="AR216" s="49">
        <v>0</v>
      </c>
      <c r="AS216" s="49">
        <v>0</v>
      </c>
      <c r="AT216" s="49">
        <v>0</v>
      </c>
      <c r="AU216" s="49">
        <v>0</v>
      </c>
      <c r="AV216" s="49">
        <v>2850</v>
      </c>
      <c r="AW216" s="50">
        <v>0</v>
      </c>
      <c r="AX216" s="49">
        <v>2850</v>
      </c>
      <c r="AY216" s="49">
        <v>0</v>
      </c>
      <c r="AZ216" s="49">
        <v>0</v>
      </c>
      <c r="BA216" s="49">
        <v>5700</v>
      </c>
      <c r="BB216" s="49">
        <v>0</v>
      </c>
      <c r="BC216" s="49">
        <v>0</v>
      </c>
      <c r="BD216" s="49">
        <v>0</v>
      </c>
      <c r="BE216" s="49">
        <v>0</v>
      </c>
      <c r="BF216" s="49">
        <v>0</v>
      </c>
      <c r="BG216" s="49">
        <v>0</v>
      </c>
      <c r="BH216" s="49">
        <v>0</v>
      </c>
      <c r="BI216" s="49">
        <v>2850</v>
      </c>
      <c r="BJ216" s="50">
        <v>0</v>
      </c>
      <c r="BK216" s="49">
        <v>2850</v>
      </c>
      <c r="BL216" s="49">
        <v>0</v>
      </c>
      <c r="BM216" s="49">
        <v>0</v>
      </c>
      <c r="BN216" s="49">
        <v>5700</v>
      </c>
      <c r="BO216" s="49">
        <v>0</v>
      </c>
      <c r="BP216" s="49">
        <v>0</v>
      </c>
      <c r="BQ216" s="49">
        <v>0</v>
      </c>
      <c r="BR216" s="49">
        <v>0</v>
      </c>
      <c r="BS216" s="49">
        <v>0</v>
      </c>
      <c r="BT216" s="49">
        <v>0</v>
      </c>
      <c r="BU216" s="50">
        <v>0</v>
      </c>
      <c r="BV216" s="49">
        <v>0</v>
      </c>
      <c r="BW216" s="50">
        <v>0</v>
      </c>
      <c r="BX216" s="49">
        <v>0</v>
      </c>
      <c r="BY216" s="49">
        <v>0</v>
      </c>
      <c r="BZ216" s="49">
        <v>0</v>
      </c>
      <c r="CA216" s="49">
        <v>0</v>
      </c>
      <c r="CB216" s="49">
        <v>0</v>
      </c>
      <c r="CC216" s="49">
        <v>0</v>
      </c>
      <c r="CD216" s="49">
        <v>0</v>
      </c>
      <c r="CE216" s="49">
        <v>0</v>
      </c>
      <c r="CF216" s="49">
        <v>0</v>
      </c>
      <c r="CG216" s="49">
        <v>0</v>
      </c>
      <c r="CH216" s="50">
        <v>0</v>
      </c>
      <c r="CI216" s="49">
        <v>0</v>
      </c>
      <c r="CJ216" s="50">
        <v>0</v>
      </c>
      <c r="CK216" s="49">
        <v>0</v>
      </c>
      <c r="CL216" s="49">
        <v>0</v>
      </c>
      <c r="CM216" s="49">
        <v>0</v>
      </c>
      <c r="CN216" s="49">
        <v>0</v>
      </c>
      <c r="CO216" s="10" t="s">
        <v>2475</v>
      </c>
      <c r="CP216" s="51" t="s">
        <v>5571</v>
      </c>
    </row>
    <row r="217" spans="1:94" ht="70.349999999999994" customHeight="1" x14ac:dyDescent="0.3">
      <c r="A217" s="48" t="s">
        <v>2477</v>
      </c>
      <c r="B217" s="48" t="s">
        <v>2477</v>
      </c>
      <c r="C217" s="10" t="s">
        <v>101</v>
      </c>
      <c r="D217" s="10" t="s">
        <v>2069</v>
      </c>
      <c r="E217" s="10" t="s">
        <v>2459</v>
      </c>
      <c r="F217" s="10" t="s">
        <v>2460</v>
      </c>
      <c r="G217" s="10" t="s">
        <v>521</v>
      </c>
      <c r="H217" s="10" t="s">
        <v>522</v>
      </c>
      <c r="I217" s="10" t="s">
        <v>2461</v>
      </c>
      <c r="J217" s="10" t="s">
        <v>670</v>
      </c>
      <c r="K217" s="10" t="s">
        <v>2462</v>
      </c>
      <c r="L217" s="10" t="s">
        <v>2463</v>
      </c>
      <c r="M217" s="10" t="s">
        <v>844</v>
      </c>
      <c r="N217" s="10" t="s">
        <v>2464</v>
      </c>
      <c r="O217" s="10" t="s">
        <v>2463</v>
      </c>
      <c r="P217" s="10" t="s">
        <v>716</v>
      </c>
      <c r="Q217" s="10" t="s">
        <v>2465</v>
      </c>
      <c r="R217" s="10" t="s">
        <v>2466</v>
      </c>
      <c r="S217" s="10" t="s">
        <v>2478</v>
      </c>
      <c r="T217" s="10" t="s">
        <v>2479</v>
      </c>
      <c r="U217" s="10" t="s">
        <v>2480</v>
      </c>
      <c r="V217" s="10" t="s">
        <v>2481</v>
      </c>
      <c r="W217" s="10" t="s">
        <v>2482</v>
      </c>
      <c r="X217" s="10" t="s">
        <v>2483</v>
      </c>
      <c r="Y217" s="10" t="s">
        <v>123</v>
      </c>
      <c r="Z217" s="10" t="s">
        <v>124</v>
      </c>
      <c r="AA217" s="49">
        <v>2000</v>
      </c>
      <c r="AB217" s="10" t="s">
        <v>125</v>
      </c>
      <c r="AC217" s="10" t="s">
        <v>2083</v>
      </c>
      <c r="AD217" s="49">
        <v>267</v>
      </c>
      <c r="AE217" s="49">
        <v>500</v>
      </c>
      <c r="AF217" s="49">
        <v>500</v>
      </c>
      <c r="AG217" s="49">
        <v>733</v>
      </c>
      <c r="AH217" s="10"/>
      <c r="AI217" s="10" t="s">
        <v>5572</v>
      </c>
      <c r="AJ217" s="10" t="s">
        <v>5573</v>
      </c>
      <c r="AK217" s="10" t="s">
        <v>5574</v>
      </c>
      <c r="AL217" s="10" t="s">
        <v>5575</v>
      </c>
      <c r="AM217" s="10" t="s">
        <v>4849</v>
      </c>
      <c r="AN217" s="10" t="s">
        <v>5576</v>
      </c>
      <c r="AO217" s="49">
        <v>500</v>
      </c>
      <c r="AP217" s="49">
        <v>0</v>
      </c>
      <c r="AQ217" s="49">
        <v>500</v>
      </c>
      <c r="AR217" s="49">
        <v>0</v>
      </c>
      <c r="AS217" s="49">
        <v>0</v>
      </c>
      <c r="AT217" s="49">
        <v>0</v>
      </c>
      <c r="AU217" s="49">
        <v>0</v>
      </c>
      <c r="AV217" s="49">
        <v>2000</v>
      </c>
      <c r="AW217" s="50">
        <v>0</v>
      </c>
      <c r="AX217" s="49">
        <v>0</v>
      </c>
      <c r="AY217" s="49">
        <v>0</v>
      </c>
      <c r="AZ217" s="49">
        <v>0</v>
      </c>
      <c r="BA217" s="49">
        <v>2500</v>
      </c>
      <c r="BB217" s="49">
        <v>500</v>
      </c>
      <c r="BC217" s="49">
        <v>0</v>
      </c>
      <c r="BD217" s="49">
        <v>500</v>
      </c>
      <c r="BE217" s="49">
        <v>0</v>
      </c>
      <c r="BF217" s="49">
        <v>0</v>
      </c>
      <c r="BG217" s="49">
        <v>0</v>
      </c>
      <c r="BH217" s="49">
        <v>0</v>
      </c>
      <c r="BI217" s="49">
        <v>2000</v>
      </c>
      <c r="BJ217" s="50">
        <v>0</v>
      </c>
      <c r="BK217" s="49">
        <v>0</v>
      </c>
      <c r="BL217" s="49">
        <v>0</v>
      </c>
      <c r="BM217" s="49">
        <v>0</v>
      </c>
      <c r="BN217" s="49">
        <v>2500</v>
      </c>
      <c r="BO217" s="49">
        <v>500</v>
      </c>
      <c r="BP217" s="49">
        <v>0</v>
      </c>
      <c r="BQ217" s="49">
        <v>500</v>
      </c>
      <c r="BR217" s="49">
        <v>0</v>
      </c>
      <c r="BS217" s="49">
        <v>0</v>
      </c>
      <c r="BT217" s="49">
        <v>0</v>
      </c>
      <c r="BU217" s="50">
        <v>0</v>
      </c>
      <c r="BV217" s="49">
        <v>2000</v>
      </c>
      <c r="BW217" s="50">
        <v>0</v>
      </c>
      <c r="BX217" s="49">
        <v>0</v>
      </c>
      <c r="BY217" s="49">
        <v>0</v>
      </c>
      <c r="BZ217" s="49">
        <v>0</v>
      </c>
      <c r="CA217" s="49">
        <v>2500</v>
      </c>
      <c r="CB217" s="49">
        <v>500</v>
      </c>
      <c r="CC217" s="49">
        <v>0</v>
      </c>
      <c r="CD217" s="49">
        <v>500</v>
      </c>
      <c r="CE217" s="49">
        <v>0</v>
      </c>
      <c r="CF217" s="49">
        <v>0</v>
      </c>
      <c r="CG217" s="49">
        <v>0</v>
      </c>
      <c r="CH217" s="50">
        <v>0</v>
      </c>
      <c r="CI217" s="49">
        <v>2000</v>
      </c>
      <c r="CJ217" s="50">
        <v>0</v>
      </c>
      <c r="CK217" s="49">
        <v>0</v>
      </c>
      <c r="CL217" s="49">
        <v>0</v>
      </c>
      <c r="CM217" s="49">
        <v>0</v>
      </c>
      <c r="CN217" s="49">
        <v>2500</v>
      </c>
      <c r="CO217" s="10" t="s">
        <v>2486</v>
      </c>
      <c r="CP217" s="51" t="s">
        <v>5577</v>
      </c>
    </row>
    <row r="218" spans="1:94" ht="70.349999999999994" customHeight="1" x14ac:dyDescent="0.3">
      <c r="A218" s="48" t="s">
        <v>2488</v>
      </c>
      <c r="B218" s="48" t="s">
        <v>2488</v>
      </c>
      <c r="C218" s="10" t="s">
        <v>136</v>
      </c>
      <c r="D218" s="10" t="s">
        <v>2069</v>
      </c>
      <c r="E218" s="10" t="s">
        <v>2459</v>
      </c>
      <c r="F218" s="10" t="s">
        <v>2460</v>
      </c>
      <c r="G218" s="10" t="s">
        <v>521</v>
      </c>
      <c r="H218" s="10" t="s">
        <v>522</v>
      </c>
      <c r="I218" s="10" t="s">
        <v>2461</v>
      </c>
      <c r="J218" s="10" t="s">
        <v>670</v>
      </c>
      <c r="K218" s="10" t="s">
        <v>2462</v>
      </c>
      <c r="L218" s="10" t="s">
        <v>2463</v>
      </c>
      <c r="M218" s="10" t="s">
        <v>844</v>
      </c>
      <c r="N218" s="10" t="s">
        <v>2464</v>
      </c>
      <c r="O218" s="10" t="s">
        <v>2463</v>
      </c>
      <c r="P218" s="10" t="s">
        <v>716</v>
      </c>
      <c r="Q218" s="10" t="s">
        <v>2465</v>
      </c>
      <c r="R218" s="10" t="s">
        <v>2466</v>
      </c>
      <c r="S218" s="10" t="s">
        <v>2489</v>
      </c>
      <c r="T218" s="10" t="s">
        <v>2490</v>
      </c>
      <c r="U218" s="10" t="s">
        <v>2491</v>
      </c>
      <c r="V218" s="10" t="s">
        <v>2492</v>
      </c>
      <c r="W218" s="10" t="s">
        <v>2493</v>
      </c>
      <c r="X218" s="10" t="s">
        <v>2144</v>
      </c>
      <c r="Y218" s="10" t="s">
        <v>123</v>
      </c>
      <c r="Z218" s="10" t="s">
        <v>124</v>
      </c>
      <c r="AA218" s="49">
        <v>2000</v>
      </c>
      <c r="AB218" s="10" t="s">
        <v>125</v>
      </c>
      <c r="AC218" s="10" t="s">
        <v>2083</v>
      </c>
      <c r="AD218" s="49">
        <v>1296</v>
      </c>
      <c r="AE218" s="49">
        <v>304</v>
      </c>
      <c r="AF218" s="49">
        <v>200</v>
      </c>
      <c r="AG218" s="49">
        <v>200</v>
      </c>
      <c r="AH218" s="10" t="s">
        <v>5578</v>
      </c>
      <c r="AI218" s="10" t="s">
        <v>5579</v>
      </c>
      <c r="AJ218" s="10" t="s">
        <v>5580</v>
      </c>
      <c r="AK218" s="10" t="s">
        <v>5581</v>
      </c>
      <c r="AL218" s="10" t="s">
        <v>5582</v>
      </c>
      <c r="AM218" s="10" t="s">
        <v>4849</v>
      </c>
      <c r="AN218" s="10" t="s">
        <v>5583</v>
      </c>
      <c r="AO218" s="49">
        <v>1013</v>
      </c>
      <c r="AP218" s="49">
        <v>0</v>
      </c>
      <c r="AQ218" s="49">
        <v>1013</v>
      </c>
      <c r="AR218" s="49">
        <v>0</v>
      </c>
      <c r="AS218" s="49">
        <v>0</v>
      </c>
      <c r="AT218" s="49">
        <v>0</v>
      </c>
      <c r="AU218" s="49">
        <v>0</v>
      </c>
      <c r="AV218" s="49">
        <v>0</v>
      </c>
      <c r="AW218" s="50">
        <v>0</v>
      </c>
      <c r="AX218" s="49">
        <v>0</v>
      </c>
      <c r="AY218" s="49">
        <v>0</v>
      </c>
      <c r="AZ218" s="49">
        <v>0</v>
      </c>
      <c r="BA218" s="49">
        <v>1013</v>
      </c>
      <c r="BB218" s="49">
        <v>200</v>
      </c>
      <c r="BC218" s="49">
        <v>0</v>
      </c>
      <c r="BD218" s="49">
        <v>200</v>
      </c>
      <c r="BE218" s="49">
        <v>0</v>
      </c>
      <c r="BF218" s="49">
        <v>0</v>
      </c>
      <c r="BG218" s="49">
        <v>0</v>
      </c>
      <c r="BH218" s="49">
        <v>0</v>
      </c>
      <c r="BI218" s="49">
        <v>0</v>
      </c>
      <c r="BJ218" s="50">
        <v>0</v>
      </c>
      <c r="BK218" s="49">
        <v>0</v>
      </c>
      <c r="BL218" s="49">
        <v>0</v>
      </c>
      <c r="BM218" s="49">
        <v>0</v>
      </c>
      <c r="BN218" s="49">
        <v>200</v>
      </c>
      <c r="BO218" s="49">
        <v>150</v>
      </c>
      <c r="BP218" s="49">
        <v>0</v>
      </c>
      <c r="BQ218" s="49">
        <v>150</v>
      </c>
      <c r="BR218" s="49">
        <v>0</v>
      </c>
      <c r="BS218" s="49">
        <v>0</v>
      </c>
      <c r="BT218" s="49">
        <v>0</v>
      </c>
      <c r="BU218" s="50">
        <v>0</v>
      </c>
      <c r="BV218" s="49">
        <v>0</v>
      </c>
      <c r="BW218" s="50">
        <v>0</v>
      </c>
      <c r="BX218" s="49">
        <v>0</v>
      </c>
      <c r="BY218" s="49">
        <v>0</v>
      </c>
      <c r="BZ218" s="49">
        <v>0</v>
      </c>
      <c r="CA218" s="49">
        <v>150</v>
      </c>
      <c r="CB218" s="49">
        <v>150</v>
      </c>
      <c r="CC218" s="49">
        <v>0</v>
      </c>
      <c r="CD218" s="49">
        <v>150</v>
      </c>
      <c r="CE218" s="49">
        <v>0</v>
      </c>
      <c r="CF218" s="49">
        <v>0</v>
      </c>
      <c r="CG218" s="49">
        <v>0</v>
      </c>
      <c r="CH218" s="50">
        <v>0</v>
      </c>
      <c r="CI218" s="49">
        <v>0</v>
      </c>
      <c r="CJ218" s="50">
        <v>0</v>
      </c>
      <c r="CK218" s="49">
        <v>0</v>
      </c>
      <c r="CL218" s="49">
        <v>0</v>
      </c>
      <c r="CM218" s="49">
        <v>0</v>
      </c>
      <c r="CN218" s="49">
        <v>150</v>
      </c>
      <c r="CO218" s="10" t="s">
        <v>2497</v>
      </c>
      <c r="CP218" s="51" t="s">
        <v>5584</v>
      </c>
    </row>
    <row r="219" spans="1:94" ht="70.349999999999994" customHeight="1" x14ac:dyDescent="0.3">
      <c r="A219" s="48" t="s">
        <v>2499</v>
      </c>
      <c r="B219" s="48" t="s">
        <v>2499</v>
      </c>
      <c r="C219" s="10" t="s">
        <v>175</v>
      </c>
      <c r="D219" s="10" t="s">
        <v>2069</v>
      </c>
      <c r="E219" s="10" t="s">
        <v>2459</v>
      </c>
      <c r="F219" s="10" t="s">
        <v>2460</v>
      </c>
      <c r="G219" s="10" t="s">
        <v>521</v>
      </c>
      <c r="H219" s="10" t="s">
        <v>522</v>
      </c>
      <c r="I219" s="10" t="s">
        <v>2461</v>
      </c>
      <c r="J219" s="10" t="s">
        <v>670</v>
      </c>
      <c r="K219" s="10" t="s">
        <v>2462</v>
      </c>
      <c r="L219" s="10" t="s">
        <v>2463</v>
      </c>
      <c r="M219" s="10" t="s">
        <v>844</v>
      </c>
      <c r="N219" s="10" t="s">
        <v>2464</v>
      </c>
      <c r="O219" s="10" t="s">
        <v>2463</v>
      </c>
      <c r="P219" s="10" t="s">
        <v>716</v>
      </c>
      <c r="Q219" s="10" t="s">
        <v>2465</v>
      </c>
      <c r="R219" s="10" t="s">
        <v>2466</v>
      </c>
      <c r="S219" s="10" t="s">
        <v>2500</v>
      </c>
      <c r="T219" s="10" t="s">
        <v>2501</v>
      </c>
      <c r="U219" s="10" t="s">
        <v>2502</v>
      </c>
      <c r="V219" s="10" t="s">
        <v>2503</v>
      </c>
      <c r="W219" s="10" t="s">
        <v>2504</v>
      </c>
      <c r="X219" s="10" t="s">
        <v>2505</v>
      </c>
      <c r="Y219" s="10" t="s">
        <v>123</v>
      </c>
      <c r="Z219" s="10" t="s">
        <v>124</v>
      </c>
      <c r="AA219" s="49">
        <v>60</v>
      </c>
      <c r="AB219" s="10" t="s">
        <v>125</v>
      </c>
      <c r="AC219" s="10" t="s">
        <v>2083</v>
      </c>
      <c r="AD219" s="49">
        <v>0</v>
      </c>
      <c r="AE219" s="49">
        <v>20</v>
      </c>
      <c r="AF219" s="49">
        <v>20</v>
      </c>
      <c r="AG219" s="49">
        <v>20</v>
      </c>
      <c r="AH219" s="10"/>
      <c r="AI219" s="10" t="s">
        <v>5585</v>
      </c>
      <c r="AJ219" s="10" t="s">
        <v>5586</v>
      </c>
      <c r="AK219" s="10" t="s">
        <v>5587</v>
      </c>
      <c r="AL219" s="10" t="s">
        <v>5588</v>
      </c>
      <c r="AM219" s="10" t="s">
        <v>4849</v>
      </c>
      <c r="AN219" s="10"/>
      <c r="AO219" s="49">
        <v>100</v>
      </c>
      <c r="AP219" s="49">
        <v>0</v>
      </c>
      <c r="AQ219" s="49">
        <v>100</v>
      </c>
      <c r="AR219" s="49">
        <v>0</v>
      </c>
      <c r="AS219" s="49">
        <v>0</v>
      </c>
      <c r="AT219" s="49">
        <v>0</v>
      </c>
      <c r="AU219" s="49">
        <v>0</v>
      </c>
      <c r="AV219" s="49">
        <v>0</v>
      </c>
      <c r="AW219" s="50">
        <v>0</v>
      </c>
      <c r="AX219" s="49">
        <v>0</v>
      </c>
      <c r="AY219" s="49">
        <v>0</v>
      </c>
      <c r="AZ219" s="49">
        <v>0</v>
      </c>
      <c r="BA219" s="49">
        <v>100</v>
      </c>
      <c r="BB219" s="49">
        <v>100</v>
      </c>
      <c r="BC219" s="49">
        <v>0</v>
      </c>
      <c r="BD219" s="49">
        <v>100</v>
      </c>
      <c r="BE219" s="49">
        <v>0</v>
      </c>
      <c r="BF219" s="49">
        <v>0</v>
      </c>
      <c r="BG219" s="49">
        <v>0</v>
      </c>
      <c r="BH219" s="49">
        <v>0</v>
      </c>
      <c r="BI219" s="49">
        <v>0</v>
      </c>
      <c r="BJ219" s="50">
        <v>0</v>
      </c>
      <c r="BK219" s="49">
        <v>0</v>
      </c>
      <c r="BL219" s="49">
        <v>0</v>
      </c>
      <c r="BM219" s="49">
        <v>0</v>
      </c>
      <c r="BN219" s="49">
        <v>100</v>
      </c>
      <c r="BO219" s="49">
        <v>100</v>
      </c>
      <c r="BP219" s="49">
        <v>0</v>
      </c>
      <c r="BQ219" s="49">
        <v>100</v>
      </c>
      <c r="BR219" s="49">
        <v>0</v>
      </c>
      <c r="BS219" s="49">
        <v>0</v>
      </c>
      <c r="BT219" s="49">
        <v>0</v>
      </c>
      <c r="BU219" s="50">
        <v>0</v>
      </c>
      <c r="BV219" s="49">
        <v>0</v>
      </c>
      <c r="BW219" s="50">
        <v>0</v>
      </c>
      <c r="BX219" s="49">
        <v>0</v>
      </c>
      <c r="BY219" s="49">
        <v>0</v>
      </c>
      <c r="BZ219" s="49">
        <v>0</v>
      </c>
      <c r="CA219" s="49">
        <v>100</v>
      </c>
      <c r="CB219" s="49">
        <v>100</v>
      </c>
      <c r="CC219" s="49">
        <v>0</v>
      </c>
      <c r="CD219" s="49">
        <v>100</v>
      </c>
      <c r="CE219" s="49">
        <v>0</v>
      </c>
      <c r="CF219" s="49">
        <v>0</v>
      </c>
      <c r="CG219" s="49">
        <v>0</v>
      </c>
      <c r="CH219" s="50">
        <v>0</v>
      </c>
      <c r="CI219" s="49">
        <v>0</v>
      </c>
      <c r="CJ219" s="50">
        <v>0</v>
      </c>
      <c r="CK219" s="49">
        <v>0</v>
      </c>
      <c r="CL219" s="49">
        <v>0</v>
      </c>
      <c r="CM219" s="49">
        <v>0</v>
      </c>
      <c r="CN219" s="49">
        <v>100</v>
      </c>
      <c r="CO219" s="10"/>
      <c r="CP219" s="51" t="s">
        <v>2508</v>
      </c>
    </row>
    <row r="220" spans="1:94" ht="70.349999999999994" customHeight="1" x14ac:dyDescent="0.3">
      <c r="A220" s="48" t="s">
        <v>2509</v>
      </c>
      <c r="B220" s="48" t="s">
        <v>2509</v>
      </c>
      <c r="C220" s="10" t="s">
        <v>246</v>
      </c>
      <c r="D220" s="10" t="s">
        <v>2069</v>
      </c>
      <c r="E220" s="10" t="s">
        <v>2459</v>
      </c>
      <c r="F220" s="10" t="s">
        <v>2460</v>
      </c>
      <c r="G220" s="10" t="s">
        <v>521</v>
      </c>
      <c r="H220" s="10" t="s">
        <v>522</v>
      </c>
      <c r="I220" s="10" t="s">
        <v>2461</v>
      </c>
      <c r="J220" s="10" t="s">
        <v>670</v>
      </c>
      <c r="K220" s="10" t="s">
        <v>2462</v>
      </c>
      <c r="L220" s="10" t="s">
        <v>2463</v>
      </c>
      <c r="M220" s="10" t="s">
        <v>844</v>
      </c>
      <c r="N220" s="10" t="s">
        <v>2464</v>
      </c>
      <c r="O220" s="10" t="s">
        <v>2463</v>
      </c>
      <c r="P220" s="10" t="s">
        <v>716</v>
      </c>
      <c r="Q220" s="10" t="s">
        <v>2465</v>
      </c>
      <c r="R220" s="10" t="s">
        <v>2466</v>
      </c>
      <c r="S220" s="10" t="s">
        <v>2510</v>
      </c>
      <c r="T220" s="10" t="s">
        <v>2511</v>
      </c>
      <c r="U220" s="10" t="s">
        <v>2512</v>
      </c>
      <c r="V220" s="10" t="s">
        <v>2513</v>
      </c>
      <c r="W220" s="10" t="s">
        <v>2514</v>
      </c>
      <c r="X220" s="10" t="s">
        <v>2515</v>
      </c>
      <c r="Y220" s="10" t="s">
        <v>123</v>
      </c>
      <c r="Z220" s="10" t="s">
        <v>124</v>
      </c>
      <c r="AA220" s="49">
        <v>3000</v>
      </c>
      <c r="AB220" s="10" t="s">
        <v>125</v>
      </c>
      <c r="AC220" s="10" t="s">
        <v>2083</v>
      </c>
      <c r="AD220" s="49">
        <v>0</v>
      </c>
      <c r="AE220" s="49">
        <v>1000</v>
      </c>
      <c r="AF220" s="49">
        <v>1000</v>
      </c>
      <c r="AG220" s="49">
        <v>1000</v>
      </c>
      <c r="AH220" s="10"/>
      <c r="AI220" s="10" t="s">
        <v>5589</v>
      </c>
      <c r="AJ220" s="10" t="s">
        <v>5590</v>
      </c>
      <c r="AK220" s="10"/>
      <c r="AL220" s="10"/>
      <c r="AM220" s="10" t="s">
        <v>4891</v>
      </c>
      <c r="AN220" s="10"/>
      <c r="AO220" s="49">
        <v>0</v>
      </c>
      <c r="AP220" s="49">
        <v>0</v>
      </c>
      <c r="AQ220" s="49">
        <v>0</v>
      </c>
      <c r="AR220" s="49">
        <v>0</v>
      </c>
      <c r="AS220" s="49">
        <v>0</v>
      </c>
      <c r="AT220" s="49">
        <v>0</v>
      </c>
      <c r="AU220" s="49">
        <v>0</v>
      </c>
      <c r="AV220" s="49">
        <v>10000</v>
      </c>
      <c r="AW220" s="50">
        <v>0</v>
      </c>
      <c r="AX220" s="49">
        <v>3000</v>
      </c>
      <c r="AY220" s="49">
        <v>0</v>
      </c>
      <c r="AZ220" s="49">
        <v>0</v>
      </c>
      <c r="BA220" s="49">
        <v>13000</v>
      </c>
      <c r="BB220" s="49">
        <v>0</v>
      </c>
      <c r="BC220" s="49">
        <v>0</v>
      </c>
      <c r="BD220" s="49">
        <v>0</v>
      </c>
      <c r="BE220" s="49">
        <v>0</v>
      </c>
      <c r="BF220" s="49">
        <v>0</v>
      </c>
      <c r="BG220" s="49">
        <v>0</v>
      </c>
      <c r="BH220" s="49">
        <v>0</v>
      </c>
      <c r="BI220" s="49">
        <v>0</v>
      </c>
      <c r="BJ220" s="50">
        <v>0</v>
      </c>
      <c r="BK220" s="49">
        <v>0</v>
      </c>
      <c r="BL220" s="49">
        <v>0</v>
      </c>
      <c r="BM220" s="49">
        <v>0</v>
      </c>
      <c r="BN220" s="49">
        <v>0</v>
      </c>
      <c r="BO220" s="49">
        <v>0</v>
      </c>
      <c r="BP220" s="49">
        <v>0</v>
      </c>
      <c r="BQ220" s="49">
        <v>0</v>
      </c>
      <c r="BR220" s="49">
        <v>0</v>
      </c>
      <c r="BS220" s="49">
        <v>0</v>
      </c>
      <c r="BT220" s="49">
        <v>0</v>
      </c>
      <c r="BU220" s="50">
        <v>0</v>
      </c>
      <c r="BV220" s="49">
        <v>0</v>
      </c>
      <c r="BW220" s="50">
        <v>0</v>
      </c>
      <c r="BX220" s="49">
        <v>1000</v>
      </c>
      <c r="BY220" s="49">
        <v>0</v>
      </c>
      <c r="BZ220" s="49">
        <v>0</v>
      </c>
      <c r="CA220" s="49">
        <v>1000</v>
      </c>
      <c r="CB220" s="49">
        <v>0</v>
      </c>
      <c r="CC220" s="49">
        <v>0</v>
      </c>
      <c r="CD220" s="49">
        <v>0</v>
      </c>
      <c r="CE220" s="49">
        <v>0</v>
      </c>
      <c r="CF220" s="49">
        <v>0</v>
      </c>
      <c r="CG220" s="49">
        <v>0</v>
      </c>
      <c r="CH220" s="50">
        <v>0</v>
      </c>
      <c r="CI220" s="49">
        <v>0</v>
      </c>
      <c r="CJ220" s="50">
        <v>0</v>
      </c>
      <c r="CK220" s="49">
        <v>0</v>
      </c>
      <c r="CL220" s="49">
        <v>0</v>
      </c>
      <c r="CM220" s="49">
        <v>0</v>
      </c>
      <c r="CN220" s="49">
        <v>0</v>
      </c>
      <c r="CO220" s="10" t="s">
        <v>2518</v>
      </c>
      <c r="CP220" s="51" t="s">
        <v>2519</v>
      </c>
    </row>
    <row r="221" spans="1:94" ht="70.349999999999994" customHeight="1" x14ac:dyDescent="0.3">
      <c r="A221" s="48" t="s">
        <v>2520</v>
      </c>
      <c r="B221" s="48" t="s">
        <v>2520</v>
      </c>
      <c r="C221" s="10" t="s">
        <v>357</v>
      </c>
      <c r="D221" s="10" t="s">
        <v>2069</v>
      </c>
      <c r="E221" s="10" t="s">
        <v>2459</v>
      </c>
      <c r="F221" s="10" t="s">
        <v>2460</v>
      </c>
      <c r="G221" s="10" t="s">
        <v>521</v>
      </c>
      <c r="H221" s="10" t="s">
        <v>522</v>
      </c>
      <c r="I221" s="10" t="s">
        <v>2461</v>
      </c>
      <c r="J221" s="10" t="s">
        <v>670</v>
      </c>
      <c r="K221" s="10" t="s">
        <v>2462</v>
      </c>
      <c r="L221" s="10" t="s">
        <v>2463</v>
      </c>
      <c r="M221" s="10" t="s">
        <v>844</v>
      </c>
      <c r="N221" s="10" t="s">
        <v>2464</v>
      </c>
      <c r="O221" s="10" t="s">
        <v>2463</v>
      </c>
      <c r="P221" s="10" t="s">
        <v>716</v>
      </c>
      <c r="Q221" s="10" t="s">
        <v>2465</v>
      </c>
      <c r="R221" s="10" t="s">
        <v>2466</v>
      </c>
      <c r="S221" s="10" t="s">
        <v>531</v>
      </c>
      <c r="T221" s="10" t="s">
        <v>2521</v>
      </c>
      <c r="U221" s="10" t="s">
        <v>1062</v>
      </c>
      <c r="V221" s="10" t="s">
        <v>2522</v>
      </c>
      <c r="W221" s="10" t="s">
        <v>1064</v>
      </c>
      <c r="X221" s="10" t="s">
        <v>500</v>
      </c>
      <c r="Y221" s="10" t="s">
        <v>239</v>
      </c>
      <c r="Z221" s="10" t="s">
        <v>124</v>
      </c>
      <c r="AA221" s="49">
        <v>1</v>
      </c>
      <c r="AB221" s="10" t="s">
        <v>125</v>
      </c>
      <c r="AC221" s="10" t="s">
        <v>2083</v>
      </c>
      <c r="AD221" s="49">
        <v>1</v>
      </c>
      <c r="AE221" s="49">
        <v>0</v>
      </c>
      <c r="AF221" s="49">
        <v>0</v>
      </c>
      <c r="AG221" s="49">
        <v>0</v>
      </c>
      <c r="AH221" s="10" t="s">
        <v>5591</v>
      </c>
      <c r="AI221" s="10"/>
      <c r="AJ221" s="10"/>
      <c r="AK221" s="10"/>
      <c r="AL221" s="10"/>
      <c r="AM221" s="10" t="s">
        <v>4849</v>
      </c>
      <c r="AN221" s="10"/>
      <c r="AO221" s="49">
        <v>150</v>
      </c>
      <c r="AP221" s="49">
        <v>0</v>
      </c>
      <c r="AQ221" s="49">
        <v>150</v>
      </c>
      <c r="AR221" s="49">
        <v>0</v>
      </c>
      <c r="AS221" s="49">
        <v>0</v>
      </c>
      <c r="AT221" s="49">
        <v>0</v>
      </c>
      <c r="AU221" s="49">
        <v>0</v>
      </c>
      <c r="AV221" s="49">
        <v>0</v>
      </c>
      <c r="AW221" s="50">
        <v>0</v>
      </c>
      <c r="AX221" s="49">
        <v>0</v>
      </c>
      <c r="AY221" s="49">
        <v>0</v>
      </c>
      <c r="AZ221" s="49">
        <v>0</v>
      </c>
      <c r="BA221" s="49">
        <v>150</v>
      </c>
      <c r="BB221" s="49">
        <v>0</v>
      </c>
      <c r="BC221" s="49">
        <v>0</v>
      </c>
      <c r="BD221" s="49">
        <v>0</v>
      </c>
      <c r="BE221" s="49">
        <v>0</v>
      </c>
      <c r="BF221" s="49">
        <v>0</v>
      </c>
      <c r="BG221" s="49">
        <v>0</v>
      </c>
      <c r="BH221" s="49">
        <v>0</v>
      </c>
      <c r="BI221" s="49">
        <v>0</v>
      </c>
      <c r="BJ221" s="50">
        <v>0</v>
      </c>
      <c r="BK221" s="49">
        <v>0</v>
      </c>
      <c r="BL221" s="49">
        <v>0</v>
      </c>
      <c r="BM221" s="49">
        <v>0</v>
      </c>
      <c r="BN221" s="49">
        <v>0</v>
      </c>
      <c r="BO221" s="49">
        <v>0</v>
      </c>
      <c r="BP221" s="49">
        <v>0</v>
      </c>
      <c r="BQ221" s="49">
        <v>0</v>
      </c>
      <c r="BR221" s="49">
        <v>0</v>
      </c>
      <c r="BS221" s="49">
        <v>0</v>
      </c>
      <c r="BT221" s="49">
        <v>0</v>
      </c>
      <c r="BU221" s="50">
        <v>0</v>
      </c>
      <c r="BV221" s="49">
        <v>0</v>
      </c>
      <c r="BW221" s="50">
        <v>0</v>
      </c>
      <c r="BX221" s="49">
        <v>0</v>
      </c>
      <c r="BY221" s="49">
        <v>0</v>
      </c>
      <c r="BZ221" s="49">
        <v>0</v>
      </c>
      <c r="CA221" s="49">
        <v>0</v>
      </c>
      <c r="CB221" s="49">
        <v>0</v>
      </c>
      <c r="CC221" s="49">
        <v>0</v>
      </c>
      <c r="CD221" s="49">
        <v>0</v>
      </c>
      <c r="CE221" s="49">
        <v>0</v>
      </c>
      <c r="CF221" s="49">
        <v>0</v>
      </c>
      <c r="CG221" s="49">
        <v>0</v>
      </c>
      <c r="CH221" s="50">
        <v>0</v>
      </c>
      <c r="CI221" s="49">
        <v>0</v>
      </c>
      <c r="CJ221" s="50">
        <v>0</v>
      </c>
      <c r="CK221" s="49">
        <v>0</v>
      </c>
      <c r="CL221" s="49">
        <v>0</v>
      </c>
      <c r="CM221" s="49">
        <v>0</v>
      </c>
      <c r="CN221" s="49">
        <v>0</v>
      </c>
      <c r="CO221" s="10" t="s">
        <v>2524</v>
      </c>
      <c r="CP221" s="51" t="s">
        <v>2525</v>
      </c>
    </row>
    <row r="222" spans="1:94" ht="70.349999999999994" customHeight="1" x14ac:dyDescent="0.3">
      <c r="A222" s="48" t="s">
        <v>2526</v>
      </c>
      <c r="B222" s="48" t="s">
        <v>2526</v>
      </c>
      <c r="C222" s="10" t="s">
        <v>419</v>
      </c>
      <c r="D222" s="10" t="s">
        <v>2069</v>
      </c>
      <c r="E222" s="10" t="s">
        <v>2459</v>
      </c>
      <c r="F222" s="10" t="s">
        <v>2460</v>
      </c>
      <c r="G222" s="10" t="s">
        <v>521</v>
      </c>
      <c r="H222" s="10" t="s">
        <v>522</v>
      </c>
      <c r="I222" s="10" t="s">
        <v>2461</v>
      </c>
      <c r="J222" s="10" t="s">
        <v>670</v>
      </c>
      <c r="K222" s="10" t="s">
        <v>2462</v>
      </c>
      <c r="L222" s="10" t="s">
        <v>2463</v>
      </c>
      <c r="M222" s="10" t="s">
        <v>844</v>
      </c>
      <c r="N222" s="10" t="s">
        <v>2464</v>
      </c>
      <c r="O222" s="10" t="s">
        <v>2463</v>
      </c>
      <c r="P222" s="10" t="s">
        <v>716</v>
      </c>
      <c r="Q222" s="10" t="s">
        <v>2465</v>
      </c>
      <c r="R222" s="10" t="s">
        <v>2466</v>
      </c>
      <c r="S222" s="10" t="s">
        <v>2527</v>
      </c>
      <c r="T222" s="10" t="s">
        <v>2528</v>
      </c>
      <c r="U222" s="10" t="s">
        <v>2529</v>
      </c>
      <c r="V222" s="10" t="s">
        <v>2530</v>
      </c>
      <c r="W222" s="10" t="s">
        <v>2531</v>
      </c>
      <c r="X222" s="10" t="s">
        <v>269</v>
      </c>
      <c r="Y222" s="10" t="s">
        <v>123</v>
      </c>
      <c r="Z222" s="10" t="s">
        <v>124</v>
      </c>
      <c r="AA222" s="49">
        <v>3000</v>
      </c>
      <c r="AB222" s="10" t="s">
        <v>125</v>
      </c>
      <c r="AC222" s="10" t="s">
        <v>2083</v>
      </c>
      <c r="AD222" s="49">
        <v>0</v>
      </c>
      <c r="AE222" s="49">
        <v>0</v>
      </c>
      <c r="AF222" s="49">
        <v>1500</v>
      </c>
      <c r="AG222" s="49">
        <v>1500</v>
      </c>
      <c r="AH222" s="10"/>
      <c r="AI222" s="10" t="s">
        <v>5592</v>
      </c>
      <c r="AJ222" s="10"/>
      <c r="AK222" s="10" t="s">
        <v>5593</v>
      </c>
      <c r="AL222" s="10" t="s">
        <v>5594</v>
      </c>
      <c r="AM222" s="10" t="s">
        <v>4849</v>
      </c>
      <c r="AN222" s="10"/>
      <c r="AO222" s="49">
        <v>1000</v>
      </c>
      <c r="AP222" s="49">
        <v>0</v>
      </c>
      <c r="AQ222" s="49">
        <v>1000</v>
      </c>
      <c r="AR222" s="49">
        <v>0</v>
      </c>
      <c r="AS222" s="49">
        <v>0</v>
      </c>
      <c r="AT222" s="49">
        <v>0</v>
      </c>
      <c r="AU222" s="49">
        <v>0</v>
      </c>
      <c r="AV222" s="49">
        <v>15000</v>
      </c>
      <c r="AW222" s="50">
        <v>0</v>
      </c>
      <c r="AX222" s="49">
        <v>0</v>
      </c>
      <c r="AY222" s="49">
        <v>0</v>
      </c>
      <c r="AZ222" s="49">
        <v>0</v>
      </c>
      <c r="BA222" s="49">
        <v>16000</v>
      </c>
      <c r="BB222" s="49">
        <v>0</v>
      </c>
      <c r="BC222" s="49">
        <v>0</v>
      </c>
      <c r="BD222" s="49">
        <v>0</v>
      </c>
      <c r="BE222" s="49">
        <v>0</v>
      </c>
      <c r="BF222" s="49">
        <v>0</v>
      </c>
      <c r="BG222" s="49">
        <v>0</v>
      </c>
      <c r="BH222" s="49">
        <v>0</v>
      </c>
      <c r="BI222" s="49">
        <v>10000</v>
      </c>
      <c r="BJ222" s="50">
        <v>0</v>
      </c>
      <c r="BK222" s="49">
        <v>0</v>
      </c>
      <c r="BL222" s="49">
        <v>0</v>
      </c>
      <c r="BM222" s="49">
        <v>0</v>
      </c>
      <c r="BN222" s="49">
        <v>10000</v>
      </c>
      <c r="BO222" s="49">
        <v>0</v>
      </c>
      <c r="BP222" s="49">
        <v>0</v>
      </c>
      <c r="BQ222" s="49">
        <v>0</v>
      </c>
      <c r="BR222" s="49">
        <v>0</v>
      </c>
      <c r="BS222" s="49">
        <v>0</v>
      </c>
      <c r="BT222" s="49">
        <v>0</v>
      </c>
      <c r="BU222" s="50">
        <v>0</v>
      </c>
      <c r="BV222" s="49">
        <v>0</v>
      </c>
      <c r="BW222" s="50">
        <v>0</v>
      </c>
      <c r="BX222" s="49">
        <v>0</v>
      </c>
      <c r="BY222" s="49">
        <v>0</v>
      </c>
      <c r="BZ222" s="49">
        <v>0</v>
      </c>
      <c r="CA222" s="49">
        <v>0</v>
      </c>
      <c r="CB222" s="49">
        <v>0</v>
      </c>
      <c r="CC222" s="49">
        <v>0</v>
      </c>
      <c r="CD222" s="49">
        <v>0</v>
      </c>
      <c r="CE222" s="49">
        <v>0</v>
      </c>
      <c r="CF222" s="49">
        <v>0</v>
      </c>
      <c r="CG222" s="49">
        <v>0</v>
      </c>
      <c r="CH222" s="50">
        <v>0</v>
      </c>
      <c r="CI222" s="49">
        <v>0</v>
      </c>
      <c r="CJ222" s="50">
        <v>0</v>
      </c>
      <c r="CK222" s="49">
        <v>0</v>
      </c>
      <c r="CL222" s="49">
        <v>0</v>
      </c>
      <c r="CM222" s="49">
        <v>0</v>
      </c>
      <c r="CN222" s="49">
        <v>0</v>
      </c>
      <c r="CO222" s="10"/>
      <c r="CP222" s="51" t="s">
        <v>2534</v>
      </c>
    </row>
    <row r="223" spans="1:94" ht="70.349999999999994" customHeight="1" x14ac:dyDescent="0.3">
      <c r="A223" s="48" t="s">
        <v>2535</v>
      </c>
      <c r="B223" s="48" t="s">
        <v>2535</v>
      </c>
      <c r="C223" s="10" t="s">
        <v>111</v>
      </c>
      <c r="D223" s="10" t="s">
        <v>2069</v>
      </c>
      <c r="E223" s="10" t="s">
        <v>2536</v>
      </c>
      <c r="F223" s="10" t="s">
        <v>1465</v>
      </c>
      <c r="G223" s="10" t="s">
        <v>124</v>
      </c>
      <c r="H223" s="10" t="s">
        <v>106</v>
      </c>
      <c r="I223" s="10" t="s">
        <v>2537</v>
      </c>
      <c r="J223" s="10" t="s">
        <v>2538</v>
      </c>
      <c r="K223" s="10" t="s">
        <v>2462</v>
      </c>
      <c r="L223" s="10" t="s">
        <v>2463</v>
      </c>
      <c r="M223" s="10" t="s">
        <v>856</v>
      </c>
      <c r="N223" s="10" t="s">
        <v>2539</v>
      </c>
      <c r="O223" s="10" t="s">
        <v>2463</v>
      </c>
      <c r="P223" s="10" t="s">
        <v>716</v>
      </c>
      <c r="Q223" s="10" t="s">
        <v>2540</v>
      </c>
      <c r="R223" s="10" t="s">
        <v>2541</v>
      </c>
      <c r="S223" s="10" t="s">
        <v>2542</v>
      </c>
      <c r="T223" s="10" t="s">
        <v>2543</v>
      </c>
      <c r="U223" s="10" t="s">
        <v>2544</v>
      </c>
      <c r="V223" s="10" t="s">
        <v>2545</v>
      </c>
      <c r="W223" s="10" t="s">
        <v>2546</v>
      </c>
      <c r="X223" s="10" t="s">
        <v>2547</v>
      </c>
      <c r="Y223" s="10" t="s">
        <v>123</v>
      </c>
      <c r="Z223" s="10" t="s">
        <v>124</v>
      </c>
      <c r="AA223" s="49">
        <v>3000</v>
      </c>
      <c r="AB223" s="10" t="s">
        <v>125</v>
      </c>
      <c r="AC223" s="10" t="s">
        <v>2083</v>
      </c>
      <c r="AD223" s="49">
        <v>0</v>
      </c>
      <c r="AE223" s="49">
        <v>1000</v>
      </c>
      <c r="AF223" s="49">
        <v>1000</v>
      </c>
      <c r="AG223" s="49">
        <v>1000</v>
      </c>
      <c r="AH223" s="10"/>
      <c r="AI223" s="10" t="s">
        <v>5595</v>
      </c>
      <c r="AJ223" s="10"/>
      <c r="AK223" s="10" t="s">
        <v>5596</v>
      </c>
      <c r="AL223" s="10" t="s">
        <v>5596</v>
      </c>
      <c r="AM223" s="10" t="s">
        <v>4849</v>
      </c>
      <c r="AN223" s="10"/>
      <c r="AO223" s="49">
        <v>100</v>
      </c>
      <c r="AP223" s="49">
        <v>0</v>
      </c>
      <c r="AQ223" s="49">
        <v>100</v>
      </c>
      <c r="AR223" s="49">
        <v>0</v>
      </c>
      <c r="AS223" s="49">
        <v>0</v>
      </c>
      <c r="AT223" s="49">
        <v>0</v>
      </c>
      <c r="AU223" s="49">
        <v>0</v>
      </c>
      <c r="AV223" s="49">
        <v>500</v>
      </c>
      <c r="AW223" s="50">
        <v>0</v>
      </c>
      <c r="AX223" s="49">
        <v>0</v>
      </c>
      <c r="AY223" s="49">
        <v>0</v>
      </c>
      <c r="AZ223" s="49">
        <v>0</v>
      </c>
      <c r="BA223" s="49">
        <v>600</v>
      </c>
      <c r="BB223" s="49">
        <v>100</v>
      </c>
      <c r="BC223" s="49">
        <v>0</v>
      </c>
      <c r="BD223" s="49">
        <v>100</v>
      </c>
      <c r="BE223" s="49">
        <v>0</v>
      </c>
      <c r="BF223" s="49">
        <v>0</v>
      </c>
      <c r="BG223" s="49">
        <v>0</v>
      </c>
      <c r="BH223" s="49">
        <v>0</v>
      </c>
      <c r="BI223" s="49">
        <v>500</v>
      </c>
      <c r="BJ223" s="50">
        <v>0</v>
      </c>
      <c r="BK223" s="49">
        <v>0</v>
      </c>
      <c r="BL223" s="49">
        <v>0</v>
      </c>
      <c r="BM223" s="49">
        <v>0</v>
      </c>
      <c r="BN223" s="49">
        <v>600</v>
      </c>
      <c r="BO223" s="49">
        <v>100</v>
      </c>
      <c r="BP223" s="49">
        <v>0</v>
      </c>
      <c r="BQ223" s="49">
        <v>100</v>
      </c>
      <c r="BR223" s="49">
        <v>0</v>
      </c>
      <c r="BS223" s="49">
        <v>0</v>
      </c>
      <c r="BT223" s="49">
        <v>0</v>
      </c>
      <c r="BU223" s="50">
        <v>0</v>
      </c>
      <c r="BV223" s="49">
        <v>500</v>
      </c>
      <c r="BW223" s="50">
        <v>0</v>
      </c>
      <c r="BX223" s="49">
        <v>0</v>
      </c>
      <c r="BY223" s="49">
        <v>0</v>
      </c>
      <c r="BZ223" s="49">
        <v>0</v>
      </c>
      <c r="CA223" s="49">
        <v>600</v>
      </c>
      <c r="CB223" s="49">
        <v>100</v>
      </c>
      <c r="CC223" s="49">
        <v>0</v>
      </c>
      <c r="CD223" s="49">
        <v>100</v>
      </c>
      <c r="CE223" s="49">
        <v>0</v>
      </c>
      <c r="CF223" s="49">
        <v>0</v>
      </c>
      <c r="CG223" s="49">
        <v>0</v>
      </c>
      <c r="CH223" s="50">
        <v>0</v>
      </c>
      <c r="CI223" s="49">
        <v>500</v>
      </c>
      <c r="CJ223" s="50">
        <v>0</v>
      </c>
      <c r="CK223" s="49">
        <v>0</v>
      </c>
      <c r="CL223" s="49">
        <v>0</v>
      </c>
      <c r="CM223" s="49">
        <v>0</v>
      </c>
      <c r="CN223" s="49">
        <v>600</v>
      </c>
      <c r="CO223" s="10"/>
      <c r="CP223" s="51" t="s">
        <v>2549</v>
      </c>
    </row>
    <row r="224" spans="1:94" ht="70.349999999999994" customHeight="1" x14ac:dyDescent="0.3">
      <c r="A224" s="48" t="s">
        <v>2550</v>
      </c>
      <c r="B224" s="48" t="s">
        <v>2550</v>
      </c>
      <c r="C224" s="10" t="s">
        <v>111</v>
      </c>
      <c r="D224" s="10" t="s">
        <v>2069</v>
      </c>
      <c r="E224" s="10" t="s">
        <v>2459</v>
      </c>
      <c r="F224" s="10" t="s">
        <v>2460</v>
      </c>
      <c r="G224" s="10" t="s">
        <v>521</v>
      </c>
      <c r="H224" s="10" t="s">
        <v>522</v>
      </c>
      <c r="I224" s="10" t="s">
        <v>2461</v>
      </c>
      <c r="J224" s="10" t="s">
        <v>670</v>
      </c>
      <c r="K224" s="10" t="s">
        <v>2462</v>
      </c>
      <c r="L224" s="10" t="s">
        <v>2463</v>
      </c>
      <c r="M224" s="10" t="s">
        <v>868</v>
      </c>
      <c r="N224" s="10" t="s">
        <v>2551</v>
      </c>
      <c r="O224" s="10" t="s">
        <v>2463</v>
      </c>
      <c r="P224" s="10" t="s">
        <v>716</v>
      </c>
      <c r="Q224" s="10" t="s">
        <v>2551</v>
      </c>
      <c r="R224" s="10" t="s">
        <v>2552</v>
      </c>
      <c r="S224" s="10" t="s">
        <v>2553</v>
      </c>
      <c r="T224" s="10" t="s">
        <v>2554</v>
      </c>
      <c r="U224" s="10" t="s">
        <v>2555</v>
      </c>
      <c r="V224" s="10" t="s">
        <v>2556</v>
      </c>
      <c r="W224" s="10" t="s">
        <v>2557</v>
      </c>
      <c r="X224" s="10" t="s">
        <v>2558</v>
      </c>
      <c r="Y224" s="10" t="s">
        <v>123</v>
      </c>
      <c r="Z224" s="10" t="s">
        <v>124</v>
      </c>
      <c r="AA224" s="49">
        <v>7</v>
      </c>
      <c r="AB224" s="10" t="s">
        <v>125</v>
      </c>
      <c r="AC224" s="10" t="s">
        <v>2083</v>
      </c>
      <c r="AD224" s="49">
        <v>7</v>
      </c>
      <c r="AE224" s="49">
        <v>0</v>
      </c>
      <c r="AF224" s="49">
        <v>0</v>
      </c>
      <c r="AG224" s="49">
        <v>0</v>
      </c>
      <c r="AH224" s="10" t="s">
        <v>5597</v>
      </c>
      <c r="AI224" s="10"/>
      <c r="AJ224" s="10"/>
      <c r="AK224" s="10"/>
      <c r="AL224" s="10"/>
      <c r="AM224" s="10" t="s">
        <v>4849</v>
      </c>
      <c r="AN224" s="10"/>
      <c r="AO224" s="49">
        <v>200</v>
      </c>
      <c r="AP224" s="49">
        <v>0</v>
      </c>
      <c r="AQ224" s="49">
        <v>200</v>
      </c>
      <c r="AR224" s="49">
        <v>0</v>
      </c>
      <c r="AS224" s="49">
        <v>0</v>
      </c>
      <c r="AT224" s="49">
        <v>0</v>
      </c>
      <c r="AU224" s="49">
        <v>0</v>
      </c>
      <c r="AV224" s="49">
        <v>500</v>
      </c>
      <c r="AW224" s="50">
        <v>0</v>
      </c>
      <c r="AX224" s="49">
        <v>0</v>
      </c>
      <c r="AY224" s="49">
        <v>0</v>
      </c>
      <c r="AZ224" s="49">
        <v>0</v>
      </c>
      <c r="BA224" s="49">
        <v>700</v>
      </c>
      <c r="BB224" s="49">
        <v>100</v>
      </c>
      <c r="BC224" s="49">
        <v>0</v>
      </c>
      <c r="BD224" s="49">
        <v>100</v>
      </c>
      <c r="BE224" s="49">
        <v>0</v>
      </c>
      <c r="BF224" s="49">
        <v>0</v>
      </c>
      <c r="BG224" s="49">
        <v>0</v>
      </c>
      <c r="BH224" s="49">
        <v>0</v>
      </c>
      <c r="BI224" s="49">
        <v>400</v>
      </c>
      <c r="BJ224" s="50">
        <v>0</v>
      </c>
      <c r="BK224" s="49">
        <v>0</v>
      </c>
      <c r="BL224" s="49">
        <v>0</v>
      </c>
      <c r="BM224" s="49">
        <v>0</v>
      </c>
      <c r="BN224" s="49">
        <v>500</v>
      </c>
      <c r="BO224" s="49">
        <v>0</v>
      </c>
      <c r="BP224" s="49">
        <v>0</v>
      </c>
      <c r="BQ224" s="49">
        <v>0</v>
      </c>
      <c r="BR224" s="49">
        <v>0</v>
      </c>
      <c r="BS224" s="49">
        <v>0</v>
      </c>
      <c r="BT224" s="49">
        <v>0</v>
      </c>
      <c r="BU224" s="50">
        <v>0</v>
      </c>
      <c r="BV224" s="49">
        <v>0</v>
      </c>
      <c r="BW224" s="50">
        <v>0</v>
      </c>
      <c r="BX224" s="49">
        <v>0</v>
      </c>
      <c r="BY224" s="49">
        <v>0</v>
      </c>
      <c r="BZ224" s="49">
        <v>0</v>
      </c>
      <c r="CA224" s="49">
        <v>0</v>
      </c>
      <c r="CB224" s="49">
        <v>0</v>
      </c>
      <c r="CC224" s="49">
        <v>0</v>
      </c>
      <c r="CD224" s="49">
        <v>0</v>
      </c>
      <c r="CE224" s="49">
        <v>0</v>
      </c>
      <c r="CF224" s="49">
        <v>0</v>
      </c>
      <c r="CG224" s="49">
        <v>0</v>
      </c>
      <c r="CH224" s="50">
        <v>0</v>
      </c>
      <c r="CI224" s="49">
        <v>0</v>
      </c>
      <c r="CJ224" s="50">
        <v>0</v>
      </c>
      <c r="CK224" s="49">
        <v>0</v>
      </c>
      <c r="CL224" s="49">
        <v>0</v>
      </c>
      <c r="CM224" s="49">
        <v>0</v>
      </c>
      <c r="CN224" s="49">
        <v>0</v>
      </c>
      <c r="CO224" s="10" t="s">
        <v>2560</v>
      </c>
      <c r="CP224" s="51" t="s">
        <v>2561</v>
      </c>
    </row>
    <row r="225" spans="1:94" ht="70.349999999999994" customHeight="1" x14ac:dyDescent="0.3">
      <c r="A225" s="48" t="s">
        <v>2562</v>
      </c>
      <c r="B225" s="48" t="s">
        <v>2562</v>
      </c>
      <c r="C225" s="10" t="s">
        <v>111</v>
      </c>
      <c r="D225" s="10" t="s">
        <v>2069</v>
      </c>
      <c r="E225" s="10" t="s">
        <v>2563</v>
      </c>
      <c r="F225" s="10" t="s">
        <v>2564</v>
      </c>
      <c r="G225" s="10" t="s">
        <v>124</v>
      </c>
      <c r="H225" s="10" t="s">
        <v>106</v>
      </c>
      <c r="I225" s="10" t="s">
        <v>2565</v>
      </c>
      <c r="J225" s="10" t="s">
        <v>2566</v>
      </c>
      <c r="K225" s="10" t="s">
        <v>2462</v>
      </c>
      <c r="L225" s="10" t="s">
        <v>2463</v>
      </c>
      <c r="M225" s="10" t="s">
        <v>880</v>
      </c>
      <c r="N225" s="10" t="s">
        <v>2567</v>
      </c>
      <c r="O225" s="10" t="s">
        <v>2463</v>
      </c>
      <c r="P225" s="10" t="s">
        <v>716</v>
      </c>
      <c r="Q225" s="10" t="s">
        <v>2568</v>
      </c>
      <c r="R225" s="10" t="s">
        <v>2569</v>
      </c>
      <c r="S225" s="10" t="s">
        <v>2570</v>
      </c>
      <c r="T225" s="10" t="s">
        <v>2571</v>
      </c>
      <c r="U225" s="10" t="s">
        <v>2572</v>
      </c>
      <c r="V225" s="10" t="s">
        <v>2573</v>
      </c>
      <c r="W225" s="10" t="s">
        <v>2574</v>
      </c>
      <c r="X225" s="10" t="s">
        <v>2472</v>
      </c>
      <c r="Y225" s="10" t="s">
        <v>123</v>
      </c>
      <c r="Z225" s="10" t="s">
        <v>124</v>
      </c>
      <c r="AA225" s="49">
        <v>10000</v>
      </c>
      <c r="AB225" s="10" t="s">
        <v>125</v>
      </c>
      <c r="AC225" s="10" t="s">
        <v>2083</v>
      </c>
      <c r="AD225" s="49">
        <v>0</v>
      </c>
      <c r="AE225" s="49">
        <v>4877</v>
      </c>
      <c r="AF225" s="49">
        <v>2555</v>
      </c>
      <c r="AG225" s="49">
        <v>2568</v>
      </c>
      <c r="AH225" s="10"/>
      <c r="AI225" s="10" t="s">
        <v>5598</v>
      </c>
      <c r="AJ225" s="10" t="s">
        <v>5599</v>
      </c>
      <c r="AK225" s="10" t="s">
        <v>5600</v>
      </c>
      <c r="AL225" s="10" t="s">
        <v>5601</v>
      </c>
      <c r="AM225" s="10" t="s">
        <v>4849</v>
      </c>
      <c r="AN225" s="10"/>
      <c r="AO225" s="49">
        <v>500</v>
      </c>
      <c r="AP225" s="49">
        <v>0</v>
      </c>
      <c r="AQ225" s="49">
        <v>500</v>
      </c>
      <c r="AR225" s="49">
        <v>0</v>
      </c>
      <c r="AS225" s="49">
        <v>0</v>
      </c>
      <c r="AT225" s="49">
        <v>0</v>
      </c>
      <c r="AU225" s="49">
        <v>0</v>
      </c>
      <c r="AV225" s="49">
        <v>2000</v>
      </c>
      <c r="AW225" s="50">
        <v>0</v>
      </c>
      <c r="AX225" s="49">
        <v>0</v>
      </c>
      <c r="AY225" s="49">
        <v>0</v>
      </c>
      <c r="AZ225" s="49">
        <v>0</v>
      </c>
      <c r="BA225" s="49">
        <v>2500</v>
      </c>
      <c r="BB225" s="49">
        <v>500</v>
      </c>
      <c r="BC225" s="49">
        <v>0</v>
      </c>
      <c r="BD225" s="49">
        <v>500</v>
      </c>
      <c r="BE225" s="49">
        <v>0</v>
      </c>
      <c r="BF225" s="49">
        <v>0</v>
      </c>
      <c r="BG225" s="49">
        <v>0</v>
      </c>
      <c r="BH225" s="49">
        <v>0</v>
      </c>
      <c r="BI225" s="49">
        <v>2000</v>
      </c>
      <c r="BJ225" s="50">
        <v>0</v>
      </c>
      <c r="BK225" s="49">
        <v>0</v>
      </c>
      <c r="BL225" s="49">
        <v>0</v>
      </c>
      <c r="BM225" s="49">
        <v>0</v>
      </c>
      <c r="BN225" s="49">
        <v>2500</v>
      </c>
      <c r="BO225" s="49">
        <v>250</v>
      </c>
      <c r="BP225" s="49">
        <v>0</v>
      </c>
      <c r="BQ225" s="49">
        <v>250</v>
      </c>
      <c r="BR225" s="49">
        <v>0</v>
      </c>
      <c r="BS225" s="49">
        <v>0</v>
      </c>
      <c r="BT225" s="49">
        <v>0</v>
      </c>
      <c r="BU225" s="50">
        <v>0</v>
      </c>
      <c r="BV225" s="49">
        <v>1500</v>
      </c>
      <c r="BW225" s="50">
        <v>0</v>
      </c>
      <c r="BX225" s="49">
        <v>0</v>
      </c>
      <c r="BY225" s="49">
        <v>0</v>
      </c>
      <c r="BZ225" s="49">
        <v>0</v>
      </c>
      <c r="CA225" s="49">
        <v>1750</v>
      </c>
      <c r="CB225" s="49">
        <v>250</v>
      </c>
      <c r="CC225" s="49">
        <v>0</v>
      </c>
      <c r="CD225" s="49">
        <v>250</v>
      </c>
      <c r="CE225" s="49">
        <v>0</v>
      </c>
      <c r="CF225" s="49">
        <v>0</v>
      </c>
      <c r="CG225" s="49">
        <v>0</v>
      </c>
      <c r="CH225" s="50">
        <v>0</v>
      </c>
      <c r="CI225" s="49">
        <v>1500</v>
      </c>
      <c r="CJ225" s="50">
        <v>0</v>
      </c>
      <c r="CK225" s="49">
        <v>0</v>
      </c>
      <c r="CL225" s="49">
        <v>0</v>
      </c>
      <c r="CM225" s="49">
        <v>0</v>
      </c>
      <c r="CN225" s="49">
        <v>1750</v>
      </c>
      <c r="CO225" s="10" t="s">
        <v>2577</v>
      </c>
      <c r="CP225" s="51" t="s">
        <v>2578</v>
      </c>
    </row>
    <row r="226" spans="1:94" ht="70.349999999999994" customHeight="1" x14ac:dyDescent="0.3">
      <c r="A226" s="48" t="s">
        <v>2579</v>
      </c>
      <c r="B226" s="48" t="s">
        <v>2579</v>
      </c>
      <c r="C226" s="10" t="s">
        <v>111</v>
      </c>
      <c r="D226" s="10" t="s">
        <v>2069</v>
      </c>
      <c r="E226" s="10" t="s">
        <v>2459</v>
      </c>
      <c r="F226" s="10" t="s">
        <v>2460</v>
      </c>
      <c r="G226" s="10" t="s">
        <v>521</v>
      </c>
      <c r="H226" s="10" t="s">
        <v>522</v>
      </c>
      <c r="I226" s="10" t="s">
        <v>2461</v>
      </c>
      <c r="J226" s="10" t="s">
        <v>670</v>
      </c>
      <c r="K226" s="10" t="s">
        <v>2462</v>
      </c>
      <c r="L226" s="10" t="s">
        <v>2463</v>
      </c>
      <c r="M226" s="10" t="s">
        <v>893</v>
      </c>
      <c r="N226" s="10" t="s">
        <v>2580</v>
      </c>
      <c r="O226" s="10" t="s">
        <v>2463</v>
      </c>
      <c r="P226" s="10" t="s">
        <v>716</v>
      </c>
      <c r="Q226" s="10" t="s">
        <v>2580</v>
      </c>
      <c r="R226" s="10" t="s">
        <v>2581</v>
      </c>
      <c r="S226" s="10" t="s">
        <v>2582</v>
      </c>
      <c r="T226" s="10" t="s">
        <v>2583</v>
      </c>
      <c r="U226" s="10" t="s">
        <v>2584</v>
      </c>
      <c r="V226" s="10" t="s">
        <v>2585</v>
      </c>
      <c r="W226" s="10" t="s">
        <v>2586</v>
      </c>
      <c r="X226" s="10" t="s">
        <v>2587</v>
      </c>
      <c r="Y226" s="10" t="s">
        <v>123</v>
      </c>
      <c r="Z226" s="10" t="s">
        <v>124</v>
      </c>
      <c r="AA226" s="49">
        <v>20000000</v>
      </c>
      <c r="AB226" s="10" t="s">
        <v>125</v>
      </c>
      <c r="AC226" s="10" t="s">
        <v>2083</v>
      </c>
      <c r="AD226" s="49">
        <v>0</v>
      </c>
      <c r="AE226" s="49">
        <v>10000000</v>
      </c>
      <c r="AF226" s="49">
        <v>5000000</v>
      </c>
      <c r="AG226" s="49">
        <v>5000000</v>
      </c>
      <c r="AH226" s="10"/>
      <c r="AI226" s="10" t="s">
        <v>5602</v>
      </c>
      <c r="AJ226" s="10"/>
      <c r="AK226" s="10" t="s">
        <v>5603</v>
      </c>
      <c r="AL226" s="10" t="s">
        <v>5603</v>
      </c>
      <c r="AM226" s="10" t="s">
        <v>4849</v>
      </c>
      <c r="AN226" s="10"/>
      <c r="AO226" s="49">
        <v>100</v>
      </c>
      <c r="AP226" s="49">
        <v>0</v>
      </c>
      <c r="AQ226" s="49">
        <v>100</v>
      </c>
      <c r="AR226" s="49">
        <v>0</v>
      </c>
      <c r="AS226" s="49">
        <v>0</v>
      </c>
      <c r="AT226" s="49">
        <v>0</v>
      </c>
      <c r="AU226" s="49">
        <v>0</v>
      </c>
      <c r="AV226" s="49">
        <v>2000</v>
      </c>
      <c r="AW226" s="50">
        <v>0</v>
      </c>
      <c r="AX226" s="49">
        <v>0</v>
      </c>
      <c r="AY226" s="49">
        <v>0</v>
      </c>
      <c r="AZ226" s="49">
        <v>0</v>
      </c>
      <c r="BA226" s="49">
        <v>2100</v>
      </c>
      <c r="BB226" s="49">
        <v>100</v>
      </c>
      <c r="BC226" s="49">
        <v>0</v>
      </c>
      <c r="BD226" s="49">
        <v>100</v>
      </c>
      <c r="BE226" s="49">
        <v>0</v>
      </c>
      <c r="BF226" s="49">
        <v>0</v>
      </c>
      <c r="BG226" s="49">
        <v>0</v>
      </c>
      <c r="BH226" s="49">
        <v>0</v>
      </c>
      <c r="BI226" s="49">
        <v>1500</v>
      </c>
      <c r="BJ226" s="50">
        <v>0</v>
      </c>
      <c r="BK226" s="49">
        <v>0</v>
      </c>
      <c r="BL226" s="49">
        <v>0</v>
      </c>
      <c r="BM226" s="49">
        <v>0</v>
      </c>
      <c r="BN226" s="49">
        <v>1600</v>
      </c>
      <c r="BO226" s="49">
        <v>100</v>
      </c>
      <c r="BP226" s="49">
        <v>0</v>
      </c>
      <c r="BQ226" s="49">
        <v>100</v>
      </c>
      <c r="BR226" s="49">
        <v>0</v>
      </c>
      <c r="BS226" s="49">
        <v>0</v>
      </c>
      <c r="BT226" s="49">
        <v>0</v>
      </c>
      <c r="BU226" s="50">
        <v>0</v>
      </c>
      <c r="BV226" s="49">
        <v>1000</v>
      </c>
      <c r="BW226" s="50">
        <v>0</v>
      </c>
      <c r="BX226" s="49">
        <v>0</v>
      </c>
      <c r="BY226" s="49">
        <v>0</v>
      </c>
      <c r="BZ226" s="49">
        <v>0</v>
      </c>
      <c r="CA226" s="49">
        <v>1100</v>
      </c>
      <c r="CB226" s="49">
        <v>100</v>
      </c>
      <c r="CC226" s="49">
        <v>0</v>
      </c>
      <c r="CD226" s="49">
        <v>100</v>
      </c>
      <c r="CE226" s="49">
        <v>0</v>
      </c>
      <c r="CF226" s="49">
        <v>0</v>
      </c>
      <c r="CG226" s="49">
        <v>0</v>
      </c>
      <c r="CH226" s="50">
        <v>0</v>
      </c>
      <c r="CI226" s="49">
        <v>500</v>
      </c>
      <c r="CJ226" s="50">
        <v>0</v>
      </c>
      <c r="CK226" s="49">
        <v>0</v>
      </c>
      <c r="CL226" s="49">
        <v>0</v>
      </c>
      <c r="CM226" s="49">
        <v>0</v>
      </c>
      <c r="CN226" s="49">
        <v>600</v>
      </c>
      <c r="CO226" s="10"/>
      <c r="CP226" s="51" t="s">
        <v>2590</v>
      </c>
    </row>
    <row r="227" spans="1:94" ht="70.349999999999994" customHeight="1" x14ac:dyDescent="0.3">
      <c r="A227" s="48" t="s">
        <v>2591</v>
      </c>
      <c r="B227" s="48" t="s">
        <v>2591</v>
      </c>
      <c r="C227" s="10" t="s">
        <v>101</v>
      </c>
      <c r="D227" s="10" t="s">
        <v>2069</v>
      </c>
      <c r="E227" s="10" t="s">
        <v>2459</v>
      </c>
      <c r="F227" s="10" t="s">
        <v>2460</v>
      </c>
      <c r="G227" s="10" t="s">
        <v>521</v>
      </c>
      <c r="H227" s="10" t="s">
        <v>522</v>
      </c>
      <c r="I227" s="10" t="s">
        <v>2461</v>
      </c>
      <c r="J227" s="10" t="s">
        <v>670</v>
      </c>
      <c r="K227" s="10" t="s">
        <v>2462</v>
      </c>
      <c r="L227" s="10" t="s">
        <v>2463</v>
      </c>
      <c r="M227" s="10" t="s">
        <v>893</v>
      </c>
      <c r="N227" s="10" t="s">
        <v>2580</v>
      </c>
      <c r="O227" s="10" t="s">
        <v>2463</v>
      </c>
      <c r="P227" s="10" t="s">
        <v>716</v>
      </c>
      <c r="Q227" s="10" t="s">
        <v>2580</v>
      </c>
      <c r="R227" s="10" t="s">
        <v>2581</v>
      </c>
      <c r="S227" s="10" t="s">
        <v>2592</v>
      </c>
      <c r="T227" s="10" t="s">
        <v>2593</v>
      </c>
      <c r="U227" s="10" t="s">
        <v>2592</v>
      </c>
      <c r="V227" s="10" t="s">
        <v>2594</v>
      </c>
      <c r="W227" s="10" t="s">
        <v>2595</v>
      </c>
      <c r="X227" s="10" t="s">
        <v>2596</v>
      </c>
      <c r="Y227" s="10" t="s">
        <v>123</v>
      </c>
      <c r="Z227" s="10" t="s">
        <v>124</v>
      </c>
      <c r="AA227" s="49">
        <v>1</v>
      </c>
      <c r="AB227" s="10" t="s">
        <v>125</v>
      </c>
      <c r="AC227" s="10" t="s">
        <v>2083</v>
      </c>
      <c r="AD227" s="49">
        <v>0</v>
      </c>
      <c r="AE227" s="49">
        <v>0</v>
      </c>
      <c r="AF227" s="49">
        <v>0</v>
      </c>
      <c r="AG227" s="49">
        <v>1</v>
      </c>
      <c r="AH227" s="10"/>
      <c r="AI227" s="10"/>
      <c r="AJ227" s="10"/>
      <c r="AK227" s="10"/>
      <c r="AL227" s="10" t="s">
        <v>5604</v>
      </c>
      <c r="AM227" s="10" t="s">
        <v>4891</v>
      </c>
      <c r="AN227" s="10"/>
      <c r="AO227" s="49">
        <v>0</v>
      </c>
      <c r="AP227" s="49">
        <v>0</v>
      </c>
      <c r="AQ227" s="49">
        <v>0</v>
      </c>
      <c r="AR227" s="49">
        <v>0</v>
      </c>
      <c r="AS227" s="49">
        <v>0</v>
      </c>
      <c r="AT227" s="49">
        <v>0</v>
      </c>
      <c r="AU227" s="49">
        <v>0</v>
      </c>
      <c r="AV227" s="49">
        <v>3000</v>
      </c>
      <c r="AW227" s="50">
        <v>0</v>
      </c>
      <c r="AX227" s="49">
        <v>1000</v>
      </c>
      <c r="AY227" s="49">
        <v>0</v>
      </c>
      <c r="AZ227" s="49">
        <v>0</v>
      </c>
      <c r="BA227" s="49">
        <v>4000</v>
      </c>
      <c r="BB227" s="49">
        <v>0</v>
      </c>
      <c r="BC227" s="49">
        <v>0</v>
      </c>
      <c r="BD227" s="49">
        <v>0</v>
      </c>
      <c r="BE227" s="49">
        <v>0</v>
      </c>
      <c r="BF227" s="49">
        <v>0</v>
      </c>
      <c r="BG227" s="49">
        <v>0</v>
      </c>
      <c r="BH227" s="49">
        <v>0</v>
      </c>
      <c r="BI227" s="49">
        <v>0</v>
      </c>
      <c r="BJ227" s="50">
        <v>0</v>
      </c>
      <c r="BK227" s="49">
        <v>0</v>
      </c>
      <c r="BL227" s="49">
        <v>0</v>
      </c>
      <c r="BM227" s="49">
        <v>0</v>
      </c>
      <c r="BN227" s="49">
        <v>0</v>
      </c>
      <c r="BO227" s="49">
        <v>0</v>
      </c>
      <c r="BP227" s="49">
        <v>0</v>
      </c>
      <c r="BQ227" s="49">
        <v>0</v>
      </c>
      <c r="BR227" s="49">
        <v>0</v>
      </c>
      <c r="BS227" s="49">
        <v>0</v>
      </c>
      <c r="BT227" s="49">
        <v>0</v>
      </c>
      <c r="BU227" s="50">
        <v>0</v>
      </c>
      <c r="BV227" s="49">
        <v>0</v>
      </c>
      <c r="BW227" s="50">
        <v>0</v>
      </c>
      <c r="BX227" s="49">
        <v>0</v>
      </c>
      <c r="BY227" s="49">
        <v>0</v>
      </c>
      <c r="BZ227" s="49">
        <v>0</v>
      </c>
      <c r="CA227" s="49">
        <v>0</v>
      </c>
      <c r="CB227" s="49">
        <v>0</v>
      </c>
      <c r="CC227" s="49">
        <v>0</v>
      </c>
      <c r="CD227" s="49">
        <v>0</v>
      </c>
      <c r="CE227" s="49">
        <v>0</v>
      </c>
      <c r="CF227" s="49">
        <v>0</v>
      </c>
      <c r="CG227" s="49">
        <v>0</v>
      </c>
      <c r="CH227" s="50">
        <v>0</v>
      </c>
      <c r="CI227" s="49">
        <v>0</v>
      </c>
      <c r="CJ227" s="50">
        <v>0</v>
      </c>
      <c r="CK227" s="49">
        <v>0</v>
      </c>
      <c r="CL227" s="49">
        <v>0</v>
      </c>
      <c r="CM227" s="49">
        <v>0</v>
      </c>
      <c r="CN227" s="49">
        <v>0</v>
      </c>
      <c r="CO227" s="10"/>
      <c r="CP227" s="51" t="s">
        <v>2597</v>
      </c>
    </row>
    <row r="228" spans="1:94" ht="70.349999999999994" customHeight="1" x14ac:dyDescent="0.3">
      <c r="A228" s="48" t="s">
        <v>2598</v>
      </c>
      <c r="B228" s="48" t="s">
        <v>2598</v>
      </c>
      <c r="C228" s="10" t="s">
        <v>136</v>
      </c>
      <c r="D228" s="10" t="s">
        <v>2069</v>
      </c>
      <c r="E228" s="10" t="s">
        <v>2459</v>
      </c>
      <c r="F228" s="10" t="s">
        <v>2460</v>
      </c>
      <c r="G228" s="10" t="s">
        <v>521</v>
      </c>
      <c r="H228" s="10" t="s">
        <v>522</v>
      </c>
      <c r="I228" s="10" t="s">
        <v>2461</v>
      </c>
      <c r="J228" s="10" t="s">
        <v>670</v>
      </c>
      <c r="K228" s="10" t="s">
        <v>2462</v>
      </c>
      <c r="L228" s="10" t="s">
        <v>2463</v>
      </c>
      <c r="M228" s="10" t="s">
        <v>893</v>
      </c>
      <c r="N228" s="10" t="s">
        <v>2580</v>
      </c>
      <c r="O228" s="10" t="s">
        <v>2463</v>
      </c>
      <c r="P228" s="10" t="s">
        <v>716</v>
      </c>
      <c r="Q228" s="10" t="s">
        <v>2580</v>
      </c>
      <c r="R228" s="10" t="s">
        <v>2581</v>
      </c>
      <c r="S228" s="10" t="s">
        <v>2599</v>
      </c>
      <c r="T228" s="10" t="s">
        <v>2600</v>
      </c>
      <c r="U228" s="10" t="s">
        <v>2599</v>
      </c>
      <c r="V228" s="10" t="s">
        <v>2601</v>
      </c>
      <c r="W228" s="10" t="s">
        <v>2595</v>
      </c>
      <c r="X228" s="10" t="s">
        <v>2596</v>
      </c>
      <c r="Y228" s="10" t="s">
        <v>123</v>
      </c>
      <c r="Z228" s="10" t="s">
        <v>124</v>
      </c>
      <c r="AA228" s="49">
        <v>2</v>
      </c>
      <c r="AB228" s="10" t="s">
        <v>125</v>
      </c>
      <c r="AC228" s="10" t="s">
        <v>2083</v>
      </c>
      <c r="AD228" s="49">
        <v>0</v>
      </c>
      <c r="AE228" s="49">
        <v>0</v>
      </c>
      <c r="AF228" s="49">
        <v>1</v>
      </c>
      <c r="AG228" s="49">
        <v>1</v>
      </c>
      <c r="AH228" s="10"/>
      <c r="AI228" s="10" t="s">
        <v>5605</v>
      </c>
      <c r="AJ228" s="10"/>
      <c r="AK228" s="10" t="s">
        <v>5606</v>
      </c>
      <c r="AL228" s="10" t="s">
        <v>5604</v>
      </c>
      <c r="AM228" s="10" t="s">
        <v>4891</v>
      </c>
      <c r="AN228" s="10"/>
      <c r="AO228" s="49">
        <v>0</v>
      </c>
      <c r="AP228" s="49">
        <v>0</v>
      </c>
      <c r="AQ228" s="49">
        <v>0</v>
      </c>
      <c r="AR228" s="49">
        <v>0</v>
      </c>
      <c r="AS228" s="49">
        <v>0</v>
      </c>
      <c r="AT228" s="49">
        <v>0</v>
      </c>
      <c r="AU228" s="49">
        <v>0</v>
      </c>
      <c r="AV228" s="49">
        <v>10000</v>
      </c>
      <c r="AW228" s="50">
        <v>0</v>
      </c>
      <c r="AX228" s="49">
        <v>3000</v>
      </c>
      <c r="AY228" s="49">
        <v>0</v>
      </c>
      <c r="AZ228" s="49">
        <v>0</v>
      </c>
      <c r="BA228" s="49">
        <v>13000</v>
      </c>
      <c r="BB228" s="49">
        <v>0</v>
      </c>
      <c r="BC228" s="49">
        <v>0</v>
      </c>
      <c r="BD228" s="49">
        <v>0</v>
      </c>
      <c r="BE228" s="49">
        <v>0</v>
      </c>
      <c r="BF228" s="49">
        <v>0</v>
      </c>
      <c r="BG228" s="49">
        <v>0</v>
      </c>
      <c r="BH228" s="49">
        <v>0</v>
      </c>
      <c r="BI228" s="49">
        <v>0</v>
      </c>
      <c r="BJ228" s="50">
        <v>0</v>
      </c>
      <c r="BK228" s="49">
        <v>0</v>
      </c>
      <c r="BL228" s="49">
        <v>0</v>
      </c>
      <c r="BM228" s="49">
        <v>0</v>
      </c>
      <c r="BN228" s="49">
        <v>0</v>
      </c>
      <c r="BO228" s="49">
        <v>0</v>
      </c>
      <c r="BP228" s="49">
        <v>0</v>
      </c>
      <c r="BQ228" s="49">
        <v>0</v>
      </c>
      <c r="BR228" s="49">
        <v>0</v>
      </c>
      <c r="BS228" s="49">
        <v>0</v>
      </c>
      <c r="BT228" s="49">
        <v>0</v>
      </c>
      <c r="BU228" s="50">
        <v>0</v>
      </c>
      <c r="BV228" s="49">
        <v>0</v>
      </c>
      <c r="BW228" s="50">
        <v>0</v>
      </c>
      <c r="BX228" s="49">
        <v>0</v>
      </c>
      <c r="BY228" s="49">
        <v>0</v>
      </c>
      <c r="BZ228" s="49">
        <v>0</v>
      </c>
      <c r="CA228" s="49">
        <v>0</v>
      </c>
      <c r="CB228" s="49">
        <v>0</v>
      </c>
      <c r="CC228" s="49">
        <v>0</v>
      </c>
      <c r="CD228" s="49">
        <v>0</v>
      </c>
      <c r="CE228" s="49">
        <v>0</v>
      </c>
      <c r="CF228" s="49">
        <v>0</v>
      </c>
      <c r="CG228" s="49">
        <v>0</v>
      </c>
      <c r="CH228" s="50">
        <v>0</v>
      </c>
      <c r="CI228" s="49">
        <v>0</v>
      </c>
      <c r="CJ228" s="50">
        <v>0</v>
      </c>
      <c r="CK228" s="49">
        <v>0</v>
      </c>
      <c r="CL228" s="49">
        <v>0</v>
      </c>
      <c r="CM228" s="49">
        <v>0</v>
      </c>
      <c r="CN228" s="49">
        <v>0</v>
      </c>
      <c r="CO228" s="10"/>
      <c r="CP228" s="51" t="s">
        <v>2603</v>
      </c>
    </row>
    <row r="229" spans="1:94" ht="70.349999999999994" customHeight="1" x14ac:dyDescent="0.3">
      <c r="A229" s="48" t="s">
        <v>2604</v>
      </c>
      <c r="B229" s="48" t="s">
        <v>2604</v>
      </c>
      <c r="C229" s="10" t="s">
        <v>175</v>
      </c>
      <c r="D229" s="10" t="s">
        <v>2069</v>
      </c>
      <c r="E229" s="10" t="s">
        <v>2459</v>
      </c>
      <c r="F229" s="10" t="s">
        <v>2460</v>
      </c>
      <c r="G229" s="10" t="s">
        <v>521</v>
      </c>
      <c r="H229" s="10" t="s">
        <v>522</v>
      </c>
      <c r="I229" s="10" t="s">
        <v>2461</v>
      </c>
      <c r="J229" s="10" t="s">
        <v>670</v>
      </c>
      <c r="K229" s="10" t="s">
        <v>2462</v>
      </c>
      <c r="L229" s="10" t="s">
        <v>2463</v>
      </c>
      <c r="M229" s="10" t="s">
        <v>893</v>
      </c>
      <c r="N229" s="10" t="s">
        <v>2580</v>
      </c>
      <c r="O229" s="10" t="s">
        <v>2463</v>
      </c>
      <c r="P229" s="10" t="s">
        <v>716</v>
      </c>
      <c r="Q229" s="10" t="s">
        <v>2580</v>
      </c>
      <c r="R229" s="10" t="s">
        <v>2581</v>
      </c>
      <c r="S229" s="10" t="s">
        <v>2605</v>
      </c>
      <c r="T229" s="10" t="s">
        <v>2606</v>
      </c>
      <c r="U229" s="10" t="s">
        <v>2605</v>
      </c>
      <c r="V229" s="10" t="s">
        <v>2607</v>
      </c>
      <c r="W229" s="10" t="s">
        <v>2608</v>
      </c>
      <c r="X229" s="10" t="s">
        <v>2609</v>
      </c>
      <c r="Y229" s="10" t="s">
        <v>123</v>
      </c>
      <c r="Z229" s="10" t="s">
        <v>124</v>
      </c>
      <c r="AA229" s="49">
        <v>520</v>
      </c>
      <c r="AB229" s="10" t="s">
        <v>125</v>
      </c>
      <c r="AC229" s="10" t="s">
        <v>2083</v>
      </c>
      <c r="AD229" s="49">
        <v>0</v>
      </c>
      <c r="AE229" s="49">
        <v>180</v>
      </c>
      <c r="AF229" s="49">
        <v>170</v>
      </c>
      <c r="AG229" s="49">
        <v>170</v>
      </c>
      <c r="AH229" s="10"/>
      <c r="AI229" s="10" t="s">
        <v>5607</v>
      </c>
      <c r="AJ229" s="10" t="s">
        <v>5608</v>
      </c>
      <c r="AK229" s="10" t="s">
        <v>5609</v>
      </c>
      <c r="AL229" s="10" t="s">
        <v>5609</v>
      </c>
      <c r="AM229" s="10" t="s">
        <v>4891</v>
      </c>
      <c r="AN229" s="10"/>
      <c r="AO229" s="49">
        <v>0</v>
      </c>
      <c r="AP229" s="49">
        <v>0</v>
      </c>
      <c r="AQ229" s="49">
        <v>0</v>
      </c>
      <c r="AR229" s="49">
        <v>0</v>
      </c>
      <c r="AS229" s="49">
        <v>0</v>
      </c>
      <c r="AT229" s="49">
        <v>0</v>
      </c>
      <c r="AU229" s="49">
        <v>0</v>
      </c>
      <c r="AV229" s="49">
        <v>2000</v>
      </c>
      <c r="AW229" s="50">
        <v>0</v>
      </c>
      <c r="AX229" s="49">
        <v>1400</v>
      </c>
      <c r="AY229" s="49">
        <v>0</v>
      </c>
      <c r="AZ229" s="49">
        <v>0</v>
      </c>
      <c r="BA229" s="49">
        <v>3400</v>
      </c>
      <c r="BB229" s="49">
        <v>0</v>
      </c>
      <c r="BC229" s="49">
        <v>0</v>
      </c>
      <c r="BD229" s="49">
        <v>0</v>
      </c>
      <c r="BE229" s="49">
        <v>0</v>
      </c>
      <c r="BF229" s="49">
        <v>0</v>
      </c>
      <c r="BG229" s="49">
        <v>0</v>
      </c>
      <c r="BH229" s="49">
        <v>0</v>
      </c>
      <c r="BI229" s="49">
        <v>1000</v>
      </c>
      <c r="BJ229" s="50">
        <v>0</v>
      </c>
      <c r="BK229" s="49">
        <v>1200</v>
      </c>
      <c r="BL229" s="49">
        <v>0</v>
      </c>
      <c r="BM229" s="49">
        <v>0</v>
      </c>
      <c r="BN229" s="49">
        <v>2200</v>
      </c>
      <c r="BO229" s="49">
        <v>0</v>
      </c>
      <c r="BP229" s="49">
        <v>0</v>
      </c>
      <c r="BQ229" s="49">
        <v>0</v>
      </c>
      <c r="BR229" s="49">
        <v>0</v>
      </c>
      <c r="BS229" s="49">
        <v>0</v>
      </c>
      <c r="BT229" s="49">
        <v>0</v>
      </c>
      <c r="BU229" s="50">
        <v>0</v>
      </c>
      <c r="BV229" s="49">
        <v>500</v>
      </c>
      <c r="BW229" s="50">
        <v>0</v>
      </c>
      <c r="BX229" s="49">
        <v>1200</v>
      </c>
      <c r="BY229" s="49">
        <v>0</v>
      </c>
      <c r="BZ229" s="49">
        <v>0</v>
      </c>
      <c r="CA229" s="49">
        <v>1700</v>
      </c>
      <c r="CB229" s="49">
        <v>0</v>
      </c>
      <c r="CC229" s="49">
        <v>0</v>
      </c>
      <c r="CD229" s="49">
        <v>0</v>
      </c>
      <c r="CE229" s="49">
        <v>0</v>
      </c>
      <c r="CF229" s="49">
        <v>0</v>
      </c>
      <c r="CG229" s="49">
        <v>0</v>
      </c>
      <c r="CH229" s="50">
        <v>0</v>
      </c>
      <c r="CI229" s="49">
        <v>0</v>
      </c>
      <c r="CJ229" s="50">
        <v>0</v>
      </c>
      <c r="CK229" s="49">
        <v>1200</v>
      </c>
      <c r="CL229" s="49">
        <v>0</v>
      </c>
      <c r="CM229" s="49">
        <v>0</v>
      </c>
      <c r="CN229" s="49">
        <v>1200</v>
      </c>
      <c r="CO229" s="10"/>
      <c r="CP229" s="51" t="s">
        <v>2612</v>
      </c>
    </row>
    <row r="230" spans="1:94" ht="70.349999999999994" customHeight="1" x14ac:dyDescent="0.3">
      <c r="A230" s="48" t="s">
        <v>2613</v>
      </c>
      <c r="B230" s="48" t="s">
        <v>2613</v>
      </c>
      <c r="C230" s="10" t="s">
        <v>246</v>
      </c>
      <c r="D230" s="10" t="s">
        <v>2069</v>
      </c>
      <c r="E230" s="10" t="s">
        <v>2459</v>
      </c>
      <c r="F230" s="10" t="s">
        <v>2460</v>
      </c>
      <c r="G230" s="10" t="s">
        <v>521</v>
      </c>
      <c r="H230" s="10" t="s">
        <v>522</v>
      </c>
      <c r="I230" s="10" t="s">
        <v>2461</v>
      </c>
      <c r="J230" s="10" t="s">
        <v>670</v>
      </c>
      <c r="K230" s="10" t="s">
        <v>2462</v>
      </c>
      <c r="L230" s="10" t="s">
        <v>2463</v>
      </c>
      <c r="M230" s="10" t="s">
        <v>893</v>
      </c>
      <c r="N230" s="10" t="s">
        <v>2580</v>
      </c>
      <c r="O230" s="10" t="s">
        <v>2463</v>
      </c>
      <c r="P230" s="10" t="s">
        <v>716</v>
      </c>
      <c r="Q230" s="10" t="s">
        <v>2580</v>
      </c>
      <c r="R230" s="10" t="s">
        <v>2581</v>
      </c>
      <c r="S230" s="10" t="s">
        <v>738</v>
      </c>
      <c r="T230" s="10" t="s">
        <v>2614</v>
      </c>
      <c r="U230" s="10" t="s">
        <v>1183</v>
      </c>
      <c r="V230" s="10" t="s">
        <v>2615</v>
      </c>
      <c r="W230" s="10" t="s">
        <v>2616</v>
      </c>
      <c r="X230" s="10" t="s">
        <v>801</v>
      </c>
      <c r="Y230" s="10" t="s">
        <v>123</v>
      </c>
      <c r="Z230" s="10" t="s">
        <v>124</v>
      </c>
      <c r="AA230" s="49">
        <v>2</v>
      </c>
      <c r="AB230" s="10" t="s">
        <v>125</v>
      </c>
      <c r="AC230" s="10" t="s">
        <v>2083</v>
      </c>
      <c r="AD230" s="49">
        <v>0</v>
      </c>
      <c r="AE230" s="49">
        <v>0</v>
      </c>
      <c r="AF230" s="49">
        <v>1</v>
      </c>
      <c r="AG230" s="49">
        <v>1</v>
      </c>
      <c r="AH230" s="10"/>
      <c r="AI230" s="10" t="s">
        <v>5610</v>
      </c>
      <c r="AJ230" s="10"/>
      <c r="AK230" s="10" t="s">
        <v>5611</v>
      </c>
      <c r="AL230" s="10" t="s">
        <v>5612</v>
      </c>
      <c r="AM230" s="10" t="s">
        <v>5070</v>
      </c>
      <c r="AN230" s="10"/>
      <c r="AO230" s="49">
        <v>0</v>
      </c>
      <c r="AP230" s="49">
        <v>0</v>
      </c>
      <c r="AQ230" s="49">
        <v>0</v>
      </c>
      <c r="AR230" s="49">
        <v>0</v>
      </c>
      <c r="AS230" s="49">
        <v>0</v>
      </c>
      <c r="AT230" s="49">
        <v>0</v>
      </c>
      <c r="AU230" s="49">
        <v>0</v>
      </c>
      <c r="AV230" s="49">
        <v>0</v>
      </c>
      <c r="AW230" s="50">
        <v>0</v>
      </c>
      <c r="AX230" s="49">
        <v>1500</v>
      </c>
      <c r="AY230" s="49">
        <v>0</v>
      </c>
      <c r="AZ230" s="49">
        <v>0</v>
      </c>
      <c r="BA230" s="49">
        <v>1500</v>
      </c>
      <c r="BB230" s="49">
        <v>0</v>
      </c>
      <c r="BC230" s="49">
        <v>0</v>
      </c>
      <c r="BD230" s="49">
        <v>0</v>
      </c>
      <c r="BE230" s="49">
        <v>0</v>
      </c>
      <c r="BF230" s="49">
        <v>0</v>
      </c>
      <c r="BG230" s="49">
        <v>0</v>
      </c>
      <c r="BH230" s="49">
        <v>0</v>
      </c>
      <c r="BI230" s="49">
        <v>0</v>
      </c>
      <c r="BJ230" s="50">
        <v>0</v>
      </c>
      <c r="BK230" s="49">
        <v>0</v>
      </c>
      <c r="BL230" s="49">
        <v>0</v>
      </c>
      <c r="BM230" s="49">
        <v>0</v>
      </c>
      <c r="BN230" s="49">
        <v>0</v>
      </c>
      <c r="BO230" s="49">
        <v>0</v>
      </c>
      <c r="BP230" s="49">
        <v>0</v>
      </c>
      <c r="BQ230" s="49">
        <v>0</v>
      </c>
      <c r="BR230" s="49">
        <v>0</v>
      </c>
      <c r="BS230" s="49">
        <v>0</v>
      </c>
      <c r="BT230" s="49">
        <v>0</v>
      </c>
      <c r="BU230" s="50">
        <v>0</v>
      </c>
      <c r="BV230" s="49">
        <v>0</v>
      </c>
      <c r="BW230" s="50">
        <v>0</v>
      </c>
      <c r="BX230" s="49">
        <v>0</v>
      </c>
      <c r="BY230" s="49">
        <v>0</v>
      </c>
      <c r="BZ230" s="49">
        <v>0</v>
      </c>
      <c r="CA230" s="49">
        <v>0</v>
      </c>
      <c r="CB230" s="49">
        <v>0</v>
      </c>
      <c r="CC230" s="49">
        <v>0</v>
      </c>
      <c r="CD230" s="49">
        <v>0</v>
      </c>
      <c r="CE230" s="49">
        <v>0</v>
      </c>
      <c r="CF230" s="49">
        <v>0</v>
      </c>
      <c r="CG230" s="49">
        <v>0</v>
      </c>
      <c r="CH230" s="50">
        <v>0</v>
      </c>
      <c r="CI230" s="49">
        <v>0</v>
      </c>
      <c r="CJ230" s="50">
        <v>0</v>
      </c>
      <c r="CK230" s="49">
        <v>0</v>
      </c>
      <c r="CL230" s="49">
        <v>0</v>
      </c>
      <c r="CM230" s="49">
        <v>0</v>
      </c>
      <c r="CN230" s="49">
        <v>0</v>
      </c>
      <c r="CO230" s="10"/>
      <c r="CP230" s="51" t="s">
        <v>2619</v>
      </c>
    </row>
    <row r="231" spans="1:94" ht="70.349999999999994" customHeight="1" x14ac:dyDescent="0.3">
      <c r="A231" s="48" t="s">
        <v>2620</v>
      </c>
      <c r="B231" s="48" t="s">
        <v>2620</v>
      </c>
      <c r="C231" s="10" t="s">
        <v>357</v>
      </c>
      <c r="D231" s="10" t="s">
        <v>2069</v>
      </c>
      <c r="E231" s="10" t="s">
        <v>2459</v>
      </c>
      <c r="F231" s="10" t="s">
        <v>2460</v>
      </c>
      <c r="G231" s="10" t="s">
        <v>521</v>
      </c>
      <c r="H231" s="10" t="s">
        <v>522</v>
      </c>
      <c r="I231" s="10" t="s">
        <v>2461</v>
      </c>
      <c r="J231" s="10" t="s">
        <v>670</v>
      </c>
      <c r="K231" s="10" t="s">
        <v>2462</v>
      </c>
      <c r="L231" s="10" t="s">
        <v>2463</v>
      </c>
      <c r="M231" s="10" t="s">
        <v>893</v>
      </c>
      <c r="N231" s="10" t="s">
        <v>2580</v>
      </c>
      <c r="O231" s="10" t="s">
        <v>2463</v>
      </c>
      <c r="P231" s="10" t="s">
        <v>716</v>
      </c>
      <c r="Q231" s="10" t="s">
        <v>2580</v>
      </c>
      <c r="R231" s="10" t="s">
        <v>2581</v>
      </c>
      <c r="S231" s="10" t="s">
        <v>2621</v>
      </c>
      <c r="T231" s="10" t="s">
        <v>2622</v>
      </c>
      <c r="U231" s="10" t="s">
        <v>2621</v>
      </c>
      <c r="V231" s="10" t="s">
        <v>2623</v>
      </c>
      <c r="W231" s="10" t="s">
        <v>2624</v>
      </c>
      <c r="X231" s="10" t="s">
        <v>2625</v>
      </c>
      <c r="Y231" s="10" t="s">
        <v>123</v>
      </c>
      <c r="Z231" s="10" t="s">
        <v>124</v>
      </c>
      <c r="AA231" s="49">
        <v>20</v>
      </c>
      <c r="AB231" s="10" t="s">
        <v>125</v>
      </c>
      <c r="AC231" s="10" t="s">
        <v>2083</v>
      </c>
      <c r="AD231" s="49">
        <v>0</v>
      </c>
      <c r="AE231" s="49">
        <v>0</v>
      </c>
      <c r="AF231" s="49">
        <v>9</v>
      </c>
      <c r="AG231" s="49">
        <v>11</v>
      </c>
      <c r="AH231" s="10"/>
      <c r="AI231" s="10"/>
      <c r="AJ231" s="10"/>
      <c r="AK231" s="10" t="s">
        <v>5613</v>
      </c>
      <c r="AL231" s="10" t="s">
        <v>5614</v>
      </c>
      <c r="AM231" s="10" t="s">
        <v>4891</v>
      </c>
      <c r="AN231" s="10"/>
      <c r="AO231" s="49">
        <v>0</v>
      </c>
      <c r="AP231" s="49">
        <v>0</v>
      </c>
      <c r="AQ231" s="49">
        <v>0</v>
      </c>
      <c r="AR231" s="49">
        <v>0</v>
      </c>
      <c r="AS231" s="49">
        <v>0</v>
      </c>
      <c r="AT231" s="49">
        <v>0</v>
      </c>
      <c r="AU231" s="49">
        <v>0</v>
      </c>
      <c r="AV231" s="49">
        <v>1500</v>
      </c>
      <c r="AW231" s="50">
        <v>0</v>
      </c>
      <c r="AX231" s="49">
        <v>1000</v>
      </c>
      <c r="AY231" s="49">
        <v>0</v>
      </c>
      <c r="AZ231" s="49">
        <v>0</v>
      </c>
      <c r="BA231" s="49">
        <v>2500</v>
      </c>
      <c r="BB231" s="49">
        <v>0</v>
      </c>
      <c r="BC231" s="49">
        <v>0</v>
      </c>
      <c r="BD231" s="49">
        <v>0</v>
      </c>
      <c r="BE231" s="49">
        <v>0</v>
      </c>
      <c r="BF231" s="49">
        <v>0</v>
      </c>
      <c r="BG231" s="49">
        <v>0</v>
      </c>
      <c r="BH231" s="49">
        <v>0</v>
      </c>
      <c r="BI231" s="49">
        <v>1000</v>
      </c>
      <c r="BJ231" s="50">
        <v>0</v>
      </c>
      <c r="BK231" s="49">
        <v>1000</v>
      </c>
      <c r="BL231" s="49">
        <v>0</v>
      </c>
      <c r="BM231" s="49">
        <v>0</v>
      </c>
      <c r="BN231" s="49">
        <v>2000</v>
      </c>
      <c r="BO231" s="49">
        <v>0</v>
      </c>
      <c r="BP231" s="49">
        <v>0</v>
      </c>
      <c r="BQ231" s="49">
        <v>0</v>
      </c>
      <c r="BR231" s="49">
        <v>0</v>
      </c>
      <c r="BS231" s="49">
        <v>0</v>
      </c>
      <c r="BT231" s="49">
        <v>0</v>
      </c>
      <c r="BU231" s="50">
        <v>0</v>
      </c>
      <c r="BV231" s="49">
        <v>1000</v>
      </c>
      <c r="BW231" s="50">
        <v>0</v>
      </c>
      <c r="BX231" s="49">
        <v>500</v>
      </c>
      <c r="BY231" s="49">
        <v>0</v>
      </c>
      <c r="BZ231" s="49">
        <v>0</v>
      </c>
      <c r="CA231" s="49">
        <v>1500</v>
      </c>
      <c r="CB231" s="49">
        <v>0</v>
      </c>
      <c r="CC231" s="49">
        <v>0</v>
      </c>
      <c r="CD231" s="49">
        <v>0</v>
      </c>
      <c r="CE231" s="49">
        <v>0</v>
      </c>
      <c r="CF231" s="49">
        <v>0</v>
      </c>
      <c r="CG231" s="49">
        <v>0</v>
      </c>
      <c r="CH231" s="50">
        <v>0</v>
      </c>
      <c r="CI231" s="49">
        <v>300</v>
      </c>
      <c r="CJ231" s="50">
        <v>0</v>
      </c>
      <c r="CK231" s="49">
        <v>0</v>
      </c>
      <c r="CL231" s="49">
        <v>0</v>
      </c>
      <c r="CM231" s="49">
        <v>0</v>
      </c>
      <c r="CN231" s="49">
        <v>300</v>
      </c>
      <c r="CO231" s="10"/>
      <c r="CP231" s="51" t="s">
        <v>5615</v>
      </c>
    </row>
    <row r="232" spans="1:94" ht="70.349999999999994" customHeight="1" x14ac:dyDescent="0.3">
      <c r="A232" s="48" t="s">
        <v>2629</v>
      </c>
      <c r="B232" s="48" t="s">
        <v>2629</v>
      </c>
      <c r="C232" s="10" t="s">
        <v>419</v>
      </c>
      <c r="D232" s="10" t="s">
        <v>2069</v>
      </c>
      <c r="E232" s="10" t="s">
        <v>2459</v>
      </c>
      <c r="F232" s="10" t="s">
        <v>2460</v>
      </c>
      <c r="G232" s="10" t="s">
        <v>521</v>
      </c>
      <c r="H232" s="10" t="s">
        <v>522</v>
      </c>
      <c r="I232" s="10" t="s">
        <v>2461</v>
      </c>
      <c r="J232" s="10" t="s">
        <v>670</v>
      </c>
      <c r="K232" s="10" t="s">
        <v>2462</v>
      </c>
      <c r="L232" s="10" t="s">
        <v>2463</v>
      </c>
      <c r="M232" s="10" t="s">
        <v>893</v>
      </c>
      <c r="N232" s="10" t="s">
        <v>2580</v>
      </c>
      <c r="O232" s="10" t="s">
        <v>2463</v>
      </c>
      <c r="P232" s="10" t="s">
        <v>716</v>
      </c>
      <c r="Q232" s="10" t="s">
        <v>2580</v>
      </c>
      <c r="R232" s="10" t="s">
        <v>2581</v>
      </c>
      <c r="S232" s="10" t="s">
        <v>2630</v>
      </c>
      <c r="T232" s="10" t="s">
        <v>2631</v>
      </c>
      <c r="U232" s="10" t="s">
        <v>2630</v>
      </c>
      <c r="V232" s="10" t="s">
        <v>2632</v>
      </c>
      <c r="W232" s="10" t="s">
        <v>2633</v>
      </c>
      <c r="X232" s="10" t="s">
        <v>2634</v>
      </c>
      <c r="Y232" s="10" t="s">
        <v>123</v>
      </c>
      <c r="Z232" s="10" t="s">
        <v>124</v>
      </c>
      <c r="AA232" s="49">
        <v>1</v>
      </c>
      <c r="AB232" s="10" t="s">
        <v>125</v>
      </c>
      <c r="AC232" s="10" t="s">
        <v>2083</v>
      </c>
      <c r="AD232" s="49">
        <v>0</v>
      </c>
      <c r="AE232" s="49">
        <v>0</v>
      </c>
      <c r="AF232" s="49">
        <v>1</v>
      </c>
      <c r="AG232" s="49">
        <v>0</v>
      </c>
      <c r="AH232" s="10"/>
      <c r="AI232" s="10"/>
      <c r="AJ232" s="10"/>
      <c r="AK232" s="10" t="s">
        <v>5616</v>
      </c>
      <c r="AL232" s="10"/>
      <c r="AM232" s="10" t="s">
        <v>4849</v>
      </c>
      <c r="AN232" s="10"/>
      <c r="AO232" s="49">
        <v>180</v>
      </c>
      <c r="AP232" s="49">
        <v>0</v>
      </c>
      <c r="AQ232" s="49">
        <v>180</v>
      </c>
      <c r="AR232" s="49">
        <v>0</v>
      </c>
      <c r="AS232" s="49">
        <v>0</v>
      </c>
      <c r="AT232" s="49">
        <v>0</v>
      </c>
      <c r="AU232" s="49">
        <v>0</v>
      </c>
      <c r="AV232" s="49">
        <v>25000</v>
      </c>
      <c r="AW232" s="50">
        <v>0</v>
      </c>
      <c r="AX232" s="49">
        <v>0</v>
      </c>
      <c r="AY232" s="49">
        <v>0</v>
      </c>
      <c r="AZ232" s="49">
        <v>0</v>
      </c>
      <c r="BA232" s="49">
        <v>25180</v>
      </c>
      <c r="BB232" s="49">
        <v>0</v>
      </c>
      <c r="BC232" s="49">
        <v>0</v>
      </c>
      <c r="BD232" s="49">
        <v>0</v>
      </c>
      <c r="BE232" s="49">
        <v>0</v>
      </c>
      <c r="BF232" s="49">
        <v>0</v>
      </c>
      <c r="BG232" s="49">
        <v>0</v>
      </c>
      <c r="BH232" s="49">
        <v>0</v>
      </c>
      <c r="BI232" s="49">
        <v>0</v>
      </c>
      <c r="BJ232" s="50">
        <v>0</v>
      </c>
      <c r="BK232" s="49">
        <v>0</v>
      </c>
      <c r="BL232" s="49">
        <v>0</v>
      </c>
      <c r="BM232" s="49">
        <v>0</v>
      </c>
      <c r="BN232" s="49">
        <v>0</v>
      </c>
      <c r="BO232" s="49">
        <v>0</v>
      </c>
      <c r="BP232" s="49">
        <v>0</v>
      </c>
      <c r="BQ232" s="49">
        <v>0</v>
      </c>
      <c r="BR232" s="49">
        <v>0</v>
      </c>
      <c r="BS232" s="49">
        <v>0</v>
      </c>
      <c r="BT232" s="49">
        <v>0</v>
      </c>
      <c r="BU232" s="50">
        <v>0</v>
      </c>
      <c r="BV232" s="49">
        <v>0</v>
      </c>
      <c r="BW232" s="50">
        <v>0</v>
      </c>
      <c r="BX232" s="49">
        <v>0</v>
      </c>
      <c r="BY232" s="49">
        <v>0</v>
      </c>
      <c r="BZ232" s="49">
        <v>0</v>
      </c>
      <c r="CA232" s="49">
        <v>0</v>
      </c>
      <c r="CB232" s="49">
        <v>0</v>
      </c>
      <c r="CC232" s="49">
        <v>0</v>
      </c>
      <c r="CD232" s="49">
        <v>0</v>
      </c>
      <c r="CE232" s="49">
        <v>0</v>
      </c>
      <c r="CF232" s="49">
        <v>0</v>
      </c>
      <c r="CG232" s="49">
        <v>0</v>
      </c>
      <c r="CH232" s="50">
        <v>0</v>
      </c>
      <c r="CI232" s="49">
        <v>0</v>
      </c>
      <c r="CJ232" s="50">
        <v>0</v>
      </c>
      <c r="CK232" s="49">
        <v>0</v>
      </c>
      <c r="CL232" s="49">
        <v>0</v>
      </c>
      <c r="CM232" s="49">
        <v>0</v>
      </c>
      <c r="CN232" s="49">
        <v>0</v>
      </c>
      <c r="CO232" s="10"/>
      <c r="CP232" s="51" t="s">
        <v>2636</v>
      </c>
    </row>
    <row r="233" spans="1:94" ht="70.349999999999994" customHeight="1" x14ac:dyDescent="0.3">
      <c r="A233" s="48" t="s">
        <v>2637</v>
      </c>
      <c r="B233" s="48" t="s">
        <v>2637</v>
      </c>
      <c r="C233" s="10" t="s">
        <v>436</v>
      </c>
      <c r="D233" s="10" t="s">
        <v>2069</v>
      </c>
      <c r="E233" s="10" t="s">
        <v>2459</v>
      </c>
      <c r="F233" s="10" t="s">
        <v>2460</v>
      </c>
      <c r="G233" s="10" t="s">
        <v>521</v>
      </c>
      <c r="H233" s="10" t="s">
        <v>522</v>
      </c>
      <c r="I233" s="10" t="s">
        <v>2461</v>
      </c>
      <c r="J233" s="10" t="s">
        <v>670</v>
      </c>
      <c r="K233" s="10" t="s">
        <v>2462</v>
      </c>
      <c r="L233" s="10" t="s">
        <v>2463</v>
      </c>
      <c r="M233" s="10" t="s">
        <v>893</v>
      </c>
      <c r="N233" s="10" t="s">
        <v>2580</v>
      </c>
      <c r="O233" s="10" t="s">
        <v>2463</v>
      </c>
      <c r="P233" s="10" t="s">
        <v>716</v>
      </c>
      <c r="Q233" s="10" t="s">
        <v>2580</v>
      </c>
      <c r="R233" s="10" t="s">
        <v>2581</v>
      </c>
      <c r="S233" s="10" t="s">
        <v>2638</v>
      </c>
      <c r="T233" s="10" t="s">
        <v>2639</v>
      </c>
      <c r="U233" s="10" t="s">
        <v>2638</v>
      </c>
      <c r="V233" s="10" t="s">
        <v>2640</v>
      </c>
      <c r="W233" s="10" t="s">
        <v>2641</v>
      </c>
      <c r="X233" s="10" t="s">
        <v>2642</v>
      </c>
      <c r="Y233" s="10" t="s">
        <v>123</v>
      </c>
      <c r="Z233" s="10" t="s">
        <v>124</v>
      </c>
      <c r="AA233" s="49">
        <v>4</v>
      </c>
      <c r="AB233" s="10" t="s">
        <v>125</v>
      </c>
      <c r="AC233" s="10" t="s">
        <v>2083</v>
      </c>
      <c r="AD233" s="49">
        <v>0</v>
      </c>
      <c r="AE233" s="49">
        <v>0</v>
      </c>
      <c r="AF233" s="49">
        <v>2</v>
      </c>
      <c r="AG233" s="49">
        <v>2</v>
      </c>
      <c r="AH233" s="10"/>
      <c r="AI233" s="10"/>
      <c r="AJ233" s="10"/>
      <c r="AK233" s="10" t="s">
        <v>5617</v>
      </c>
      <c r="AL233" s="10" t="s">
        <v>5618</v>
      </c>
      <c r="AM233" s="10" t="s">
        <v>4891</v>
      </c>
      <c r="AN233" s="10"/>
      <c r="AO233" s="49">
        <v>0</v>
      </c>
      <c r="AP233" s="49">
        <v>0</v>
      </c>
      <c r="AQ233" s="49">
        <v>0</v>
      </c>
      <c r="AR233" s="49">
        <v>0</v>
      </c>
      <c r="AS233" s="49">
        <v>0</v>
      </c>
      <c r="AT233" s="49">
        <v>0</v>
      </c>
      <c r="AU233" s="49">
        <v>300</v>
      </c>
      <c r="AV233" s="49">
        <v>5000</v>
      </c>
      <c r="AW233" s="50">
        <v>0</v>
      </c>
      <c r="AX233" s="49">
        <v>1000</v>
      </c>
      <c r="AY233" s="49">
        <v>0</v>
      </c>
      <c r="AZ233" s="49">
        <v>300</v>
      </c>
      <c r="BA233" s="49">
        <v>6300</v>
      </c>
      <c r="BB233" s="49">
        <v>0</v>
      </c>
      <c r="BC233" s="49">
        <v>0</v>
      </c>
      <c r="BD233" s="49">
        <v>0</v>
      </c>
      <c r="BE233" s="49">
        <v>0</v>
      </c>
      <c r="BF233" s="49">
        <v>0</v>
      </c>
      <c r="BG233" s="49">
        <v>0</v>
      </c>
      <c r="BH233" s="49">
        <v>0</v>
      </c>
      <c r="BI233" s="49">
        <v>5000</v>
      </c>
      <c r="BJ233" s="50">
        <v>0</v>
      </c>
      <c r="BK233" s="49">
        <v>0</v>
      </c>
      <c r="BL233" s="49">
        <v>0</v>
      </c>
      <c r="BM233" s="49">
        <v>0</v>
      </c>
      <c r="BN233" s="49">
        <v>5000</v>
      </c>
      <c r="BO233" s="49">
        <v>0</v>
      </c>
      <c r="BP233" s="49">
        <v>0</v>
      </c>
      <c r="BQ233" s="49">
        <v>0</v>
      </c>
      <c r="BR233" s="49">
        <v>0</v>
      </c>
      <c r="BS233" s="49">
        <v>0</v>
      </c>
      <c r="BT233" s="49">
        <v>0</v>
      </c>
      <c r="BU233" s="50">
        <v>0</v>
      </c>
      <c r="BV233" s="49">
        <v>0</v>
      </c>
      <c r="BW233" s="50">
        <v>0</v>
      </c>
      <c r="BX233" s="49">
        <v>0</v>
      </c>
      <c r="BY233" s="49">
        <v>0</v>
      </c>
      <c r="BZ233" s="49">
        <v>0</v>
      </c>
      <c r="CA233" s="49">
        <v>0</v>
      </c>
      <c r="CB233" s="49">
        <v>0</v>
      </c>
      <c r="CC233" s="49">
        <v>0</v>
      </c>
      <c r="CD233" s="49">
        <v>0</v>
      </c>
      <c r="CE233" s="49">
        <v>0</v>
      </c>
      <c r="CF233" s="49">
        <v>0</v>
      </c>
      <c r="CG233" s="49">
        <v>0</v>
      </c>
      <c r="CH233" s="50">
        <v>0</v>
      </c>
      <c r="CI233" s="49">
        <v>0</v>
      </c>
      <c r="CJ233" s="50">
        <v>0</v>
      </c>
      <c r="CK233" s="49">
        <v>0</v>
      </c>
      <c r="CL233" s="49">
        <v>0</v>
      </c>
      <c r="CM233" s="49">
        <v>0</v>
      </c>
      <c r="CN233" s="49">
        <v>0</v>
      </c>
      <c r="CO233" s="10" t="s">
        <v>2644</v>
      </c>
      <c r="CP233" s="51" t="s">
        <v>2645</v>
      </c>
    </row>
    <row r="234" spans="1:94" ht="70.349999999999994" customHeight="1" x14ac:dyDescent="0.3">
      <c r="A234" s="48" t="s">
        <v>2646</v>
      </c>
      <c r="B234" s="48" t="s">
        <v>2646</v>
      </c>
      <c r="C234" s="10" t="s">
        <v>450</v>
      </c>
      <c r="D234" s="10" t="s">
        <v>2069</v>
      </c>
      <c r="E234" s="10" t="s">
        <v>2459</v>
      </c>
      <c r="F234" s="10" t="s">
        <v>2460</v>
      </c>
      <c r="G234" s="10" t="s">
        <v>521</v>
      </c>
      <c r="H234" s="10" t="s">
        <v>522</v>
      </c>
      <c r="I234" s="10" t="s">
        <v>2461</v>
      </c>
      <c r="J234" s="10" t="s">
        <v>670</v>
      </c>
      <c r="K234" s="10" t="s">
        <v>2462</v>
      </c>
      <c r="L234" s="10" t="s">
        <v>2463</v>
      </c>
      <c r="M234" s="10" t="s">
        <v>893</v>
      </c>
      <c r="N234" s="10" t="s">
        <v>2580</v>
      </c>
      <c r="O234" s="10" t="s">
        <v>2463</v>
      </c>
      <c r="P234" s="10" t="s">
        <v>716</v>
      </c>
      <c r="Q234" s="10" t="s">
        <v>2580</v>
      </c>
      <c r="R234" s="10" t="s">
        <v>2581</v>
      </c>
      <c r="S234" s="10" t="s">
        <v>2647</v>
      </c>
      <c r="T234" s="10" t="s">
        <v>2648</v>
      </c>
      <c r="U234" s="10" t="s">
        <v>2649</v>
      </c>
      <c r="V234" s="10" t="s">
        <v>2650</v>
      </c>
      <c r="W234" s="10" t="s">
        <v>2651</v>
      </c>
      <c r="X234" s="10" t="s">
        <v>2652</v>
      </c>
      <c r="Y234" s="10" t="s">
        <v>123</v>
      </c>
      <c r="Z234" s="10" t="s">
        <v>124</v>
      </c>
      <c r="AA234" s="49">
        <v>10</v>
      </c>
      <c r="AB234" s="10" t="s">
        <v>125</v>
      </c>
      <c r="AC234" s="10" t="s">
        <v>2083</v>
      </c>
      <c r="AD234" s="49">
        <v>2</v>
      </c>
      <c r="AE234" s="49">
        <v>2</v>
      </c>
      <c r="AF234" s="49">
        <v>3</v>
      </c>
      <c r="AG234" s="49">
        <v>3</v>
      </c>
      <c r="AH234" s="10" t="s">
        <v>5619</v>
      </c>
      <c r="AI234" s="10" t="s">
        <v>5620</v>
      </c>
      <c r="AJ234" s="10" t="s">
        <v>5621</v>
      </c>
      <c r="AK234" s="10" t="s">
        <v>5622</v>
      </c>
      <c r="AL234" s="10" t="s">
        <v>5623</v>
      </c>
      <c r="AM234" s="10" t="s">
        <v>5070</v>
      </c>
      <c r="AN234" s="10"/>
      <c r="AO234" s="49">
        <v>0</v>
      </c>
      <c r="AP234" s="49">
        <v>0</v>
      </c>
      <c r="AQ234" s="49">
        <v>0</v>
      </c>
      <c r="AR234" s="49">
        <v>0</v>
      </c>
      <c r="AS234" s="49">
        <v>0</v>
      </c>
      <c r="AT234" s="49">
        <v>0</v>
      </c>
      <c r="AU234" s="49">
        <v>0</v>
      </c>
      <c r="AV234" s="49">
        <v>0</v>
      </c>
      <c r="AW234" s="50">
        <v>0</v>
      </c>
      <c r="AX234" s="49">
        <v>400</v>
      </c>
      <c r="AY234" s="49">
        <v>0</v>
      </c>
      <c r="AZ234" s="49">
        <v>0</v>
      </c>
      <c r="BA234" s="49">
        <v>400</v>
      </c>
      <c r="BB234" s="49">
        <v>0</v>
      </c>
      <c r="BC234" s="49">
        <v>0</v>
      </c>
      <c r="BD234" s="49">
        <v>0</v>
      </c>
      <c r="BE234" s="49">
        <v>0</v>
      </c>
      <c r="BF234" s="49">
        <v>0</v>
      </c>
      <c r="BG234" s="49">
        <v>0</v>
      </c>
      <c r="BH234" s="49">
        <v>0</v>
      </c>
      <c r="BI234" s="49">
        <v>0</v>
      </c>
      <c r="BJ234" s="50">
        <v>0</v>
      </c>
      <c r="BK234" s="49">
        <v>0</v>
      </c>
      <c r="BL234" s="49">
        <v>0</v>
      </c>
      <c r="BM234" s="49">
        <v>0</v>
      </c>
      <c r="BN234" s="49">
        <v>0</v>
      </c>
      <c r="BO234" s="49">
        <v>0</v>
      </c>
      <c r="BP234" s="49">
        <v>0</v>
      </c>
      <c r="BQ234" s="49">
        <v>0</v>
      </c>
      <c r="BR234" s="49">
        <v>0</v>
      </c>
      <c r="BS234" s="49">
        <v>0</v>
      </c>
      <c r="BT234" s="49">
        <v>0</v>
      </c>
      <c r="BU234" s="50">
        <v>0</v>
      </c>
      <c r="BV234" s="49">
        <v>0</v>
      </c>
      <c r="BW234" s="50">
        <v>0</v>
      </c>
      <c r="BX234" s="49">
        <v>0</v>
      </c>
      <c r="BY234" s="49">
        <v>0</v>
      </c>
      <c r="BZ234" s="49">
        <v>0</v>
      </c>
      <c r="CA234" s="49">
        <v>0</v>
      </c>
      <c r="CB234" s="49">
        <v>0</v>
      </c>
      <c r="CC234" s="49">
        <v>0</v>
      </c>
      <c r="CD234" s="49">
        <v>0</v>
      </c>
      <c r="CE234" s="49">
        <v>0</v>
      </c>
      <c r="CF234" s="49">
        <v>0</v>
      </c>
      <c r="CG234" s="49">
        <v>0</v>
      </c>
      <c r="CH234" s="50">
        <v>0</v>
      </c>
      <c r="CI234" s="49">
        <v>0</v>
      </c>
      <c r="CJ234" s="50">
        <v>0</v>
      </c>
      <c r="CK234" s="49">
        <v>0</v>
      </c>
      <c r="CL234" s="49">
        <v>0</v>
      </c>
      <c r="CM234" s="49">
        <v>0</v>
      </c>
      <c r="CN234" s="49">
        <v>0</v>
      </c>
      <c r="CO234" s="10" t="s">
        <v>2656</v>
      </c>
      <c r="CP234" s="51" t="s">
        <v>2657</v>
      </c>
    </row>
    <row r="235" spans="1:94" ht="70.349999999999994" customHeight="1" x14ac:dyDescent="0.3">
      <c r="A235" s="48" t="s">
        <v>2658</v>
      </c>
      <c r="B235" s="48" t="s">
        <v>2658</v>
      </c>
      <c r="C235" s="10" t="s">
        <v>111</v>
      </c>
      <c r="D235" s="10" t="s">
        <v>2659</v>
      </c>
      <c r="E235" s="10" t="s">
        <v>2660</v>
      </c>
      <c r="F235" s="10" t="s">
        <v>2661</v>
      </c>
      <c r="G235" s="10" t="s">
        <v>105</v>
      </c>
      <c r="H235" s="10" t="s">
        <v>2662</v>
      </c>
      <c r="I235" s="10" t="s">
        <v>2030</v>
      </c>
      <c r="J235" s="10" t="s">
        <v>2663</v>
      </c>
      <c r="K235" s="10" t="s">
        <v>2664</v>
      </c>
      <c r="L235" s="10" t="s">
        <v>2665</v>
      </c>
      <c r="M235" s="10" t="s">
        <v>903</v>
      </c>
      <c r="N235" s="10" t="s">
        <v>2666</v>
      </c>
      <c r="O235" s="10" t="s">
        <v>2667</v>
      </c>
      <c r="P235" s="10" t="s">
        <v>983</v>
      </c>
      <c r="Q235" s="10" t="s">
        <v>2668</v>
      </c>
      <c r="R235" s="10" t="s">
        <v>2669</v>
      </c>
      <c r="S235" s="10" t="s">
        <v>2670</v>
      </c>
      <c r="T235" s="10" t="s">
        <v>2671</v>
      </c>
      <c r="U235" s="10" t="s">
        <v>2670</v>
      </c>
      <c r="V235" s="10" t="s">
        <v>2672</v>
      </c>
      <c r="W235" s="10" t="s">
        <v>2673</v>
      </c>
      <c r="X235" s="10" t="s">
        <v>2674</v>
      </c>
      <c r="Y235" s="10" t="s">
        <v>123</v>
      </c>
      <c r="Z235" s="10" t="s">
        <v>124</v>
      </c>
      <c r="AA235" s="49">
        <v>100</v>
      </c>
      <c r="AB235" s="10" t="s">
        <v>125</v>
      </c>
      <c r="AC235" s="10" t="s">
        <v>2675</v>
      </c>
      <c r="AD235" s="49">
        <v>64</v>
      </c>
      <c r="AE235" s="49">
        <v>0</v>
      </c>
      <c r="AF235" s="49">
        <v>0</v>
      </c>
      <c r="AG235" s="49">
        <v>36</v>
      </c>
      <c r="AH235" s="10" t="s">
        <v>5624</v>
      </c>
      <c r="AI235" s="10"/>
      <c r="AJ235" s="10"/>
      <c r="AK235" s="10"/>
      <c r="AL235" s="10" t="s">
        <v>5625</v>
      </c>
      <c r="AM235" s="10" t="s">
        <v>4891</v>
      </c>
      <c r="AN235" s="10" t="s">
        <v>5626</v>
      </c>
      <c r="AO235" s="49">
        <v>0</v>
      </c>
      <c r="AP235" s="49">
        <v>0</v>
      </c>
      <c r="AQ235" s="49">
        <v>0</v>
      </c>
      <c r="AR235" s="49">
        <v>0</v>
      </c>
      <c r="AS235" s="49">
        <v>0</v>
      </c>
      <c r="AT235" s="49">
        <v>0</v>
      </c>
      <c r="AU235" s="49">
        <v>0</v>
      </c>
      <c r="AV235" s="49">
        <v>0</v>
      </c>
      <c r="AW235" s="50">
        <v>0</v>
      </c>
      <c r="AX235" s="49">
        <v>0</v>
      </c>
      <c r="AY235" s="49">
        <v>0</v>
      </c>
      <c r="AZ235" s="49">
        <v>0</v>
      </c>
      <c r="BA235" s="49">
        <v>0</v>
      </c>
      <c r="BB235" s="49">
        <v>0</v>
      </c>
      <c r="BC235" s="49">
        <v>0</v>
      </c>
      <c r="BD235" s="49">
        <v>0</v>
      </c>
      <c r="BE235" s="49">
        <v>0</v>
      </c>
      <c r="BF235" s="49">
        <v>0</v>
      </c>
      <c r="BG235" s="49">
        <v>0</v>
      </c>
      <c r="BH235" s="49">
        <v>0</v>
      </c>
      <c r="BI235" s="49">
        <v>2275</v>
      </c>
      <c r="BJ235" s="50">
        <v>0</v>
      </c>
      <c r="BK235" s="49">
        <v>2275</v>
      </c>
      <c r="BL235" s="49">
        <v>0</v>
      </c>
      <c r="BM235" s="49">
        <v>0</v>
      </c>
      <c r="BN235" s="49">
        <v>4550</v>
      </c>
      <c r="BO235" s="49">
        <v>0</v>
      </c>
      <c r="BP235" s="49">
        <v>0</v>
      </c>
      <c r="BQ235" s="49">
        <v>0</v>
      </c>
      <c r="BR235" s="49">
        <v>0</v>
      </c>
      <c r="BS235" s="49">
        <v>0</v>
      </c>
      <c r="BT235" s="49">
        <v>0</v>
      </c>
      <c r="BU235" s="50">
        <v>0</v>
      </c>
      <c r="BV235" s="49">
        <v>0</v>
      </c>
      <c r="BW235" s="50">
        <v>0</v>
      </c>
      <c r="BX235" s="49">
        <v>0</v>
      </c>
      <c r="BY235" s="49">
        <v>0</v>
      </c>
      <c r="BZ235" s="49">
        <v>0</v>
      </c>
      <c r="CA235" s="49">
        <v>0</v>
      </c>
      <c r="CB235" s="49">
        <v>0</v>
      </c>
      <c r="CC235" s="49">
        <v>0</v>
      </c>
      <c r="CD235" s="49">
        <v>0</v>
      </c>
      <c r="CE235" s="49">
        <v>0</v>
      </c>
      <c r="CF235" s="49">
        <v>0</v>
      </c>
      <c r="CG235" s="49">
        <v>0</v>
      </c>
      <c r="CH235" s="50">
        <v>0</v>
      </c>
      <c r="CI235" s="49">
        <v>2275</v>
      </c>
      <c r="CJ235" s="50">
        <v>0</v>
      </c>
      <c r="CK235" s="49">
        <v>2275</v>
      </c>
      <c r="CL235" s="49">
        <v>0</v>
      </c>
      <c r="CM235" s="49">
        <v>0</v>
      </c>
      <c r="CN235" s="49">
        <v>4550</v>
      </c>
      <c r="CO235" s="10"/>
      <c r="CP235" s="51" t="s">
        <v>2677</v>
      </c>
    </row>
    <row r="236" spans="1:94" ht="70.349999999999994" customHeight="1" x14ac:dyDescent="0.3">
      <c r="A236" s="48" t="s">
        <v>2678</v>
      </c>
      <c r="B236" s="48" t="s">
        <v>2678</v>
      </c>
      <c r="C236" s="10" t="s">
        <v>101</v>
      </c>
      <c r="D236" s="10" t="s">
        <v>2659</v>
      </c>
      <c r="E236" s="10" t="s">
        <v>2660</v>
      </c>
      <c r="F236" s="10" t="s">
        <v>2661</v>
      </c>
      <c r="G236" s="10" t="s">
        <v>105</v>
      </c>
      <c r="H236" s="10" t="s">
        <v>2662</v>
      </c>
      <c r="I236" s="10" t="s">
        <v>2030</v>
      </c>
      <c r="J236" s="10" t="s">
        <v>2663</v>
      </c>
      <c r="K236" s="10" t="s">
        <v>2664</v>
      </c>
      <c r="L236" s="10" t="s">
        <v>2665</v>
      </c>
      <c r="M236" s="10" t="s">
        <v>903</v>
      </c>
      <c r="N236" s="10" t="s">
        <v>2666</v>
      </c>
      <c r="O236" s="10" t="s">
        <v>2667</v>
      </c>
      <c r="P236" s="10" t="s">
        <v>983</v>
      </c>
      <c r="Q236" s="10" t="s">
        <v>2668</v>
      </c>
      <c r="R236" s="10" t="s">
        <v>2669</v>
      </c>
      <c r="S236" s="10" t="s">
        <v>2679</v>
      </c>
      <c r="T236" s="10" t="s">
        <v>2680</v>
      </c>
      <c r="U236" s="10" t="s">
        <v>2681</v>
      </c>
      <c r="V236" s="10" t="s">
        <v>2682</v>
      </c>
      <c r="W236" s="10" t="s">
        <v>2683</v>
      </c>
      <c r="X236" s="10" t="s">
        <v>2684</v>
      </c>
      <c r="Y236" s="10" t="s">
        <v>123</v>
      </c>
      <c r="Z236" s="10" t="s">
        <v>124</v>
      </c>
      <c r="AA236" s="49">
        <v>500</v>
      </c>
      <c r="AB236" s="10" t="s">
        <v>125</v>
      </c>
      <c r="AC236" s="10" t="s">
        <v>2675</v>
      </c>
      <c r="AD236" s="49">
        <v>0</v>
      </c>
      <c r="AE236" s="49">
        <v>0</v>
      </c>
      <c r="AF236" s="49">
        <v>0</v>
      </c>
      <c r="AG236" s="49">
        <v>500</v>
      </c>
      <c r="AH236" s="10"/>
      <c r="AI236" s="10"/>
      <c r="AJ236" s="10"/>
      <c r="AK236" s="10"/>
      <c r="AL236" s="10" t="s">
        <v>5627</v>
      </c>
      <c r="AM236" s="10" t="s">
        <v>4891</v>
      </c>
      <c r="AN236" s="10"/>
      <c r="AO236" s="49">
        <v>0</v>
      </c>
      <c r="AP236" s="49">
        <v>0</v>
      </c>
      <c r="AQ236" s="49">
        <v>0</v>
      </c>
      <c r="AR236" s="49">
        <v>0</v>
      </c>
      <c r="AS236" s="49">
        <v>0</v>
      </c>
      <c r="AT236" s="49">
        <v>0</v>
      </c>
      <c r="AU236" s="49">
        <v>0</v>
      </c>
      <c r="AV236" s="49">
        <v>0</v>
      </c>
      <c r="AW236" s="50">
        <v>0</v>
      </c>
      <c r="AX236" s="49">
        <v>0</v>
      </c>
      <c r="AY236" s="49">
        <v>0</v>
      </c>
      <c r="AZ236" s="49">
        <v>0</v>
      </c>
      <c r="BA236" s="49">
        <v>0</v>
      </c>
      <c r="BB236" s="49">
        <v>0</v>
      </c>
      <c r="BC236" s="49">
        <v>0</v>
      </c>
      <c r="BD236" s="49">
        <v>0</v>
      </c>
      <c r="BE236" s="49">
        <v>0</v>
      </c>
      <c r="BF236" s="49">
        <v>0</v>
      </c>
      <c r="BG236" s="49">
        <v>0</v>
      </c>
      <c r="BH236" s="49">
        <v>0</v>
      </c>
      <c r="BI236" s="49">
        <v>5850</v>
      </c>
      <c r="BJ236" s="50">
        <v>0</v>
      </c>
      <c r="BK236" s="49">
        <v>3250</v>
      </c>
      <c r="BL236" s="49">
        <v>0</v>
      </c>
      <c r="BM236" s="49">
        <v>0</v>
      </c>
      <c r="BN236" s="49">
        <v>9100</v>
      </c>
      <c r="BO236" s="49">
        <v>0</v>
      </c>
      <c r="BP236" s="49">
        <v>0</v>
      </c>
      <c r="BQ236" s="49">
        <v>0</v>
      </c>
      <c r="BR236" s="49">
        <v>0</v>
      </c>
      <c r="BS236" s="49">
        <v>0</v>
      </c>
      <c r="BT236" s="49">
        <v>0</v>
      </c>
      <c r="BU236" s="50">
        <v>0</v>
      </c>
      <c r="BV236" s="49">
        <v>0</v>
      </c>
      <c r="BW236" s="50">
        <v>0</v>
      </c>
      <c r="BX236" s="49">
        <v>0</v>
      </c>
      <c r="BY236" s="49">
        <v>0</v>
      </c>
      <c r="BZ236" s="49">
        <v>0</v>
      </c>
      <c r="CA236" s="49">
        <v>0</v>
      </c>
      <c r="CB236" s="49">
        <v>0</v>
      </c>
      <c r="CC236" s="49">
        <v>0</v>
      </c>
      <c r="CD236" s="49">
        <v>0</v>
      </c>
      <c r="CE236" s="49">
        <v>0</v>
      </c>
      <c r="CF236" s="49">
        <v>0</v>
      </c>
      <c r="CG236" s="49">
        <v>0</v>
      </c>
      <c r="CH236" s="50">
        <v>0</v>
      </c>
      <c r="CI236" s="49">
        <v>5858</v>
      </c>
      <c r="CJ236" s="50">
        <v>0</v>
      </c>
      <c r="CK236" s="49">
        <v>3250</v>
      </c>
      <c r="CL236" s="49">
        <v>0</v>
      </c>
      <c r="CM236" s="49">
        <v>0</v>
      </c>
      <c r="CN236" s="49">
        <v>9108</v>
      </c>
      <c r="CO236" s="10"/>
      <c r="CP236" s="51" t="s">
        <v>5628</v>
      </c>
    </row>
    <row r="237" spans="1:94" ht="70.349999999999994" customHeight="1" x14ac:dyDescent="0.3">
      <c r="A237" s="48" t="s">
        <v>2686</v>
      </c>
      <c r="B237" s="48" t="s">
        <v>2686</v>
      </c>
      <c r="C237" s="10" t="s">
        <v>136</v>
      </c>
      <c r="D237" s="10" t="s">
        <v>2659</v>
      </c>
      <c r="E237" s="10" t="s">
        <v>2660</v>
      </c>
      <c r="F237" s="10" t="s">
        <v>2661</v>
      </c>
      <c r="G237" s="10" t="s">
        <v>105</v>
      </c>
      <c r="H237" s="10" t="s">
        <v>2662</v>
      </c>
      <c r="I237" s="10" t="s">
        <v>2030</v>
      </c>
      <c r="J237" s="10" t="s">
        <v>2663</v>
      </c>
      <c r="K237" s="10" t="s">
        <v>2664</v>
      </c>
      <c r="L237" s="10" t="s">
        <v>2665</v>
      </c>
      <c r="M237" s="10" t="s">
        <v>903</v>
      </c>
      <c r="N237" s="10" t="s">
        <v>2666</v>
      </c>
      <c r="O237" s="10" t="s">
        <v>2667</v>
      </c>
      <c r="P237" s="10" t="s">
        <v>983</v>
      </c>
      <c r="Q237" s="10" t="s">
        <v>2668</v>
      </c>
      <c r="R237" s="10" t="s">
        <v>2669</v>
      </c>
      <c r="S237" s="10" t="s">
        <v>2687</v>
      </c>
      <c r="T237" s="10" t="s">
        <v>2688</v>
      </c>
      <c r="U237" s="10" t="s">
        <v>740</v>
      </c>
      <c r="V237" s="10" t="s">
        <v>2689</v>
      </c>
      <c r="W237" s="10" t="s">
        <v>2690</v>
      </c>
      <c r="X237" s="10" t="s">
        <v>743</v>
      </c>
      <c r="Y237" s="10" t="s">
        <v>123</v>
      </c>
      <c r="Z237" s="10" t="s">
        <v>124</v>
      </c>
      <c r="AA237" s="49">
        <v>4</v>
      </c>
      <c r="AB237" s="10" t="s">
        <v>125</v>
      </c>
      <c r="AC237" s="10" t="s">
        <v>2675</v>
      </c>
      <c r="AD237" s="49">
        <v>1</v>
      </c>
      <c r="AE237" s="49">
        <v>1</v>
      </c>
      <c r="AF237" s="49">
        <v>1</v>
      </c>
      <c r="AG237" s="49">
        <v>1</v>
      </c>
      <c r="AH237" s="10"/>
      <c r="AI237" s="10" t="s">
        <v>5629</v>
      </c>
      <c r="AJ237" s="10"/>
      <c r="AK237" s="10" t="s">
        <v>5630</v>
      </c>
      <c r="AL237" s="10" t="s">
        <v>5630</v>
      </c>
      <c r="AM237" s="10" t="s">
        <v>4891</v>
      </c>
      <c r="AN237" s="10"/>
      <c r="AO237" s="49">
        <v>0</v>
      </c>
      <c r="AP237" s="49">
        <v>0</v>
      </c>
      <c r="AQ237" s="49">
        <v>0</v>
      </c>
      <c r="AR237" s="49">
        <v>0</v>
      </c>
      <c r="AS237" s="49">
        <v>0</v>
      </c>
      <c r="AT237" s="49">
        <v>0</v>
      </c>
      <c r="AU237" s="49">
        <v>260</v>
      </c>
      <c r="AV237" s="49">
        <v>0</v>
      </c>
      <c r="AW237" s="50">
        <v>0</v>
      </c>
      <c r="AX237" s="49">
        <v>520</v>
      </c>
      <c r="AY237" s="49">
        <v>0</v>
      </c>
      <c r="AZ237" s="49">
        <v>260</v>
      </c>
      <c r="BA237" s="49">
        <v>780</v>
      </c>
      <c r="BB237" s="49">
        <v>0</v>
      </c>
      <c r="BC237" s="49">
        <v>0</v>
      </c>
      <c r="BD237" s="49">
        <v>0</v>
      </c>
      <c r="BE237" s="49">
        <v>0</v>
      </c>
      <c r="BF237" s="49">
        <v>0</v>
      </c>
      <c r="BG237" s="49">
        <v>0</v>
      </c>
      <c r="BH237" s="49">
        <v>260</v>
      </c>
      <c r="BI237" s="49">
        <v>0</v>
      </c>
      <c r="BJ237" s="50">
        <v>0</v>
      </c>
      <c r="BK237" s="49">
        <v>520</v>
      </c>
      <c r="BL237" s="49">
        <v>0</v>
      </c>
      <c r="BM237" s="49">
        <v>260</v>
      </c>
      <c r="BN237" s="49">
        <v>780</v>
      </c>
      <c r="BO237" s="49">
        <v>0</v>
      </c>
      <c r="BP237" s="49">
        <v>0</v>
      </c>
      <c r="BQ237" s="49">
        <v>0</v>
      </c>
      <c r="BR237" s="49">
        <v>0</v>
      </c>
      <c r="BS237" s="49">
        <v>0</v>
      </c>
      <c r="BT237" s="49">
        <v>0</v>
      </c>
      <c r="BU237" s="50">
        <v>260</v>
      </c>
      <c r="BV237" s="49">
        <v>0</v>
      </c>
      <c r="BW237" s="50">
        <v>0</v>
      </c>
      <c r="BX237" s="49">
        <v>520</v>
      </c>
      <c r="BY237" s="49">
        <v>0</v>
      </c>
      <c r="BZ237" s="49">
        <v>260</v>
      </c>
      <c r="CA237" s="49">
        <v>780</v>
      </c>
      <c r="CB237" s="49">
        <v>0</v>
      </c>
      <c r="CC237" s="49">
        <v>0</v>
      </c>
      <c r="CD237" s="49">
        <v>0</v>
      </c>
      <c r="CE237" s="49">
        <v>0</v>
      </c>
      <c r="CF237" s="49">
        <v>0</v>
      </c>
      <c r="CG237" s="49">
        <v>0</v>
      </c>
      <c r="CH237" s="50">
        <v>260</v>
      </c>
      <c r="CI237" s="49">
        <v>0</v>
      </c>
      <c r="CJ237" s="50">
        <v>0</v>
      </c>
      <c r="CK237" s="49">
        <v>520</v>
      </c>
      <c r="CL237" s="49">
        <v>0</v>
      </c>
      <c r="CM237" s="49">
        <v>260</v>
      </c>
      <c r="CN237" s="49">
        <v>780</v>
      </c>
      <c r="CO237" s="10"/>
      <c r="CP237" s="51" t="s">
        <v>5631</v>
      </c>
    </row>
    <row r="238" spans="1:94" ht="70.349999999999994" customHeight="1" x14ac:dyDescent="0.3">
      <c r="A238" s="48" t="s">
        <v>2696</v>
      </c>
      <c r="B238" s="48" t="s">
        <v>2696</v>
      </c>
      <c r="C238" s="10" t="s">
        <v>175</v>
      </c>
      <c r="D238" s="10" t="s">
        <v>2659</v>
      </c>
      <c r="E238" s="10" t="s">
        <v>2660</v>
      </c>
      <c r="F238" s="10" t="s">
        <v>2661</v>
      </c>
      <c r="G238" s="10" t="s">
        <v>105</v>
      </c>
      <c r="H238" s="10" t="s">
        <v>2662</v>
      </c>
      <c r="I238" s="10" t="s">
        <v>2030</v>
      </c>
      <c r="J238" s="10" t="s">
        <v>2663</v>
      </c>
      <c r="K238" s="10" t="s">
        <v>2664</v>
      </c>
      <c r="L238" s="10" t="s">
        <v>2665</v>
      </c>
      <c r="M238" s="10" t="s">
        <v>903</v>
      </c>
      <c r="N238" s="10" t="s">
        <v>2666</v>
      </c>
      <c r="O238" s="10" t="s">
        <v>2667</v>
      </c>
      <c r="P238" s="10" t="s">
        <v>983</v>
      </c>
      <c r="Q238" s="10" t="s">
        <v>2668</v>
      </c>
      <c r="R238" s="10" t="s">
        <v>2669</v>
      </c>
      <c r="S238" s="10" t="s">
        <v>2697</v>
      </c>
      <c r="T238" s="10" t="s">
        <v>2698</v>
      </c>
      <c r="U238" s="10" t="s">
        <v>2697</v>
      </c>
      <c r="V238" s="10" t="s">
        <v>2699</v>
      </c>
      <c r="W238" s="10" t="s">
        <v>2700</v>
      </c>
      <c r="X238" s="10" t="s">
        <v>2674</v>
      </c>
      <c r="Y238" s="10" t="s">
        <v>123</v>
      </c>
      <c r="Z238" s="10" t="s">
        <v>124</v>
      </c>
      <c r="AA238" s="49">
        <v>500</v>
      </c>
      <c r="AB238" s="10" t="s">
        <v>125</v>
      </c>
      <c r="AC238" s="10" t="s">
        <v>2675</v>
      </c>
      <c r="AD238" s="49">
        <v>202</v>
      </c>
      <c r="AE238" s="49">
        <v>0</v>
      </c>
      <c r="AF238" s="49">
        <v>298</v>
      </c>
      <c r="AG238" s="49">
        <v>0</v>
      </c>
      <c r="AH238" s="10" t="s">
        <v>5632</v>
      </c>
      <c r="AI238" s="10" t="s">
        <v>5633</v>
      </c>
      <c r="AJ238" s="10" t="s">
        <v>5634</v>
      </c>
      <c r="AK238" s="10" t="s">
        <v>5635</v>
      </c>
      <c r="AL238" s="10"/>
      <c r="AM238" s="10" t="s">
        <v>4891</v>
      </c>
      <c r="AN238" s="10" t="s">
        <v>5636</v>
      </c>
      <c r="AO238" s="49">
        <v>0</v>
      </c>
      <c r="AP238" s="49">
        <v>0</v>
      </c>
      <c r="AQ238" s="49">
        <v>0</v>
      </c>
      <c r="AR238" s="49">
        <v>0</v>
      </c>
      <c r="AS238" s="49">
        <v>0</v>
      </c>
      <c r="AT238" s="49">
        <v>0</v>
      </c>
      <c r="AU238" s="49">
        <v>0</v>
      </c>
      <c r="AV238" s="49">
        <v>2574</v>
      </c>
      <c r="AW238" s="50">
        <v>0</v>
      </c>
      <c r="AX238" s="49">
        <v>1716</v>
      </c>
      <c r="AY238" s="49">
        <v>0</v>
      </c>
      <c r="AZ238" s="49">
        <v>0</v>
      </c>
      <c r="BA238" s="49">
        <v>4290</v>
      </c>
      <c r="BB238" s="49">
        <v>0</v>
      </c>
      <c r="BC238" s="49">
        <v>0</v>
      </c>
      <c r="BD238" s="49">
        <v>0</v>
      </c>
      <c r="BE238" s="49">
        <v>0</v>
      </c>
      <c r="BF238" s="49">
        <v>0</v>
      </c>
      <c r="BG238" s="49">
        <v>0</v>
      </c>
      <c r="BH238" s="49">
        <v>0</v>
      </c>
      <c r="BI238" s="49">
        <v>0</v>
      </c>
      <c r="BJ238" s="50">
        <v>0</v>
      </c>
      <c r="BK238" s="49">
        <v>0</v>
      </c>
      <c r="BL238" s="49">
        <v>0</v>
      </c>
      <c r="BM238" s="49">
        <v>0</v>
      </c>
      <c r="BN238" s="49">
        <v>0</v>
      </c>
      <c r="BO238" s="49">
        <v>0</v>
      </c>
      <c r="BP238" s="49">
        <v>0</v>
      </c>
      <c r="BQ238" s="49">
        <v>0</v>
      </c>
      <c r="BR238" s="49">
        <v>0</v>
      </c>
      <c r="BS238" s="49">
        <v>0</v>
      </c>
      <c r="BT238" s="49">
        <v>0</v>
      </c>
      <c r="BU238" s="50">
        <v>0</v>
      </c>
      <c r="BV238" s="49">
        <v>2574</v>
      </c>
      <c r="BW238" s="50">
        <v>0</v>
      </c>
      <c r="BX238" s="49">
        <v>1716</v>
      </c>
      <c r="BY238" s="49">
        <v>0</v>
      </c>
      <c r="BZ238" s="49">
        <v>0</v>
      </c>
      <c r="CA238" s="49">
        <v>4290</v>
      </c>
      <c r="CB238" s="49">
        <v>0</v>
      </c>
      <c r="CC238" s="49">
        <v>0</v>
      </c>
      <c r="CD238" s="49">
        <v>0</v>
      </c>
      <c r="CE238" s="49">
        <v>0</v>
      </c>
      <c r="CF238" s="49">
        <v>0</v>
      </c>
      <c r="CG238" s="49">
        <v>0</v>
      </c>
      <c r="CH238" s="50">
        <v>0</v>
      </c>
      <c r="CI238" s="49">
        <v>0</v>
      </c>
      <c r="CJ238" s="50">
        <v>0</v>
      </c>
      <c r="CK238" s="49">
        <v>0</v>
      </c>
      <c r="CL238" s="49">
        <v>0</v>
      </c>
      <c r="CM238" s="49">
        <v>0</v>
      </c>
      <c r="CN238" s="49">
        <v>0</v>
      </c>
      <c r="CO238" s="10" t="s">
        <v>5637</v>
      </c>
      <c r="CP238" s="51" t="s">
        <v>5638</v>
      </c>
    </row>
    <row r="239" spans="1:94" ht="70.349999999999994" customHeight="1" x14ac:dyDescent="0.3">
      <c r="A239" s="48" t="s">
        <v>2707</v>
      </c>
      <c r="B239" s="48" t="s">
        <v>2707</v>
      </c>
      <c r="C239" s="10" t="s">
        <v>246</v>
      </c>
      <c r="D239" s="10" t="s">
        <v>2659</v>
      </c>
      <c r="E239" s="10" t="s">
        <v>2660</v>
      </c>
      <c r="F239" s="10" t="s">
        <v>2661</v>
      </c>
      <c r="G239" s="10" t="s">
        <v>105</v>
      </c>
      <c r="H239" s="10" t="s">
        <v>2662</v>
      </c>
      <c r="I239" s="10" t="s">
        <v>2030</v>
      </c>
      <c r="J239" s="10" t="s">
        <v>2663</v>
      </c>
      <c r="K239" s="10" t="s">
        <v>2664</v>
      </c>
      <c r="L239" s="10" t="s">
        <v>2665</v>
      </c>
      <c r="M239" s="10" t="s">
        <v>903</v>
      </c>
      <c r="N239" s="10" t="s">
        <v>2666</v>
      </c>
      <c r="O239" s="10" t="s">
        <v>2667</v>
      </c>
      <c r="P239" s="10" t="s">
        <v>983</v>
      </c>
      <c r="Q239" s="10" t="s">
        <v>2668</v>
      </c>
      <c r="R239" s="10" t="s">
        <v>2669</v>
      </c>
      <c r="S239" s="10" t="s">
        <v>2708</v>
      </c>
      <c r="T239" s="10" t="s">
        <v>2709</v>
      </c>
      <c r="U239" s="10" t="s">
        <v>2710</v>
      </c>
      <c r="V239" s="10" t="s">
        <v>2711</v>
      </c>
      <c r="W239" s="10"/>
      <c r="X239" s="10" t="s">
        <v>2712</v>
      </c>
      <c r="Y239" s="10" t="s">
        <v>123</v>
      </c>
      <c r="Z239" s="10" t="s">
        <v>124</v>
      </c>
      <c r="AA239" s="49">
        <v>1000</v>
      </c>
      <c r="AB239" s="10" t="s">
        <v>125</v>
      </c>
      <c r="AC239" s="10" t="s">
        <v>2675</v>
      </c>
      <c r="AD239" s="49">
        <v>480</v>
      </c>
      <c r="AE239" s="49">
        <v>0</v>
      </c>
      <c r="AF239" s="49">
        <v>0</v>
      </c>
      <c r="AG239" s="49">
        <v>520</v>
      </c>
      <c r="AH239" s="10" t="s">
        <v>5639</v>
      </c>
      <c r="AI239" s="10" t="s">
        <v>5640</v>
      </c>
      <c r="AJ239" s="10" t="s">
        <v>5641</v>
      </c>
      <c r="AK239" s="10" t="s">
        <v>5642</v>
      </c>
      <c r="AL239" s="10"/>
      <c r="AM239" s="10" t="s">
        <v>4849</v>
      </c>
      <c r="AN239" s="10" t="s">
        <v>5643</v>
      </c>
      <c r="AO239" s="49">
        <v>0</v>
      </c>
      <c r="AP239" s="49">
        <v>0</v>
      </c>
      <c r="AQ239" s="49">
        <v>0</v>
      </c>
      <c r="AR239" s="49">
        <v>0</v>
      </c>
      <c r="AS239" s="49">
        <v>0</v>
      </c>
      <c r="AT239" s="49">
        <v>0</v>
      </c>
      <c r="AU239" s="49">
        <v>0</v>
      </c>
      <c r="AV239" s="49">
        <v>0</v>
      </c>
      <c r="AW239" s="50">
        <v>0</v>
      </c>
      <c r="AX239" s="49">
        <v>0</v>
      </c>
      <c r="AY239" s="49">
        <v>0</v>
      </c>
      <c r="AZ239" s="49">
        <v>0</v>
      </c>
      <c r="BA239" s="49">
        <v>0</v>
      </c>
      <c r="BB239" s="49">
        <v>600</v>
      </c>
      <c r="BC239" s="49">
        <v>0</v>
      </c>
      <c r="BD239" s="49">
        <v>600</v>
      </c>
      <c r="BE239" s="49">
        <v>0</v>
      </c>
      <c r="BF239" s="49">
        <v>0</v>
      </c>
      <c r="BG239" s="49">
        <v>0</v>
      </c>
      <c r="BH239" s="49">
        <v>0</v>
      </c>
      <c r="BI239" s="49">
        <v>0</v>
      </c>
      <c r="BJ239" s="50">
        <v>0</v>
      </c>
      <c r="BK239" s="49">
        <v>0</v>
      </c>
      <c r="BL239" s="49">
        <v>0</v>
      </c>
      <c r="BM239" s="49">
        <v>0</v>
      </c>
      <c r="BN239" s="49">
        <v>600</v>
      </c>
      <c r="BO239" s="49">
        <v>0</v>
      </c>
      <c r="BP239" s="49">
        <v>0</v>
      </c>
      <c r="BQ239" s="49">
        <v>0</v>
      </c>
      <c r="BR239" s="49">
        <v>0</v>
      </c>
      <c r="BS239" s="49">
        <v>0</v>
      </c>
      <c r="BT239" s="49">
        <v>0</v>
      </c>
      <c r="BU239" s="50">
        <v>0</v>
      </c>
      <c r="BV239" s="49">
        <v>0</v>
      </c>
      <c r="BW239" s="50">
        <v>0</v>
      </c>
      <c r="BX239" s="49">
        <v>0</v>
      </c>
      <c r="BY239" s="49">
        <v>0</v>
      </c>
      <c r="BZ239" s="49">
        <v>0</v>
      </c>
      <c r="CA239" s="49">
        <v>0</v>
      </c>
      <c r="CB239" s="49">
        <v>550</v>
      </c>
      <c r="CC239" s="49">
        <v>0</v>
      </c>
      <c r="CD239" s="49">
        <v>550</v>
      </c>
      <c r="CE239" s="49">
        <v>0</v>
      </c>
      <c r="CF239" s="49">
        <v>0</v>
      </c>
      <c r="CG239" s="49">
        <v>0</v>
      </c>
      <c r="CH239" s="50">
        <v>0</v>
      </c>
      <c r="CI239" s="49">
        <v>0</v>
      </c>
      <c r="CJ239" s="50">
        <v>0</v>
      </c>
      <c r="CK239" s="49">
        <v>0</v>
      </c>
      <c r="CL239" s="49">
        <v>0</v>
      </c>
      <c r="CM239" s="49">
        <v>0</v>
      </c>
      <c r="CN239" s="49">
        <v>550</v>
      </c>
      <c r="CO239" s="10" t="s">
        <v>2717</v>
      </c>
      <c r="CP239" s="51" t="s">
        <v>2718</v>
      </c>
    </row>
    <row r="240" spans="1:94" ht="70.349999999999994" customHeight="1" x14ac:dyDescent="0.3">
      <c r="A240" s="48" t="s">
        <v>2719</v>
      </c>
      <c r="B240" s="48" t="s">
        <v>2719</v>
      </c>
      <c r="C240" s="10" t="s">
        <v>357</v>
      </c>
      <c r="D240" s="10" t="s">
        <v>2659</v>
      </c>
      <c r="E240" s="10" t="s">
        <v>2660</v>
      </c>
      <c r="F240" s="10" t="s">
        <v>2661</v>
      </c>
      <c r="G240" s="10" t="s">
        <v>105</v>
      </c>
      <c r="H240" s="10" t="s">
        <v>2662</v>
      </c>
      <c r="I240" s="10" t="s">
        <v>2030</v>
      </c>
      <c r="J240" s="10" t="s">
        <v>2663</v>
      </c>
      <c r="K240" s="10" t="s">
        <v>2664</v>
      </c>
      <c r="L240" s="10" t="s">
        <v>2665</v>
      </c>
      <c r="M240" s="10" t="s">
        <v>903</v>
      </c>
      <c r="N240" s="10" t="s">
        <v>2666</v>
      </c>
      <c r="O240" s="10" t="s">
        <v>2667</v>
      </c>
      <c r="P240" s="10" t="s">
        <v>983</v>
      </c>
      <c r="Q240" s="10" t="s">
        <v>2668</v>
      </c>
      <c r="R240" s="10" t="s">
        <v>2669</v>
      </c>
      <c r="S240" s="10" t="s">
        <v>2720</v>
      </c>
      <c r="T240" s="10" t="s">
        <v>2721</v>
      </c>
      <c r="U240" s="10" t="s">
        <v>2722</v>
      </c>
      <c r="V240" s="10" t="s">
        <v>2723</v>
      </c>
      <c r="W240" s="10" t="s">
        <v>2724</v>
      </c>
      <c r="X240" s="10" t="s">
        <v>2684</v>
      </c>
      <c r="Y240" s="10" t="s">
        <v>123</v>
      </c>
      <c r="Z240" s="10" t="s">
        <v>124</v>
      </c>
      <c r="AA240" s="49">
        <v>80</v>
      </c>
      <c r="AB240" s="10" t="s">
        <v>125</v>
      </c>
      <c r="AC240" s="10" t="s">
        <v>2675</v>
      </c>
      <c r="AD240" s="49">
        <v>19</v>
      </c>
      <c r="AE240" s="49">
        <v>19</v>
      </c>
      <c r="AF240" s="49">
        <v>19</v>
      </c>
      <c r="AG240" s="49">
        <v>23</v>
      </c>
      <c r="AH240" s="10"/>
      <c r="AI240" s="10" t="s">
        <v>5644</v>
      </c>
      <c r="AJ240" s="10" t="s">
        <v>5645</v>
      </c>
      <c r="AK240" s="10"/>
      <c r="AL240" s="10"/>
      <c r="AM240" s="10" t="s">
        <v>4849</v>
      </c>
      <c r="AN240" s="10"/>
      <c r="AO240" s="49">
        <v>54</v>
      </c>
      <c r="AP240" s="49">
        <v>0</v>
      </c>
      <c r="AQ240" s="49">
        <v>54</v>
      </c>
      <c r="AR240" s="49">
        <v>0</v>
      </c>
      <c r="AS240" s="49">
        <v>0</v>
      </c>
      <c r="AT240" s="49">
        <v>0</v>
      </c>
      <c r="AU240" s="49">
        <v>0</v>
      </c>
      <c r="AV240" s="49">
        <v>0</v>
      </c>
      <c r="AW240" s="50">
        <v>0</v>
      </c>
      <c r="AX240" s="49">
        <v>0</v>
      </c>
      <c r="AY240" s="49">
        <v>0</v>
      </c>
      <c r="AZ240" s="49">
        <v>0</v>
      </c>
      <c r="BA240" s="49">
        <v>54</v>
      </c>
      <c r="BB240" s="49">
        <v>74</v>
      </c>
      <c r="BC240" s="49">
        <v>0</v>
      </c>
      <c r="BD240" s="49">
        <v>74</v>
      </c>
      <c r="BE240" s="49">
        <v>0</v>
      </c>
      <c r="BF240" s="49">
        <v>0</v>
      </c>
      <c r="BG240" s="49">
        <v>0</v>
      </c>
      <c r="BH240" s="49">
        <v>0</v>
      </c>
      <c r="BI240" s="49">
        <v>0</v>
      </c>
      <c r="BJ240" s="50">
        <v>0</v>
      </c>
      <c r="BK240" s="49">
        <v>0</v>
      </c>
      <c r="BL240" s="49">
        <v>0</v>
      </c>
      <c r="BM240" s="49">
        <v>0</v>
      </c>
      <c r="BN240" s="49">
        <v>74</v>
      </c>
      <c r="BO240" s="49">
        <v>54</v>
      </c>
      <c r="BP240" s="49">
        <v>0</v>
      </c>
      <c r="BQ240" s="49">
        <v>54</v>
      </c>
      <c r="BR240" s="49">
        <v>0</v>
      </c>
      <c r="BS240" s="49">
        <v>0</v>
      </c>
      <c r="BT240" s="49">
        <v>0</v>
      </c>
      <c r="BU240" s="50">
        <v>0</v>
      </c>
      <c r="BV240" s="49">
        <v>0</v>
      </c>
      <c r="BW240" s="50">
        <v>0</v>
      </c>
      <c r="BX240" s="49">
        <v>0</v>
      </c>
      <c r="BY240" s="49">
        <v>0</v>
      </c>
      <c r="BZ240" s="49">
        <v>0</v>
      </c>
      <c r="CA240" s="49">
        <v>54</v>
      </c>
      <c r="CB240" s="49">
        <v>84</v>
      </c>
      <c r="CC240" s="49">
        <v>0</v>
      </c>
      <c r="CD240" s="49">
        <v>84</v>
      </c>
      <c r="CE240" s="49">
        <v>0</v>
      </c>
      <c r="CF240" s="49">
        <v>0</v>
      </c>
      <c r="CG240" s="49">
        <v>0</v>
      </c>
      <c r="CH240" s="50">
        <v>0</v>
      </c>
      <c r="CI240" s="49">
        <v>0</v>
      </c>
      <c r="CJ240" s="50">
        <v>0</v>
      </c>
      <c r="CK240" s="49">
        <v>0</v>
      </c>
      <c r="CL240" s="49">
        <v>0</v>
      </c>
      <c r="CM240" s="49">
        <v>0</v>
      </c>
      <c r="CN240" s="49">
        <v>84</v>
      </c>
      <c r="CO240" s="10"/>
      <c r="CP240" s="51" t="s">
        <v>2730</v>
      </c>
    </row>
    <row r="241" spans="1:94" ht="70.349999999999994" customHeight="1" x14ac:dyDescent="0.3">
      <c r="A241" s="48" t="s">
        <v>2731</v>
      </c>
      <c r="B241" s="48" t="s">
        <v>2731</v>
      </c>
      <c r="C241" s="10" t="s">
        <v>111</v>
      </c>
      <c r="D241" s="10" t="s">
        <v>2659</v>
      </c>
      <c r="E241" s="10" t="s">
        <v>2660</v>
      </c>
      <c r="F241" s="10" t="s">
        <v>2661</v>
      </c>
      <c r="G241" s="10" t="s">
        <v>105</v>
      </c>
      <c r="H241" s="10" t="s">
        <v>2662</v>
      </c>
      <c r="I241" s="10" t="s">
        <v>2030</v>
      </c>
      <c r="J241" s="10" t="s">
        <v>2663</v>
      </c>
      <c r="K241" s="10" t="s">
        <v>2732</v>
      </c>
      <c r="L241" s="10" t="s">
        <v>2665</v>
      </c>
      <c r="M241" s="10" t="s">
        <v>915</v>
      </c>
      <c r="N241" s="10" t="s">
        <v>2733</v>
      </c>
      <c r="O241" s="10" t="s">
        <v>137</v>
      </c>
      <c r="P241" s="10" t="s">
        <v>138</v>
      </c>
      <c r="Q241" s="10" t="s">
        <v>973</v>
      </c>
      <c r="R241" s="10" t="s">
        <v>974</v>
      </c>
      <c r="S241" s="10" t="s">
        <v>822</v>
      </c>
      <c r="T241" s="10" t="s">
        <v>2734</v>
      </c>
      <c r="U241" s="10" t="s">
        <v>2735</v>
      </c>
      <c r="V241" s="10" t="s">
        <v>2736</v>
      </c>
      <c r="W241" s="10" t="s">
        <v>2737</v>
      </c>
      <c r="X241" s="10" t="s">
        <v>2738</v>
      </c>
      <c r="Y241" s="10" t="s">
        <v>123</v>
      </c>
      <c r="Z241" s="10" t="s">
        <v>124</v>
      </c>
      <c r="AA241" s="49">
        <v>3</v>
      </c>
      <c r="AB241" s="10" t="s">
        <v>125</v>
      </c>
      <c r="AC241" s="10" t="s">
        <v>2739</v>
      </c>
      <c r="AD241" s="49">
        <v>0</v>
      </c>
      <c r="AE241" s="49">
        <v>0</v>
      </c>
      <c r="AF241" s="49">
        <v>3</v>
      </c>
      <c r="AG241" s="49">
        <v>0</v>
      </c>
      <c r="AH241" s="10"/>
      <c r="AI241" s="10"/>
      <c r="AJ241" s="10"/>
      <c r="AK241" s="10"/>
      <c r="AL241" s="10"/>
      <c r="AM241" s="10" t="s">
        <v>4849</v>
      </c>
      <c r="AN241" s="10"/>
      <c r="AO241" s="49">
        <v>50</v>
      </c>
      <c r="AP241" s="49">
        <v>0</v>
      </c>
      <c r="AQ241" s="49">
        <v>50</v>
      </c>
      <c r="AR241" s="49">
        <v>0</v>
      </c>
      <c r="AS241" s="49">
        <v>0</v>
      </c>
      <c r="AT241" s="49">
        <v>0</v>
      </c>
      <c r="AU241" s="49">
        <v>0</v>
      </c>
      <c r="AV241" s="49">
        <v>0</v>
      </c>
      <c r="AW241" s="50">
        <v>0</v>
      </c>
      <c r="AX241" s="49">
        <v>0</v>
      </c>
      <c r="AY241" s="49">
        <v>0</v>
      </c>
      <c r="AZ241" s="49">
        <v>0</v>
      </c>
      <c r="BA241" s="49">
        <v>50</v>
      </c>
      <c r="BB241" s="49">
        <v>80</v>
      </c>
      <c r="BC241" s="49">
        <v>0</v>
      </c>
      <c r="BD241" s="49">
        <v>80</v>
      </c>
      <c r="BE241" s="49">
        <v>0</v>
      </c>
      <c r="BF241" s="49">
        <v>0</v>
      </c>
      <c r="BG241" s="49">
        <v>0</v>
      </c>
      <c r="BH241" s="49">
        <v>0</v>
      </c>
      <c r="BI241" s="49">
        <v>0</v>
      </c>
      <c r="BJ241" s="50">
        <v>0</v>
      </c>
      <c r="BK241" s="49">
        <v>0</v>
      </c>
      <c r="BL241" s="49">
        <v>0</v>
      </c>
      <c r="BM241" s="49">
        <v>0</v>
      </c>
      <c r="BN241" s="49">
        <v>80</v>
      </c>
      <c r="BO241" s="49">
        <v>50</v>
      </c>
      <c r="BP241" s="49">
        <v>0</v>
      </c>
      <c r="BQ241" s="49">
        <v>50</v>
      </c>
      <c r="BR241" s="49">
        <v>0</v>
      </c>
      <c r="BS241" s="49">
        <v>0</v>
      </c>
      <c r="BT241" s="49">
        <v>0</v>
      </c>
      <c r="BU241" s="50">
        <v>0</v>
      </c>
      <c r="BV241" s="49">
        <v>0</v>
      </c>
      <c r="BW241" s="50">
        <v>0</v>
      </c>
      <c r="BX241" s="49">
        <v>0</v>
      </c>
      <c r="BY241" s="49">
        <v>0</v>
      </c>
      <c r="BZ241" s="49">
        <v>0</v>
      </c>
      <c r="CA241" s="49">
        <v>50</v>
      </c>
      <c r="CB241" s="49">
        <v>120</v>
      </c>
      <c r="CC241" s="49">
        <v>0</v>
      </c>
      <c r="CD241" s="49">
        <v>120</v>
      </c>
      <c r="CE241" s="49">
        <v>0</v>
      </c>
      <c r="CF241" s="49">
        <v>0</v>
      </c>
      <c r="CG241" s="49">
        <v>0</v>
      </c>
      <c r="CH241" s="50">
        <v>0</v>
      </c>
      <c r="CI241" s="49">
        <v>0</v>
      </c>
      <c r="CJ241" s="50">
        <v>0</v>
      </c>
      <c r="CK241" s="49">
        <v>0</v>
      </c>
      <c r="CL241" s="49">
        <v>0</v>
      </c>
      <c r="CM241" s="49">
        <v>0</v>
      </c>
      <c r="CN241" s="49">
        <v>120</v>
      </c>
      <c r="CO241" s="10" t="s">
        <v>2740</v>
      </c>
      <c r="CP241" s="51" t="s">
        <v>1224</v>
      </c>
    </row>
    <row r="242" spans="1:94" ht="70.349999999999994" customHeight="1" x14ac:dyDescent="0.3">
      <c r="A242" s="48" t="s">
        <v>2741</v>
      </c>
      <c r="B242" s="48" t="s">
        <v>2741</v>
      </c>
      <c r="C242" s="10" t="s">
        <v>111</v>
      </c>
      <c r="D242" s="10" t="s">
        <v>2659</v>
      </c>
      <c r="E242" s="10" t="s">
        <v>2742</v>
      </c>
      <c r="F242" s="10" t="s">
        <v>2743</v>
      </c>
      <c r="G242" s="10"/>
      <c r="H242" s="10" t="s">
        <v>522</v>
      </c>
      <c r="I242" s="10" t="s">
        <v>2744</v>
      </c>
      <c r="J242" s="10" t="s">
        <v>108</v>
      </c>
      <c r="K242" s="10" t="s">
        <v>2745</v>
      </c>
      <c r="L242" s="10" t="s">
        <v>2665</v>
      </c>
      <c r="M242" s="10" t="s">
        <v>925</v>
      </c>
      <c r="N242" s="10" t="s">
        <v>2746</v>
      </c>
      <c r="O242" s="10" t="s">
        <v>2667</v>
      </c>
      <c r="P242" s="10" t="s">
        <v>983</v>
      </c>
      <c r="Q242" s="10" t="s">
        <v>2747</v>
      </c>
      <c r="R242" s="10" t="s">
        <v>2748</v>
      </c>
      <c r="S242" s="10" t="s">
        <v>2749</v>
      </c>
      <c r="T242" s="10" t="s">
        <v>2750</v>
      </c>
      <c r="U242" s="10" t="s">
        <v>2751</v>
      </c>
      <c r="V242" s="10" t="s">
        <v>2752</v>
      </c>
      <c r="W242" s="10" t="s">
        <v>2753</v>
      </c>
      <c r="X242" s="10" t="s">
        <v>283</v>
      </c>
      <c r="Y242" s="10" t="s">
        <v>123</v>
      </c>
      <c r="Z242" s="10" t="s">
        <v>124</v>
      </c>
      <c r="AA242" s="49">
        <v>8</v>
      </c>
      <c r="AB242" s="10" t="s">
        <v>125</v>
      </c>
      <c r="AC242" s="10" t="s">
        <v>2754</v>
      </c>
      <c r="AD242" s="49">
        <v>0</v>
      </c>
      <c r="AE242" s="49">
        <v>2</v>
      </c>
      <c r="AF242" s="49">
        <v>3</v>
      </c>
      <c r="AG242" s="49">
        <v>3</v>
      </c>
      <c r="AH242" s="10"/>
      <c r="AI242" s="10"/>
      <c r="AJ242" s="10"/>
      <c r="AK242" s="10"/>
      <c r="AL242" s="10"/>
      <c r="AM242" s="10" t="s">
        <v>4881</v>
      </c>
      <c r="AN242" s="10"/>
      <c r="AO242" s="49">
        <v>0</v>
      </c>
      <c r="AP242" s="49">
        <v>0</v>
      </c>
      <c r="AQ242" s="49">
        <v>0</v>
      </c>
      <c r="AR242" s="49">
        <v>0</v>
      </c>
      <c r="AS242" s="49">
        <v>0</v>
      </c>
      <c r="AT242" s="49">
        <v>0</v>
      </c>
      <c r="AU242" s="49">
        <v>0</v>
      </c>
      <c r="AV242" s="49">
        <v>0</v>
      </c>
      <c r="AW242" s="50">
        <v>0</v>
      </c>
      <c r="AX242" s="49">
        <v>0</v>
      </c>
      <c r="AY242" s="49">
        <v>0</v>
      </c>
      <c r="AZ242" s="49">
        <v>0</v>
      </c>
      <c r="BA242" s="49">
        <v>0</v>
      </c>
      <c r="BB242" s="49">
        <v>0</v>
      </c>
      <c r="BC242" s="49">
        <v>0</v>
      </c>
      <c r="BD242" s="49">
        <v>0</v>
      </c>
      <c r="BE242" s="49">
        <v>0</v>
      </c>
      <c r="BF242" s="49">
        <v>0</v>
      </c>
      <c r="BG242" s="49">
        <v>0</v>
      </c>
      <c r="BH242" s="49">
        <v>0</v>
      </c>
      <c r="BI242" s="49">
        <v>0</v>
      </c>
      <c r="BJ242" s="50">
        <v>0</v>
      </c>
      <c r="BK242" s="49">
        <v>0</v>
      </c>
      <c r="BL242" s="49">
        <v>0</v>
      </c>
      <c r="BM242" s="49">
        <v>0</v>
      </c>
      <c r="BN242" s="49">
        <v>0</v>
      </c>
      <c r="BO242" s="49">
        <v>0</v>
      </c>
      <c r="BP242" s="49">
        <v>0</v>
      </c>
      <c r="BQ242" s="49">
        <v>0</v>
      </c>
      <c r="BR242" s="49">
        <v>0</v>
      </c>
      <c r="BS242" s="49">
        <v>0</v>
      </c>
      <c r="BT242" s="49">
        <v>0</v>
      </c>
      <c r="BU242" s="50">
        <v>0</v>
      </c>
      <c r="BV242" s="49">
        <v>0</v>
      </c>
      <c r="BW242" s="50">
        <v>0</v>
      </c>
      <c r="BX242" s="49">
        <v>0</v>
      </c>
      <c r="BY242" s="49">
        <v>0</v>
      </c>
      <c r="BZ242" s="49">
        <v>0</v>
      </c>
      <c r="CA242" s="49">
        <v>0</v>
      </c>
      <c r="CB242" s="49">
        <v>0</v>
      </c>
      <c r="CC242" s="49">
        <v>0</v>
      </c>
      <c r="CD242" s="49">
        <v>0</v>
      </c>
      <c r="CE242" s="49">
        <v>0</v>
      </c>
      <c r="CF242" s="49">
        <v>0</v>
      </c>
      <c r="CG242" s="49">
        <v>0</v>
      </c>
      <c r="CH242" s="50">
        <v>0</v>
      </c>
      <c r="CI242" s="49">
        <v>0</v>
      </c>
      <c r="CJ242" s="50">
        <v>0</v>
      </c>
      <c r="CK242" s="49">
        <v>0</v>
      </c>
      <c r="CL242" s="49">
        <v>0</v>
      </c>
      <c r="CM242" s="49">
        <v>0</v>
      </c>
      <c r="CN242" s="49">
        <v>0</v>
      </c>
      <c r="CO242" s="10"/>
      <c r="CP242" s="51"/>
    </row>
    <row r="243" spans="1:94" ht="70.349999999999994" customHeight="1" x14ac:dyDescent="0.3">
      <c r="A243" s="48" t="s">
        <v>2755</v>
      </c>
      <c r="B243" s="48" t="s">
        <v>2755</v>
      </c>
      <c r="C243" s="10" t="s">
        <v>101</v>
      </c>
      <c r="D243" s="10" t="s">
        <v>2659</v>
      </c>
      <c r="E243" s="10" t="s">
        <v>2742</v>
      </c>
      <c r="F243" s="10" t="s">
        <v>2743</v>
      </c>
      <c r="G243" s="10"/>
      <c r="H243" s="10" t="s">
        <v>522</v>
      </c>
      <c r="I243" s="10" t="s">
        <v>2744</v>
      </c>
      <c r="J243" s="10" t="s">
        <v>108</v>
      </c>
      <c r="K243" s="10" t="s">
        <v>2756</v>
      </c>
      <c r="L243" s="10" t="s">
        <v>2665</v>
      </c>
      <c r="M243" s="10" t="s">
        <v>925</v>
      </c>
      <c r="N243" s="10" t="s">
        <v>2746</v>
      </c>
      <c r="O243" s="10" t="s">
        <v>2667</v>
      </c>
      <c r="P243" s="10" t="s">
        <v>983</v>
      </c>
      <c r="Q243" s="10" t="s">
        <v>2757</v>
      </c>
      <c r="R243" s="10" t="s">
        <v>2748</v>
      </c>
      <c r="S243" s="10" t="s">
        <v>2758</v>
      </c>
      <c r="T243" s="10" t="s">
        <v>2759</v>
      </c>
      <c r="U243" s="10" t="s">
        <v>2758</v>
      </c>
      <c r="V243" s="10" t="s">
        <v>2760</v>
      </c>
      <c r="W243" s="10" t="s">
        <v>2761</v>
      </c>
      <c r="X243" s="10" t="s">
        <v>2762</v>
      </c>
      <c r="Y243" s="10" t="s">
        <v>123</v>
      </c>
      <c r="Z243" s="10" t="s">
        <v>124</v>
      </c>
      <c r="AA243" s="49">
        <v>3</v>
      </c>
      <c r="AB243" s="10" t="s">
        <v>125</v>
      </c>
      <c r="AC243" s="10" t="s">
        <v>2754</v>
      </c>
      <c r="AD243" s="49">
        <v>1</v>
      </c>
      <c r="AE243" s="49">
        <v>1</v>
      </c>
      <c r="AF243" s="49">
        <v>1</v>
      </c>
      <c r="AG243" s="49">
        <v>0</v>
      </c>
      <c r="AH243" s="10" t="s">
        <v>5646</v>
      </c>
      <c r="AI243" s="10" t="s">
        <v>5647</v>
      </c>
      <c r="AJ243" s="10" t="s">
        <v>5648</v>
      </c>
      <c r="AK243" s="10" t="s">
        <v>5649</v>
      </c>
      <c r="AL243" s="10"/>
      <c r="AM243" s="10" t="s">
        <v>4891</v>
      </c>
      <c r="AN243" s="10" t="s">
        <v>5650</v>
      </c>
      <c r="AO243" s="49">
        <v>0</v>
      </c>
      <c r="AP243" s="49">
        <v>0</v>
      </c>
      <c r="AQ243" s="49">
        <v>0</v>
      </c>
      <c r="AR243" s="49">
        <v>0</v>
      </c>
      <c r="AS243" s="49">
        <v>0</v>
      </c>
      <c r="AT243" s="49">
        <v>630.38891599999999</v>
      </c>
      <c r="AU243" s="49">
        <v>2634.5760259899998</v>
      </c>
      <c r="AV243" s="49">
        <v>0</v>
      </c>
      <c r="AW243" s="50">
        <v>0</v>
      </c>
      <c r="AX243" s="49">
        <v>249</v>
      </c>
      <c r="AY243" s="49">
        <v>0</v>
      </c>
      <c r="AZ243" s="49">
        <v>2634.5760259899998</v>
      </c>
      <c r="BA243" s="49">
        <v>3513.9649419900002</v>
      </c>
      <c r="BB243" s="49">
        <v>0</v>
      </c>
      <c r="BC243" s="49">
        <v>0</v>
      </c>
      <c r="BD243" s="49">
        <v>0</v>
      </c>
      <c r="BE243" s="49">
        <v>0</v>
      </c>
      <c r="BF243" s="49">
        <v>0</v>
      </c>
      <c r="BG243" s="49">
        <v>0</v>
      </c>
      <c r="BH243" s="49">
        <v>500</v>
      </c>
      <c r="BI243" s="49">
        <v>0</v>
      </c>
      <c r="BJ243" s="50">
        <v>0</v>
      </c>
      <c r="BK243" s="49">
        <v>2700.0000009999999</v>
      </c>
      <c r="BL243" s="49">
        <v>0</v>
      </c>
      <c r="BM243" s="49">
        <v>500</v>
      </c>
      <c r="BN243" s="49">
        <v>3200.0000009999999</v>
      </c>
      <c r="BO243" s="49">
        <v>0</v>
      </c>
      <c r="BP243" s="49">
        <v>0</v>
      </c>
      <c r="BQ243" s="49">
        <v>0</v>
      </c>
      <c r="BR243" s="49">
        <v>0</v>
      </c>
      <c r="BS243" s="49">
        <v>0</v>
      </c>
      <c r="BT243" s="49">
        <v>0</v>
      </c>
      <c r="BU243" s="50">
        <v>0</v>
      </c>
      <c r="BV243" s="49">
        <v>0</v>
      </c>
      <c r="BW243" s="50">
        <v>0</v>
      </c>
      <c r="BX243" s="49">
        <v>0</v>
      </c>
      <c r="BY243" s="49">
        <v>0</v>
      </c>
      <c r="BZ243" s="49">
        <v>0</v>
      </c>
      <c r="CA243" s="49">
        <v>0</v>
      </c>
      <c r="CB243" s="49">
        <v>0</v>
      </c>
      <c r="CC243" s="49">
        <v>0</v>
      </c>
      <c r="CD243" s="49">
        <v>0</v>
      </c>
      <c r="CE243" s="49">
        <v>0</v>
      </c>
      <c r="CF243" s="49">
        <v>0</v>
      </c>
      <c r="CG243" s="49">
        <v>0</v>
      </c>
      <c r="CH243" s="50">
        <v>0</v>
      </c>
      <c r="CI243" s="49">
        <v>0</v>
      </c>
      <c r="CJ243" s="50">
        <v>0</v>
      </c>
      <c r="CK243" s="49">
        <v>0</v>
      </c>
      <c r="CL243" s="49">
        <v>0</v>
      </c>
      <c r="CM243" s="49">
        <v>0</v>
      </c>
      <c r="CN243" s="49">
        <v>0</v>
      </c>
      <c r="CO243" s="10" t="s">
        <v>2766</v>
      </c>
      <c r="CP243" s="51" t="s">
        <v>5651</v>
      </c>
    </row>
    <row r="244" spans="1:94" ht="70.349999999999994" customHeight="1" x14ac:dyDescent="0.3">
      <c r="A244" s="48" t="s">
        <v>2768</v>
      </c>
      <c r="B244" s="48" t="s">
        <v>2768</v>
      </c>
      <c r="C244" s="10" t="s">
        <v>136</v>
      </c>
      <c r="D244" s="10" t="s">
        <v>2659</v>
      </c>
      <c r="E244" s="10" t="s">
        <v>2742</v>
      </c>
      <c r="F244" s="10" t="s">
        <v>2743</v>
      </c>
      <c r="G244" s="10"/>
      <c r="H244" s="10" t="s">
        <v>522</v>
      </c>
      <c r="I244" s="10" t="s">
        <v>2744</v>
      </c>
      <c r="J244" s="10" t="s">
        <v>108</v>
      </c>
      <c r="K244" s="10" t="s">
        <v>2756</v>
      </c>
      <c r="L244" s="10" t="s">
        <v>2665</v>
      </c>
      <c r="M244" s="10" t="s">
        <v>925</v>
      </c>
      <c r="N244" s="10" t="s">
        <v>2746</v>
      </c>
      <c r="O244" s="10" t="s">
        <v>2667</v>
      </c>
      <c r="P244" s="10" t="s">
        <v>983</v>
      </c>
      <c r="Q244" s="10" t="s">
        <v>2757</v>
      </c>
      <c r="R244" s="10" t="s">
        <v>2748</v>
      </c>
      <c r="S244" s="10" t="s">
        <v>2769</v>
      </c>
      <c r="T244" s="10" t="s">
        <v>2770</v>
      </c>
      <c r="U244" s="10" t="s">
        <v>2769</v>
      </c>
      <c r="V244" s="10" t="s">
        <v>2771</v>
      </c>
      <c r="W244" s="10" t="s">
        <v>2772</v>
      </c>
      <c r="X244" s="10" t="s">
        <v>2762</v>
      </c>
      <c r="Y244" s="10" t="s">
        <v>123</v>
      </c>
      <c r="Z244" s="10" t="s">
        <v>124</v>
      </c>
      <c r="AA244" s="49">
        <v>26</v>
      </c>
      <c r="AB244" s="10" t="s">
        <v>125</v>
      </c>
      <c r="AC244" s="10" t="s">
        <v>2754</v>
      </c>
      <c r="AD244" s="49">
        <v>1</v>
      </c>
      <c r="AE244" s="49">
        <v>11</v>
      </c>
      <c r="AF244" s="49">
        <v>10</v>
      </c>
      <c r="AG244" s="49">
        <v>4</v>
      </c>
      <c r="AH244" s="10" t="s">
        <v>5652</v>
      </c>
      <c r="AI244" s="10" t="s">
        <v>5653</v>
      </c>
      <c r="AJ244" s="10"/>
      <c r="AK244" s="10" t="s">
        <v>5654</v>
      </c>
      <c r="AL244" s="10" t="s">
        <v>5655</v>
      </c>
      <c r="AM244" s="10" t="s">
        <v>4891</v>
      </c>
      <c r="AN244" s="10" t="s">
        <v>5656</v>
      </c>
      <c r="AO244" s="49">
        <v>0</v>
      </c>
      <c r="AP244" s="49">
        <v>0</v>
      </c>
      <c r="AQ244" s="49">
        <v>0</v>
      </c>
      <c r="AR244" s="49">
        <v>0</v>
      </c>
      <c r="AS244" s="49">
        <v>0</v>
      </c>
      <c r="AT244" s="49">
        <v>5436.7078044267009</v>
      </c>
      <c r="AU244" s="49">
        <v>4674.2245459523001</v>
      </c>
      <c r="AV244" s="49">
        <v>11900</v>
      </c>
      <c r="AW244" s="50">
        <v>0</v>
      </c>
      <c r="AX244" s="49">
        <v>6690.0344083023001</v>
      </c>
      <c r="AY244" s="49">
        <v>0</v>
      </c>
      <c r="AZ244" s="49">
        <v>4674.2245459523001</v>
      </c>
      <c r="BA244" s="49">
        <v>28700.966758681301</v>
      </c>
      <c r="BB244" s="49">
        <v>0</v>
      </c>
      <c r="BC244" s="49">
        <v>0</v>
      </c>
      <c r="BD244" s="49">
        <v>0</v>
      </c>
      <c r="BE244" s="49">
        <v>0</v>
      </c>
      <c r="BF244" s="49">
        <v>0</v>
      </c>
      <c r="BG244" s="49">
        <v>293.51656664500001</v>
      </c>
      <c r="BH244" s="49">
        <v>1736.255867505</v>
      </c>
      <c r="BI244" s="49">
        <v>23525</v>
      </c>
      <c r="BJ244" s="50">
        <v>0</v>
      </c>
      <c r="BK244" s="49">
        <v>4326.8475327550004</v>
      </c>
      <c r="BL244" s="49">
        <v>0</v>
      </c>
      <c r="BM244" s="49">
        <v>1736.255867505</v>
      </c>
      <c r="BN244" s="49">
        <v>29881.619966905</v>
      </c>
      <c r="BO244" s="49">
        <v>0</v>
      </c>
      <c r="BP244" s="49">
        <v>0</v>
      </c>
      <c r="BQ244" s="49">
        <v>0</v>
      </c>
      <c r="BR244" s="49">
        <v>0</v>
      </c>
      <c r="BS244" s="49">
        <v>0</v>
      </c>
      <c r="BT244" s="49">
        <v>0</v>
      </c>
      <c r="BU244" s="50">
        <v>400</v>
      </c>
      <c r="BV244" s="49">
        <v>0</v>
      </c>
      <c r="BW244" s="50">
        <v>0</v>
      </c>
      <c r="BX244" s="49">
        <v>2010.9044490000001</v>
      </c>
      <c r="BY244" s="49">
        <v>0</v>
      </c>
      <c r="BZ244" s="49">
        <v>400</v>
      </c>
      <c r="CA244" s="49">
        <v>2410.9044490000001</v>
      </c>
      <c r="CB244" s="49">
        <v>0</v>
      </c>
      <c r="CC244" s="49">
        <v>0</v>
      </c>
      <c r="CD244" s="49">
        <v>0</v>
      </c>
      <c r="CE244" s="49">
        <v>0</v>
      </c>
      <c r="CF244" s="49">
        <v>0</v>
      </c>
      <c r="CG244" s="49">
        <v>675</v>
      </c>
      <c r="CH244" s="50">
        <v>400</v>
      </c>
      <c r="CI244" s="49">
        <v>0</v>
      </c>
      <c r="CJ244" s="50">
        <v>0</v>
      </c>
      <c r="CK244" s="49">
        <v>2025</v>
      </c>
      <c r="CL244" s="49">
        <v>0</v>
      </c>
      <c r="CM244" s="49">
        <v>400</v>
      </c>
      <c r="CN244" s="49">
        <v>3100</v>
      </c>
      <c r="CO244" s="10" t="s">
        <v>2775</v>
      </c>
      <c r="CP244" s="51" t="s">
        <v>5657</v>
      </c>
    </row>
    <row r="245" spans="1:94" ht="70.349999999999994" customHeight="1" x14ac:dyDescent="0.3">
      <c r="A245" s="48" t="s">
        <v>2777</v>
      </c>
      <c r="B245" s="48" t="s">
        <v>2777</v>
      </c>
      <c r="C245" s="10" t="s">
        <v>175</v>
      </c>
      <c r="D245" s="10" t="s">
        <v>2659</v>
      </c>
      <c r="E245" s="10" t="s">
        <v>2742</v>
      </c>
      <c r="F245" s="10" t="s">
        <v>2743</v>
      </c>
      <c r="G245" s="10"/>
      <c r="H245" s="10" t="s">
        <v>522</v>
      </c>
      <c r="I245" s="10" t="s">
        <v>2744</v>
      </c>
      <c r="J245" s="10" t="s">
        <v>108</v>
      </c>
      <c r="K245" s="10" t="s">
        <v>2756</v>
      </c>
      <c r="L245" s="10" t="s">
        <v>2665</v>
      </c>
      <c r="M245" s="10" t="s">
        <v>925</v>
      </c>
      <c r="N245" s="10" t="s">
        <v>2746</v>
      </c>
      <c r="O245" s="10" t="s">
        <v>2667</v>
      </c>
      <c r="P245" s="10" t="s">
        <v>983</v>
      </c>
      <c r="Q245" s="10" t="s">
        <v>2757</v>
      </c>
      <c r="R245" s="10" t="s">
        <v>2748</v>
      </c>
      <c r="S245" s="10" t="s">
        <v>2778</v>
      </c>
      <c r="T245" s="10" t="s">
        <v>2779</v>
      </c>
      <c r="U245" s="10" t="s">
        <v>2778</v>
      </c>
      <c r="V245" s="10" t="s">
        <v>2780</v>
      </c>
      <c r="W245" s="10" t="s">
        <v>2781</v>
      </c>
      <c r="X245" s="10" t="s">
        <v>2762</v>
      </c>
      <c r="Y245" s="10" t="s">
        <v>123</v>
      </c>
      <c r="Z245" s="10" t="s">
        <v>124</v>
      </c>
      <c r="AA245" s="49">
        <v>12</v>
      </c>
      <c r="AB245" s="10" t="s">
        <v>125</v>
      </c>
      <c r="AC245" s="10" t="s">
        <v>2754</v>
      </c>
      <c r="AD245" s="49">
        <v>3</v>
      </c>
      <c r="AE245" s="49">
        <v>4</v>
      </c>
      <c r="AF245" s="49">
        <v>3</v>
      </c>
      <c r="AG245" s="49">
        <v>2</v>
      </c>
      <c r="AH245" s="10" t="s">
        <v>5658</v>
      </c>
      <c r="AI245" s="10" t="s">
        <v>5659</v>
      </c>
      <c r="AJ245" s="10"/>
      <c r="AK245" s="10" t="s">
        <v>5660</v>
      </c>
      <c r="AL245" s="10" t="s">
        <v>5661</v>
      </c>
      <c r="AM245" s="10" t="s">
        <v>4891</v>
      </c>
      <c r="AN245" s="10" t="s">
        <v>5662</v>
      </c>
      <c r="AO245" s="49">
        <v>0</v>
      </c>
      <c r="AP245" s="49">
        <v>0</v>
      </c>
      <c r="AQ245" s="49">
        <v>0</v>
      </c>
      <c r="AR245" s="49">
        <v>0</v>
      </c>
      <c r="AS245" s="49">
        <v>0</v>
      </c>
      <c r="AT245" s="49">
        <v>2182.0523897019998</v>
      </c>
      <c r="AU245" s="49">
        <v>1254.1365249999999</v>
      </c>
      <c r="AV245" s="49">
        <v>2699</v>
      </c>
      <c r="AW245" s="50">
        <v>0</v>
      </c>
      <c r="AX245" s="49">
        <v>2570.1897754749998</v>
      </c>
      <c r="AY245" s="49">
        <v>0</v>
      </c>
      <c r="AZ245" s="49">
        <v>1254.1365249999999</v>
      </c>
      <c r="BA245" s="49">
        <v>8705.378690177</v>
      </c>
      <c r="BB245" s="49">
        <v>0</v>
      </c>
      <c r="BC245" s="49">
        <v>0</v>
      </c>
      <c r="BD245" s="49">
        <v>0</v>
      </c>
      <c r="BE245" s="49">
        <v>0</v>
      </c>
      <c r="BF245" s="49">
        <v>0</v>
      </c>
      <c r="BG245" s="49">
        <v>293.51656664500001</v>
      </c>
      <c r="BH245" s="49">
        <v>1658.1466475049999</v>
      </c>
      <c r="BI245" s="49">
        <v>0</v>
      </c>
      <c r="BJ245" s="50">
        <v>0</v>
      </c>
      <c r="BK245" s="49">
        <v>7340.0864132549996</v>
      </c>
      <c r="BL245" s="49">
        <v>0</v>
      </c>
      <c r="BM245" s="49">
        <v>1658.1466475049999</v>
      </c>
      <c r="BN245" s="49">
        <v>9291.7496274050009</v>
      </c>
      <c r="BO245" s="49">
        <v>0</v>
      </c>
      <c r="BP245" s="49">
        <v>0</v>
      </c>
      <c r="BQ245" s="49">
        <v>0</v>
      </c>
      <c r="BR245" s="49">
        <v>0</v>
      </c>
      <c r="BS245" s="49">
        <v>0</v>
      </c>
      <c r="BT245" s="49">
        <v>0</v>
      </c>
      <c r="BU245" s="50">
        <v>400</v>
      </c>
      <c r="BV245" s="49">
        <v>0</v>
      </c>
      <c r="BW245" s="50">
        <v>0</v>
      </c>
      <c r="BX245" s="49">
        <v>2010.9044490000001</v>
      </c>
      <c r="BY245" s="49">
        <v>0</v>
      </c>
      <c r="BZ245" s="49">
        <v>400</v>
      </c>
      <c r="CA245" s="49">
        <v>2410.9044490000001</v>
      </c>
      <c r="CB245" s="49">
        <v>0</v>
      </c>
      <c r="CC245" s="49">
        <v>0</v>
      </c>
      <c r="CD245" s="49">
        <v>0</v>
      </c>
      <c r="CE245" s="49">
        <v>0</v>
      </c>
      <c r="CF245" s="49">
        <v>0</v>
      </c>
      <c r="CG245" s="49">
        <v>675</v>
      </c>
      <c r="CH245" s="50">
        <v>400</v>
      </c>
      <c r="CI245" s="49">
        <v>0</v>
      </c>
      <c r="CJ245" s="50">
        <v>0</v>
      </c>
      <c r="CK245" s="49">
        <v>2025</v>
      </c>
      <c r="CL245" s="49">
        <v>0</v>
      </c>
      <c r="CM245" s="49">
        <v>400</v>
      </c>
      <c r="CN245" s="49">
        <v>3100</v>
      </c>
      <c r="CO245" s="10" t="s">
        <v>2786</v>
      </c>
      <c r="CP245" s="51" t="s">
        <v>5663</v>
      </c>
    </row>
    <row r="246" spans="1:94" ht="70.349999999999994" customHeight="1" x14ac:dyDescent="0.3">
      <c r="A246" s="48" t="s">
        <v>2788</v>
      </c>
      <c r="B246" s="48" t="s">
        <v>2788</v>
      </c>
      <c r="C246" s="10" t="s">
        <v>246</v>
      </c>
      <c r="D246" s="10" t="s">
        <v>2659</v>
      </c>
      <c r="E246" s="10" t="s">
        <v>2742</v>
      </c>
      <c r="F246" s="10" t="s">
        <v>2743</v>
      </c>
      <c r="G246" s="10"/>
      <c r="H246" s="10" t="s">
        <v>522</v>
      </c>
      <c r="I246" s="10" t="s">
        <v>2744</v>
      </c>
      <c r="J246" s="10" t="s">
        <v>108</v>
      </c>
      <c r="K246" s="10" t="s">
        <v>2756</v>
      </c>
      <c r="L246" s="10" t="s">
        <v>2665</v>
      </c>
      <c r="M246" s="10" t="s">
        <v>925</v>
      </c>
      <c r="N246" s="10" t="s">
        <v>2746</v>
      </c>
      <c r="O246" s="10" t="s">
        <v>137</v>
      </c>
      <c r="P246" s="10" t="s">
        <v>138</v>
      </c>
      <c r="Q246" s="10" t="s">
        <v>973</v>
      </c>
      <c r="R246" s="10" t="s">
        <v>974</v>
      </c>
      <c r="S246" s="10" t="s">
        <v>141</v>
      </c>
      <c r="T246" s="10" t="s">
        <v>2789</v>
      </c>
      <c r="U246" s="10" t="s">
        <v>143</v>
      </c>
      <c r="V246" s="10" t="s">
        <v>2790</v>
      </c>
      <c r="W246" s="10" t="s">
        <v>145</v>
      </c>
      <c r="X246" s="10" t="s">
        <v>146</v>
      </c>
      <c r="Y246" s="10" t="s">
        <v>123</v>
      </c>
      <c r="Z246" s="10" t="s">
        <v>124</v>
      </c>
      <c r="AA246" s="49">
        <v>800</v>
      </c>
      <c r="AB246" s="10" t="s">
        <v>125</v>
      </c>
      <c r="AC246" s="10" t="s">
        <v>2754</v>
      </c>
      <c r="AD246" s="49">
        <v>300</v>
      </c>
      <c r="AE246" s="49">
        <v>300</v>
      </c>
      <c r="AF246" s="49">
        <v>100</v>
      </c>
      <c r="AG246" s="49">
        <v>100</v>
      </c>
      <c r="AH246" s="10"/>
      <c r="AI246" s="10" t="s">
        <v>5664</v>
      </c>
      <c r="AJ246" s="10" t="s">
        <v>5665</v>
      </c>
      <c r="AK246" s="10" t="s">
        <v>5666</v>
      </c>
      <c r="AL246" s="10" t="s">
        <v>5666</v>
      </c>
      <c r="AM246" s="10" t="s">
        <v>4849</v>
      </c>
      <c r="AN246" s="10"/>
      <c r="AO246" s="49">
        <v>0</v>
      </c>
      <c r="AP246" s="49">
        <v>0</v>
      </c>
      <c r="AQ246" s="49">
        <v>0</v>
      </c>
      <c r="AR246" s="49">
        <v>0</v>
      </c>
      <c r="AS246" s="49">
        <v>0</v>
      </c>
      <c r="AT246" s="49">
        <v>400</v>
      </c>
      <c r="AU246" s="49">
        <v>0</v>
      </c>
      <c r="AV246" s="49">
        <v>0</v>
      </c>
      <c r="AW246" s="50">
        <v>0</v>
      </c>
      <c r="AX246" s="49">
        <v>0</v>
      </c>
      <c r="AY246" s="49">
        <v>0</v>
      </c>
      <c r="AZ246" s="49">
        <v>0</v>
      </c>
      <c r="BA246" s="49">
        <v>400</v>
      </c>
      <c r="BB246" s="49">
        <v>0</v>
      </c>
      <c r="BC246" s="49">
        <v>0</v>
      </c>
      <c r="BD246" s="49">
        <v>0</v>
      </c>
      <c r="BE246" s="49">
        <v>0</v>
      </c>
      <c r="BF246" s="49">
        <v>0</v>
      </c>
      <c r="BG246" s="49">
        <v>400</v>
      </c>
      <c r="BH246" s="49">
        <v>0</v>
      </c>
      <c r="BI246" s="49">
        <v>0</v>
      </c>
      <c r="BJ246" s="50">
        <v>0</v>
      </c>
      <c r="BK246" s="49">
        <v>0</v>
      </c>
      <c r="BL246" s="49">
        <v>0</v>
      </c>
      <c r="BM246" s="49">
        <v>0</v>
      </c>
      <c r="BN246" s="49">
        <v>400</v>
      </c>
      <c r="BO246" s="49">
        <v>0</v>
      </c>
      <c r="BP246" s="49">
        <v>0</v>
      </c>
      <c r="BQ246" s="49">
        <v>0</v>
      </c>
      <c r="BR246" s="49">
        <v>0</v>
      </c>
      <c r="BS246" s="49">
        <v>0</v>
      </c>
      <c r="BT246" s="49">
        <v>400</v>
      </c>
      <c r="BU246" s="50">
        <v>0</v>
      </c>
      <c r="BV246" s="49">
        <v>0</v>
      </c>
      <c r="BW246" s="50">
        <v>0</v>
      </c>
      <c r="BX246" s="49">
        <v>0</v>
      </c>
      <c r="BY246" s="49">
        <v>0</v>
      </c>
      <c r="BZ246" s="49">
        <v>0</v>
      </c>
      <c r="CA246" s="49">
        <v>400</v>
      </c>
      <c r="CB246" s="49">
        <v>0</v>
      </c>
      <c r="CC246" s="49">
        <v>0</v>
      </c>
      <c r="CD246" s="49">
        <v>0</v>
      </c>
      <c r="CE246" s="49">
        <v>0</v>
      </c>
      <c r="CF246" s="49">
        <v>0</v>
      </c>
      <c r="CG246" s="49">
        <v>400</v>
      </c>
      <c r="CH246" s="50">
        <v>0</v>
      </c>
      <c r="CI246" s="49">
        <v>0</v>
      </c>
      <c r="CJ246" s="50">
        <v>0</v>
      </c>
      <c r="CK246" s="49">
        <v>0</v>
      </c>
      <c r="CL246" s="49">
        <v>0</v>
      </c>
      <c r="CM246" s="49">
        <v>0</v>
      </c>
      <c r="CN246" s="49">
        <v>400</v>
      </c>
      <c r="CO246" s="10"/>
      <c r="CP246" s="51" t="s">
        <v>2794</v>
      </c>
    </row>
    <row r="247" spans="1:94" ht="70.349999999999994" customHeight="1" x14ac:dyDescent="0.3">
      <c r="A247" s="48" t="s">
        <v>2795</v>
      </c>
      <c r="B247" s="48" t="s">
        <v>2795</v>
      </c>
      <c r="C247" s="10" t="s">
        <v>357</v>
      </c>
      <c r="D247" s="10" t="s">
        <v>2659</v>
      </c>
      <c r="E247" s="10" t="s">
        <v>2742</v>
      </c>
      <c r="F247" s="10" t="s">
        <v>2743</v>
      </c>
      <c r="G247" s="10"/>
      <c r="H247" s="10" t="s">
        <v>522</v>
      </c>
      <c r="I247" s="10" t="s">
        <v>2744</v>
      </c>
      <c r="J247" s="10" t="s">
        <v>108</v>
      </c>
      <c r="K247" s="10" t="s">
        <v>2756</v>
      </c>
      <c r="L247" s="10" t="s">
        <v>2665</v>
      </c>
      <c r="M247" s="10" t="s">
        <v>925</v>
      </c>
      <c r="N247" s="10" t="s">
        <v>2746</v>
      </c>
      <c r="O247" s="10" t="s">
        <v>2667</v>
      </c>
      <c r="P247" s="10" t="s">
        <v>983</v>
      </c>
      <c r="Q247" s="10" t="s">
        <v>2757</v>
      </c>
      <c r="R247" s="10" t="s">
        <v>2748</v>
      </c>
      <c r="S247" s="10" t="s">
        <v>2687</v>
      </c>
      <c r="T247" s="10" t="s">
        <v>2796</v>
      </c>
      <c r="U247" s="10" t="s">
        <v>740</v>
      </c>
      <c r="V247" s="10" t="s">
        <v>2797</v>
      </c>
      <c r="W247" s="10" t="s">
        <v>2690</v>
      </c>
      <c r="X247" s="10" t="s">
        <v>743</v>
      </c>
      <c r="Y247" s="10" t="s">
        <v>123</v>
      </c>
      <c r="Z247" s="10" t="s">
        <v>124</v>
      </c>
      <c r="AA247" s="49">
        <v>13</v>
      </c>
      <c r="AB247" s="10" t="s">
        <v>125</v>
      </c>
      <c r="AC247" s="10" t="s">
        <v>2754</v>
      </c>
      <c r="AD247" s="49">
        <v>0</v>
      </c>
      <c r="AE247" s="49">
        <v>3</v>
      </c>
      <c r="AF247" s="49">
        <v>5</v>
      </c>
      <c r="AG247" s="49">
        <v>5</v>
      </c>
      <c r="AH247" s="10"/>
      <c r="AI247" s="10" t="s">
        <v>5667</v>
      </c>
      <c r="AJ247" s="10"/>
      <c r="AK247" s="10" t="s">
        <v>5668</v>
      </c>
      <c r="AL247" s="10" t="s">
        <v>5669</v>
      </c>
      <c r="AM247" s="10" t="s">
        <v>4849</v>
      </c>
      <c r="AN247" s="10" t="s">
        <v>5670</v>
      </c>
      <c r="AO247" s="49">
        <v>0</v>
      </c>
      <c r="AP247" s="49">
        <v>0</v>
      </c>
      <c r="AQ247" s="49">
        <v>0</v>
      </c>
      <c r="AR247" s="49">
        <v>0</v>
      </c>
      <c r="AS247" s="49">
        <v>0</v>
      </c>
      <c r="AT247" s="49">
        <v>183.42722437842721</v>
      </c>
      <c r="AU247" s="49">
        <v>0</v>
      </c>
      <c r="AV247" s="49">
        <v>0</v>
      </c>
      <c r="AW247" s="50">
        <v>0</v>
      </c>
      <c r="AX247" s="49">
        <v>0</v>
      </c>
      <c r="AY247" s="49">
        <v>0</v>
      </c>
      <c r="AZ247" s="49">
        <v>0</v>
      </c>
      <c r="BA247" s="49">
        <v>183.42722437842721</v>
      </c>
      <c r="BB247" s="49">
        <v>0</v>
      </c>
      <c r="BC247" s="49">
        <v>0</v>
      </c>
      <c r="BD247" s="49">
        <v>0</v>
      </c>
      <c r="BE247" s="49">
        <v>0</v>
      </c>
      <c r="BF247" s="49">
        <v>0</v>
      </c>
      <c r="BG247" s="49">
        <v>620.39515115820871</v>
      </c>
      <c r="BH247" s="49">
        <v>0</v>
      </c>
      <c r="BI247" s="49">
        <v>0</v>
      </c>
      <c r="BJ247" s="50">
        <v>0</v>
      </c>
      <c r="BK247" s="49">
        <v>0</v>
      </c>
      <c r="BL247" s="49">
        <v>0</v>
      </c>
      <c r="BM247" s="49">
        <v>0</v>
      </c>
      <c r="BN247" s="49">
        <v>620.39515115820871</v>
      </c>
      <c r="BO247" s="49">
        <v>0</v>
      </c>
      <c r="BP247" s="49">
        <v>0</v>
      </c>
      <c r="BQ247" s="49">
        <v>0</v>
      </c>
      <c r="BR247" s="49">
        <v>0</v>
      </c>
      <c r="BS247" s="49">
        <v>0</v>
      </c>
      <c r="BT247" s="49">
        <v>717.60170413561104</v>
      </c>
      <c r="BU247" s="50">
        <v>0</v>
      </c>
      <c r="BV247" s="49">
        <v>0</v>
      </c>
      <c r="BW247" s="50">
        <v>0</v>
      </c>
      <c r="BX247" s="49">
        <v>0</v>
      </c>
      <c r="BY247" s="49">
        <v>0</v>
      </c>
      <c r="BZ247" s="49">
        <v>0</v>
      </c>
      <c r="CA247" s="49">
        <v>717.60170413561104</v>
      </c>
      <c r="CB247" s="49">
        <v>0</v>
      </c>
      <c r="CC247" s="49">
        <v>0</v>
      </c>
      <c r="CD247" s="49">
        <v>0</v>
      </c>
      <c r="CE247" s="49">
        <v>0</v>
      </c>
      <c r="CF247" s="49">
        <v>0</v>
      </c>
      <c r="CG247" s="49">
        <v>345.20827619271728</v>
      </c>
      <c r="CH247" s="50">
        <v>0</v>
      </c>
      <c r="CI247" s="49">
        <v>0</v>
      </c>
      <c r="CJ247" s="50">
        <v>0</v>
      </c>
      <c r="CK247" s="49">
        <v>0</v>
      </c>
      <c r="CL247" s="49">
        <v>0</v>
      </c>
      <c r="CM247" s="49">
        <v>0</v>
      </c>
      <c r="CN247" s="49">
        <v>345.20827619271728</v>
      </c>
      <c r="CO247" s="10" t="s">
        <v>2801</v>
      </c>
      <c r="CP247" s="51" t="s">
        <v>5671</v>
      </c>
    </row>
    <row r="248" spans="1:94" ht="70.349999999999994" customHeight="1" x14ac:dyDescent="0.3">
      <c r="A248" s="48" t="s">
        <v>2803</v>
      </c>
      <c r="B248" s="48" t="s">
        <v>2803</v>
      </c>
      <c r="C248" s="10" t="s">
        <v>419</v>
      </c>
      <c r="D248" s="10" t="s">
        <v>2659</v>
      </c>
      <c r="E248" s="10" t="s">
        <v>2742</v>
      </c>
      <c r="F248" s="10" t="s">
        <v>2743</v>
      </c>
      <c r="G248" s="10"/>
      <c r="H248" s="10" t="s">
        <v>522</v>
      </c>
      <c r="I248" s="10" t="s">
        <v>2744</v>
      </c>
      <c r="J248" s="10" t="s">
        <v>108</v>
      </c>
      <c r="K248" s="10" t="s">
        <v>2756</v>
      </c>
      <c r="L248" s="10" t="s">
        <v>2665</v>
      </c>
      <c r="M248" s="10" t="s">
        <v>925</v>
      </c>
      <c r="N248" s="10" t="s">
        <v>2746</v>
      </c>
      <c r="O248" s="10" t="s">
        <v>2667</v>
      </c>
      <c r="P248" s="10" t="s">
        <v>983</v>
      </c>
      <c r="Q248" s="10" t="s">
        <v>2757</v>
      </c>
      <c r="R248" s="10" t="s">
        <v>2748</v>
      </c>
      <c r="S248" s="10" t="s">
        <v>2804</v>
      </c>
      <c r="T248" s="10" t="s">
        <v>2805</v>
      </c>
      <c r="U248" s="10" t="s">
        <v>2806</v>
      </c>
      <c r="V248" s="10" t="s">
        <v>2807</v>
      </c>
      <c r="W248" s="10"/>
      <c r="X248" s="10" t="s">
        <v>2674</v>
      </c>
      <c r="Y248" s="10" t="s">
        <v>123</v>
      </c>
      <c r="Z248" s="10" t="s">
        <v>124</v>
      </c>
      <c r="AA248" s="49">
        <v>66</v>
      </c>
      <c r="AB248" s="10" t="s">
        <v>125</v>
      </c>
      <c r="AC248" s="10" t="s">
        <v>2754</v>
      </c>
      <c r="AD248" s="49">
        <v>66</v>
      </c>
      <c r="AE248" s="49">
        <v>0</v>
      </c>
      <c r="AF248" s="49">
        <v>0</v>
      </c>
      <c r="AG248" s="49">
        <v>0</v>
      </c>
      <c r="AH248" s="10" t="s">
        <v>5672</v>
      </c>
      <c r="AI248" s="10"/>
      <c r="AJ248" s="10"/>
      <c r="AK248" s="10"/>
      <c r="AL248" s="10"/>
      <c r="AM248" s="10" t="s">
        <v>5070</v>
      </c>
      <c r="AN248" s="10" t="s">
        <v>5673</v>
      </c>
      <c r="AO248" s="49">
        <v>0</v>
      </c>
      <c r="AP248" s="49">
        <v>0</v>
      </c>
      <c r="AQ248" s="49">
        <v>0</v>
      </c>
      <c r="AR248" s="49">
        <v>0</v>
      </c>
      <c r="AS248" s="49">
        <v>0</v>
      </c>
      <c r="AT248" s="49">
        <v>0</v>
      </c>
      <c r="AU248" s="49">
        <v>0</v>
      </c>
      <c r="AV248" s="49">
        <v>0</v>
      </c>
      <c r="AW248" s="50">
        <v>0</v>
      </c>
      <c r="AX248" s="49">
        <v>1657.0615250000001</v>
      </c>
      <c r="AY248" s="49">
        <v>0</v>
      </c>
      <c r="AZ248" s="49">
        <v>0</v>
      </c>
      <c r="BA248" s="49">
        <v>1657.0615250000001</v>
      </c>
      <c r="BB248" s="49">
        <v>0</v>
      </c>
      <c r="BC248" s="49">
        <v>0</v>
      </c>
      <c r="BD248" s="49">
        <v>0</v>
      </c>
      <c r="BE248" s="49">
        <v>0</v>
      </c>
      <c r="BF248" s="49">
        <v>0</v>
      </c>
      <c r="BG248" s="49">
        <v>0</v>
      </c>
      <c r="BH248" s="49">
        <v>0</v>
      </c>
      <c r="BI248" s="49">
        <v>0</v>
      </c>
      <c r="BJ248" s="50">
        <v>0</v>
      </c>
      <c r="BK248" s="49">
        <v>0</v>
      </c>
      <c r="BL248" s="49">
        <v>0</v>
      </c>
      <c r="BM248" s="49">
        <v>0</v>
      </c>
      <c r="BN248" s="49">
        <v>0</v>
      </c>
      <c r="BO248" s="49">
        <v>0</v>
      </c>
      <c r="BP248" s="49">
        <v>0</v>
      </c>
      <c r="BQ248" s="49">
        <v>0</v>
      </c>
      <c r="BR248" s="49">
        <v>0</v>
      </c>
      <c r="BS248" s="49">
        <v>0</v>
      </c>
      <c r="BT248" s="49">
        <v>0</v>
      </c>
      <c r="BU248" s="50">
        <v>0</v>
      </c>
      <c r="BV248" s="49">
        <v>0</v>
      </c>
      <c r="BW248" s="50">
        <v>0</v>
      </c>
      <c r="BX248" s="49">
        <v>0</v>
      </c>
      <c r="BY248" s="49">
        <v>0</v>
      </c>
      <c r="BZ248" s="49">
        <v>0</v>
      </c>
      <c r="CA248" s="49">
        <v>0</v>
      </c>
      <c r="CB248" s="49">
        <v>0</v>
      </c>
      <c r="CC248" s="49">
        <v>0</v>
      </c>
      <c r="CD248" s="49">
        <v>0</v>
      </c>
      <c r="CE248" s="49">
        <v>0</v>
      </c>
      <c r="CF248" s="49">
        <v>0</v>
      </c>
      <c r="CG248" s="49">
        <v>0</v>
      </c>
      <c r="CH248" s="50">
        <v>0</v>
      </c>
      <c r="CI248" s="49">
        <v>0</v>
      </c>
      <c r="CJ248" s="50">
        <v>0</v>
      </c>
      <c r="CK248" s="49">
        <v>0</v>
      </c>
      <c r="CL248" s="49">
        <v>0</v>
      </c>
      <c r="CM248" s="49">
        <v>0</v>
      </c>
      <c r="CN248" s="49">
        <v>0</v>
      </c>
      <c r="CO248" s="10" t="s">
        <v>2809</v>
      </c>
      <c r="CP248" s="51" t="s">
        <v>2810</v>
      </c>
    </row>
    <row r="249" spans="1:94" ht="70.349999999999994" customHeight="1" x14ac:dyDescent="0.3">
      <c r="A249" s="48" t="s">
        <v>2811</v>
      </c>
      <c r="B249" s="48" t="s">
        <v>2811</v>
      </c>
      <c r="C249" s="10" t="s">
        <v>436</v>
      </c>
      <c r="D249" s="10" t="s">
        <v>2659</v>
      </c>
      <c r="E249" s="10" t="s">
        <v>2742</v>
      </c>
      <c r="F249" s="10" t="s">
        <v>2743</v>
      </c>
      <c r="G249" s="10"/>
      <c r="H249" s="10" t="s">
        <v>522</v>
      </c>
      <c r="I249" s="10" t="s">
        <v>2744</v>
      </c>
      <c r="J249" s="10" t="s">
        <v>108</v>
      </c>
      <c r="K249" s="10" t="s">
        <v>2812</v>
      </c>
      <c r="L249" s="10" t="s">
        <v>2665</v>
      </c>
      <c r="M249" s="10" t="s">
        <v>925</v>
      </c>
      <c r="N249" s="10" t="s">
        <v>2746</v>
      </c>
      <c r="O249" s="10" t="s">
        <v>2667</v>
      </c>
      <c r="P249" s="10" t="s">
        <v>983</v>
      </c>
      <c r="Q249" s="10" t="s">
        <v>2757</v>
      </c>
      <c r="R249" s="10" t="s">
        <v>2748</v>
      </c>
      <c r="S249" s="10" t="s">
        <v>2813</v>
      </c>
      <c r="T249" s="10" t="s">
        <v>2814</v>
      </c>
      <c r="U249" s="10" t="s">
        <v>2815</v>
      </c>
      <c r="V249" s="10" t="s">
        <v>2816</v>
      </c>
      <c r="W249" s="10" t="s">
        <v>2817</v>
      </c>
      <c r="X249" s="10" t="s">
        <v>2107</v>
      </c>
      <c r="Y249" s="10" t="s">
        <v>123</v>
      </c>
      <c r="Z249" s="10" t="s">
        <v>124</v>
      </c>
      <c r="AA249" s="49">
        <v>1</v>
      </c>
      <c r="AB249" s="10" t="s">
        <v>182</v>
      </c>
      <c r="AC249" s="10" t="s">
        <v>2754</v>
      </c>
      <c r="AD249" s="49">
        <v>1</v>
      </c>
      <c r="AE249" s="49">
        <v>1</v>
      </c>
      <c r="AF249" s="49">
        <v>1</v>
      </c>
      <c r="AG249" s="49">
        <v>1</v>
      </c>
      <c r="AH249" s="10" t="s">
        <v>5674</v>
      </c>
      <c r="AI249" s="10" t="s">
        <v>5675</v>
      </c>
      <c r="AJ249" s="10" t="s">
        <v>5676</v>
      </c>
      <c r="AK249" s="10" t="s">
        <v>5677</v>
      </c>
      <c r="AL249" s="10" t="s">
        <v>5677</v>
      </c>
      <c r="AM249" s="10" t="s">
        <v>4849</v>
      </c>
      <c r="AN249" s="10"/>
      <c r="AO249" s="49">
        <v>0</v>
      </c>
      <c r="AP249" s="49">
        <v>0</v>
      </c>
      <c r="AQ249" s="49">
        <v>0</v>
      </c>
      <c r="AR249" s="49">
        <v>0</v>
      </c>
      <c r="AS249" s="49">
        <v>0</v>
      </c>
      <c r="AT249" s="49">
        <v>7260.7450749999998</v>
      </c>
      <c r="AU249" s="49">
        <v>0</v>
      </c>
      <c r="AV249" s="49">
        <v>0</v>
      </c>
      <c r="AW249" s="50">
        <v>0</v>
      </c>
      <c r="AX249" s="49">
        <v>0</v>
      </c>
      <c r="AY249" s="49">
        <v>0</v>
      </c>
      <c r="AZ249" s="49">
        <v>0</v>
      </c>
      <c r="BA249" s="49">
        <v>7260.7450749999998</v>
      </c>
      <c r="BB249" s="49">
        <v>0</v>
      </c>
      <c r="BC249" s="49">
        <v>0</v>
      </c>
      <c r="BD249" s="49">
        <v>0</v>
      </c>
      <c r="BE249" s="49">
        <v>0</v>
      </c>
      <c r="BF249" s="49">
        <v>0</v>
      </c>
      <c r="BG249" s="49">
        <v>7260.7450749999998</v>
      </c>
      <c r="BH249" s="49">
        <v>0</v>
      </c>
      <c r="BI249" s="49">
        <v>0</v>
      </c>
      <c r="BJ249" s="50">
        <v>0</v>
      </c>
      <c r="BK249" s="49">
        <v>0</v>
      </c>
      <c r="BL249" s="49">
        <v>0</v>
      </c>
      <c r="BM249" s="49">
        <v>0</v>
      </c>
      <c r="BN249" s="49">
        <v>7260.7450749999998</v>
      </c>
      <c r="BO249" s="49">
        <v>0</v>
      </c>
      <c r="BP249" s="49">
        <v>0</v>
      </c>
      <c r="BQ249" s="49">
        <v>0</v>
      </c>
      <c r="BR249" s="49">
        <v>0</v>
      </c>
      <c r="BS249" s="49">
        <v>0</v>
      </c>
      <c r="BT249" s="49">
        <v>7260.7450749999998</v>
      </c>
      <c r="BU249" s="50">
        <v>0</v>
      </c>
      <c r="BV249" s="49">
        <v>0</v>
      </c>
      <c r="BW249" s="50">
        <v>0</v>
      </c>
      <c r="BX249" s="49">
        <v>0</v>
      </c>
      <c r="BY249" s="49">
        <v>0</v>
      </c>
      <c r="BZ249" s="49">
        <v>0</v>
      </c>
      <c r="CA249" s="49">
        <v>7260.7450749999998</v>
      </c>
      <c r="CB249" s="49">
        <v>0</v>
      </c>
      <c r="CC249" s="49">
        <v>0</v>
      </c>
      <c r="CD249" s="49">
        <v>0</v>
      </c>
      <c r="CE249" s="49">
        <v>0</v>
      </c>
      <c r="CF249" s="49">
        <v>0</v>
      </c>
      <c r="CG249" s="49">
        <v>7260.7450749999998</v>
      </c>
      <c r="CH249" s="50">
        <v>0</v>
      </c>
      <c r="CI249" s="49">
        <v>0</v>
      </c>
      <c r="CJ249" s="50">
        <v>0</v>
      </c>
      <c r="CK249" s="49">
        <v>0</v>
      </c>
      <c r="CL249" s="49">
        <v>0</v>
      </c>
      <c r="CM249" s="49">
        <v>0</v>
      </c>
      <c r="CN249" s="49">
        <v>7260.7450749999998</v>
      </c>
      <c r="CO249" s="10"/>
      <c r="CP249" s="51" t="s">
        <v>2822</v>
      </c>
    </row>
    <row r="250" spans="1:94" ht="70.349999999999994" customHeight="1" x14ac:dyDescent="0.3">
      <c r="A250" s="48" t="s">
        <v>2823</v>
      </c>
      <c r="B250" s="48" t="s">
        <v>2823</v>
      </c>
      <c r="C250" s="10" t="s">
        <v>450</v>
      </c>
      <c r="D250" s="10" t="s">
        <v>2659</v>
      </c>
      <c r="E250" s="10" t="s">
        <v>2824</v>
      </c>
      <c r="F250" s="10" t="s">
        <v>2825</v>
      </c>
      <c r="G250" s="10" t="s">
        <v>105</v>
      </c>
      <c r="H250" s="10" t="s">
        <v>522</v>
      </c>
      <c r="I250" s="10" t="s">
        <v>2744</v>
      </c>
      <c r="J250" s="10" t="s">
        <v>2826</v>
      </c>
      <c r="K250" s="10" t="s">
        <v>2827</v>
      </c>
      <c r="L250" s="10" t="s">
        <v>2665</v>
      </c>
      <c r="M250" s="10" t="s">
        <v>925</v>
      </c>
      <c r="N250" s="10" t="s">
        <v>2746</v>
      </c>
      <c r="O250" s="10" t="s">
        <v>2667</v>
      </c>
      <c r="P250" s="10" t="s">
        <v>983</v>
      </c>
      <c r="Q250" s="10" t="s">
        <v>2757</v>
      </c>
      <c r="R250" s="10" t="s">
        <v>2748</v>
      </c>
      <c r="S250" s="10" t="s">
        <v>2828</v>
      </c>
      <c r="T250" s="10" t="s">
        <v>2829</v>
      </c>
      <c r="U250" s="10" t="s">
        <v>2828</v>
      </c>
      <c r="V250" s="10" t="s">
        <v>2830</v>
      </c>
      <c r="W250" s="10" t="s">
        <v>2831</v>
      </c>
      <c r="X250" s="10" t="s">
        <v>2832</v>
      </c>
      <c r="Y250" s="10" t="s">
        <v>123</v>
      </c>
      <c r="Z250" s="10" t="s">
        <v>124</v>
      </c>
      <c r="AA250" s="49">
        <v>10</v>
      </c>
      <c r="AB250" s="10" t="s">
        <v>125</v>
      </c>
      <c r="AC250" s="10" t="s">
        <v>2754</v>
      </c>
      <c r="AD250" s="49">
        <v>0</v>
      </c>
      <c r="AE250" s="49">
        <v>0</v>
      </c>
      <c r="AF250" s="49">
        <v>5</v>
      </c>
      <c r="AG250" s="49">
        <v>5</v>
      </c>
      <c r="AH250" s="10"/>
      <c r="AI250" s="10"/>
      <c r="AJ250" s="10"/>
      <c r="AK250" s="10" t="s">
        <v>5678</v>
      </c>
      <c r="AL250" s="10" t="s">
        <v>5679</v>
      </c>
      <c r="AM250" s="10" t="s">
        <v>4891</v>
      </c>
      <c r="AN250" s="10" t="s">
        <v>5680</v>
      </c>
      <c r="AO250" s="49">
        <v>0</v>
      </c>
      <c r="AP250" s="49">
        <v>0</v>
      </c>
      <c r="AQ250" s="49">
        <v>0</v>
      </c>
      <c r="AR250" s="49">
        <v>0</v>
      </c>
      <c r="AS250" s="49">
        <v>0</v>
      </c>
      <c r="AT250" s="49">
        <v>0</v>
      </c>
      <c r="AU250" s="49">
        <v>0</v>
      </c>
      <c r="AV250" s="49">
        <v>0</v>
      </c>
      <c r="AW250" s="50">
        <v>0</v>
      </c>
      <c r="AX250" s="49">
        <v>6838.8639990000001</v>
      </c>
      <c r="AY250" s="49">
        <v>0</v>
      </c>
      <c r="AZ250" s="49">
        <v>0</v>
      </c>
      <c r="BA250" s="49">
        <v>6838.8639990000001</v>
      </c>
      <c r="BB250" s="49">
        <v>0</v>
      </c>
      <c r="BC250" s="49">
        <v>0</v>
      </c>
      <c r="BD250" s="49">
        <v>0</v>
      </c>
      <c r="BE250" s="49">
        <v>0</v>
      </c>
      <c r="BF250" s="49">
        <v>0</v>
      </c>
      <c r="BG250" s="49">
        <v>136.55742591999999</v>
      </c>
      <c r="BH250" s="49">
        <v>775</v>
      </c>
      <c r="BI250" s="49">
        <v>7276</v>
      </c>
      <c r="BJ250" s="50">
        <v>0</v>
      </c>
      <c r="BK250" s="49">
        <v>13110.054654565</v>
      </c>
      <c r="BL250" s="49">
        <v>0</v>
      </c>
      <c r="BM250" s="49">
        <v>775</v>
      </c>
      <c r="BN250" s="49">
        <v>21297.612080485</v>
      </c>
      <c r="BO250" s="49">
        <v>0</v>
      </c>
      <c r="BP250" s="49">
        <v>0</v>
      </c>
      <c r="BQ250" s="49">
        <v>0</v>
      </c>
      <c r="BR250" s="49">
        <v>0</v>
      </c>
      <c r="BS250" s="49">
        <v>0</v>
      </c>
      <c r="BT250" s="49">
        <v>0</v>
      </c>
      <c r="BU250" s="50">
        <v>0</v>
      </c>
      <c r="BV250" s="49">
        <v>3118</v>
      </c>
      <c r="BW250" s="50">
        <v>0</v>
      </c>
      <c r="BX250" s="49">
        <v>6426.423106969999</v>
      </c>
      <c r="BY250" s="49">
        <v>0</v>
      </c>
      <c r="BZ250" s="49">
        <v>0</v>
      </c>
      <c r="CA250" s="49">
        <v>9544.4231069699999</v>
      </c>
      <c r="CB250" s="49">
        <v>0</v>
      </c>
      <c r="CC250" s="49">
        <v>0</v>
      </c>
      <c r="CD250" s="49">
        <v>0</v>
      </c>
      <c r="CE250" s="49">
        <v>0</v>
      </c>
      <c r="CF250" s="49">
        <v>0</v>
      </c>
      <c r="CG250" s="49">
        <v>0</v>
      </c>
      <c r="CH250" s="50">
        <v>0</v>
      </c>
      <c r="CI250" s="49">
        <v>67087</v>
      </c>
      <c r="CJ250" s="50">
        <v>0</v>
      </c>
      <c r="CK250" s="49">
        <v>3392.6769850340011</v>
      </c>
      <c r="CL250" s="49">
        <v>0</v>
      </c>
      <c r="CM250" s="49">
        <v>0</v>
      </c>
      <c r="CN250" s="49">
        <v>70479.676985034006</v>
      </c>
      <c r="CO250" s="10" t="s">
        <v>2834</v>
      </c>
      <c r="CP250" s="51" t="s">
        <v>5681</v>
      </c>
    </row>
    <row r="251" spans="1:94" ht="70.349999999999994" customHeight="1" x14ac:dyDescent="0.3">
      <c r="A251" s="48" t="s">
        <v>2836</v>
      </c>
      <c r="B251" s="48" t="s">
        <v>2836</v>
      </c>
      <c r="C251" s="10" t="s">
        <v>632</v>
      </c>
      <c r="D251" s="10" t="s">
        <v>2659</v>
      </c>
      <c r="E251" s="10" t="s">
        <v>2824</v>
      </c>
      <c r="F251" s="10" t="s">
        <v>2825</v>
      </c>
      <c r="G251" s="10" t="s">
        <v>105</v>
      </c>
      <c r="H251" s="10" t="s">
        <v>522</v>
      </c>
      <c r="I251" s="10" t="s">
        <v>2744</v>
      </c>
      <c r="J251" s="10" t="s">
        <v>2826</v>
      </c>
      <c r="K251" s="10" t="s">
        <v>2827</v>
      </c>
      <c r="L251" s="10" t="s">
        <v>2665</v>
      </c>
      <c r="M251" s="10" t="s">
        <v>925</v>
      </c>
      <c r="N251" s="10" t="s">
        <v>2746</v>
      </c>
      <c r="O251" s="10" t="s">
        <v>2667</v>
      </c>
      <c r="P251" s="10" t="s">
        <v>983</v>
      </c>
      <c r="Q251" s="10" t="s">
        <v>2757</v>
      </c>
      <c r="R251" s="10" t="s">
        <v>2748</v>
      </c>
      <c r="S251" s="10" t="s">
        <v>2837</v>
      </c>
      <c r="T251" s="10" t="s">
        <v>2838</v>
      </c>
      <c r="U251" s="10" t="s">
        <v>2837</v>
      </c>
      <c r="V251" s="10" t="s">
        <v>2839</v>
      </c>
      <c r="W251" s="10" t="s">
        <v>2840</v>
      </c>
      <c r="X251" s="10" t="s">
        <v>2832</v>
      </c>
      <c r="Y251" s="10" t="s">
        <v>123</v>
      </c>
      <c r="Z251" s="10" t="s">
        <v>124</v>
      </c>
      <c r="AA251" s="49">
        <v>5</v>
      </c>
      <c r="AB251" s="10" t="s">
        <v>125</v>
      </c>
      <c r="AC251" s="10" t="s">
        <v>2754</v>
      </c>
      <c r="AD251" s="49">
        <v>0</v>
      </c>
      <c r="AE251" s="49">
        <v>0</v>
      </c>
      <c r="AF251" s="49">
        <v>1</v>
      </c>
      <c r="AG251" s="49">
        <v>4</v>
      </c>
      <c r="AH251" s="10"/>
      <c r="AI251" s="10"/>
      <c r="AJ251" s="10"/>
      <c r="AK251" s="10" t="s">
        <v>5682</v>
      </c>
      <c r="AL251" s="10"/>
      <c r="AM251" s="10" t="s">
        <v>4891</v>
      </c>
      <c r="AN251" s="10" t="s">
        <v>5683</v>
      </c>
      <c r="AO251" s="49">
        <v>0</v>
      </c>
      <c r="AP251" s="49">
        <v>0</v>
      </c>
      <c r="AQ251" s="49">
        <v>0</v>
      </c>
      <c r="AR251" s="49">
        <v>0</v>
      </c>
      <c r="AS251" s="49">
        <v>0</v>
      </c>
      <c r="AT251" s="49">
        <v>1851.98864211</v>
      </c>
      <c r="AU251" s="49">
        <v>0</v>
      </c>
      <c r="AV251" s="49">
        <v>0</v>
      </c>
      <c r="AW251" s="50">
        <v>0</v>
      </c>
      <c r="AX251" s="49">
        <v>109.12277202999999</v>
      </c>
      <c r="AY251" s="49">
        <v>0</v>
      </c>
      <c r="AZ251" s="49">
        <v>0</v>
      </c>
      <c r="BA251" s="49">
        <v>1961.1114141400001</v>
      </c>
      <c r="BB251" s="49">
        <v>0</v>
      </c>
      <c r="BC251" s="49">
        <v>0</v>
      </c>
      <c r="BD251" s="49">
        <v>0</v>
      </c>
      <c r="BE251" s="49">
        <v>0</v>
      </c>
      <c r="BF251" s="49">
        <v>0</v>
      </c>
      <c r="BG251" s="49">
        <v>0</v>
      </c>
      <c r="BH251" s="49">
        <v>0</v>
      </c>
      <c r="BI251" s="49">
        <v>11459</v>
      </c>
      <c r="BJ251" s="50">
        <v>0</v>
      </c>
      <c r="BK251" s="49">
        <v>0</v>
      </c>
      <c r="BL251" s="49">
        <v>0</v>
      </c>
      <c r="BM251" s="49">
        <v>0</v>
      </c>
      <c r="BN251" s="49">
        <v>11459</v>
      </c>
      <c r="BO251" s="49">
        <v>0</v>
      </c>
      <c r="BP251" s="49">
        <v>0</v>
      </c>
      <c r="BQ251" s="49">
        <v>0</v>
      </c>
      <c r="BR251" s="49">
        <v>0</v>
      </c>
      <c r="BS251" s="49">
        <v>0</v>
      </c>
      <c r="BT251" s="49">
        <v>0</v>
      </c>
      <c r="BU251" s="50">
        <v>900</v>
      </c>
      <c r="BV251" s="49">
        <v>0</v>
      </c>
      <c r="BW251" s="50">
        <v>0</v>
      </c>
      <c r="BX251" s="49">
        <v>0</v>
      </c>
      <c r="BY251" s="49">
        <v>0</v>
      </c>
      <c r="BZ251" s="49">
        <v>900</v>
      </c>
      <c r="CA251" s="49">
        <v>900</v>
      </c>
      <c r="CB251" s="49">
        <v>0</v>
      </c>
      <c r="CC251" s="49">
        <v>0</v>
      </c>
      <c r="CD251" s="49">
        <v>0</v>
      </c>
      <c r="CE251" s="49">
        <v>0</v>
      </c>
      <c r="CF251" s="49">
        <v>0</v>
      </c>
      <c r="CG251" s="49">
        <v>280</v>
      </c>
      <c r="CH251" s="50">
        <v>170</v>
      </c>
      <c r="CI251" s="49">
        <v>0</v>
      </c>
      <c r="CJ251" s="50">
        <v>0</v>
      </c>
      <c r="CK251" s="49">
        <v>450</v>
      </c>
      <c r="CL251" s="49">
        <v>0</v>
      </c>
      <c r="CM251" s="49">
        <v>170</v>
      </c>
      <c r="CN251" s="49">
        <v>900</v>
      </c>
      <c r="CO251" s="10"/>
      <c r="CP251" s="51" t="s">
        <v>5684</v>
      </c>
    </row>
    <row r="252" spans="1:94" ht="70.349999999999994" customHeight="1" x14ac:dyDescent="0.3">
      <c r="A252" s="48" t="s">
        <v>2843</v>
      </c>
      <c r="B252" s="48" t="s">
        <v>2843</v>
      </c>
      <c r="C252" s="10" t="s">
        <v>645</v>
      </c>
      <c r="D252" s="10" t="s">
        <v>2659</v>
      </c>
      <c r="E252" s="10" t="s">
        <v>2824</v>
      </c>
      <c r="F252" s="10" t="s">
        <v>2825</v>
      </c>
      <c r="G252" s="10" t="s">
        <v>105</v>
      </c>
      <c r="H252" s="10" t="s">
        <v>522</v>
      </c>
      <c r="I252" s="10" t="s">
        <v>2744</v>
      </c>
      <c r="J252" s="10" t="s">
        <v>2826</v>
      </c>
      <c r="K252" s="10" t="s">
        <v>2827</v>
      </c>
      <c r="L252" s="10" t="s">
        <v>2665</v>
      </c>
      <c r="M252" s="10" t="s">
        <v>925</v>
      </c>
      <c r="N252" s="10" t="s">
        <v>2746</v>
      </c>
      <c r="O252" s="10" t="s">
        <v>2667</v>
      </c>
      <c r="P252" s="10" t="s">
        <v>983</v>
      </c>
      <c r="Q252" s="10" t="s">
        <v>2757</v>
      </c>
      <c r="R252" s="10" t="s">
        <v>2748</v>
      </c>
      <c r="S252" s="10" t="s">
        <v>2844</v>
      </c>
      <c r="T252" s="10" t="s">
        <v>2845</v>
      </c>
      <c r="U252" s="10" t="s">
        <v>2844</v>
      </c>
      <c r="V252" s="10" t="s">
        <v>2846</v>
      </c>
      <c r="W252" s="10" t="s">
        <v>2847</v>
      </c>
      <c r="X252" s="10" t="s">
        <v>2832</v>
      </c>
      <c r="Y252" s="10" t="s">
        <v>123</v>
      </c>
      <c r="Z252" s="10" t="s">
        <v>124</v>
      </c>
      <c r="AA252" s="49">
        <v>6</v>
      </c>
      <c r="AB252" s="10" t="s">
        <v>125</v>
      </c>
      <c r="AC252" s="10" t="s">
        <v>2754</v>
      </c>
      <c r="AD252" s="49">
        <v>1</v>
      </c>
      <c r="AE252" s="49">
        <v>2</v>
      </c>
      <c r="AF252" s="49">
        <v>2</v>
      </c>
      <c r="AG252" s="49">
        <v>1</v>
      </c>
      <c r="AH252" s="10"/>
      <c r="AI252" s="10" t="s">
        <v>5685</v>
      </c>
      <c r="AJ252" s="10"/>
      <c r="AK252" s="10" t="s">
        <v>5686</v>
      </c>
      <c r="AL252" s="10"/>
      <c r="AM252" s="10" t="s">
        <v>4891</v>
      </c>
      <c r="AN252" s="10" t="s">
        <v>5687</v>
      </c>
      <c r="AO252" s="49">
        <v>0</v>
      </c>
      <c r="AP252" s="49">
        <v>0</v>
      </c>
      <c r="AQ252" s="49">
        <v>0</v>
      </c>
      <c r="AR252" s="49">
        <v>0</v>
      </c>
      <c r="AS252" s="49">
        <v>0</v>
      </c>
      <c r="AT252" s="49">
        <v>1582.1912374265</v>
      </c>
      <c r="AU252" s="49">
        <v>662.2926153395</v>
      </c>
      <c r="AV252" s="49">
        <v>0</v>
      </c>
      <c r="AW252" s="50">
        <v>0</v>
      </c>
      <c r="AX252" s="49">
        <v>109.12277202999999</v>
      </c>
      <c r="AY252" s="49">
        <v>0</v>
      </c>
      <c r="AZ252" s="49">
        <v>662.2926153395</v>
      </c>
      <c r="BA252" s="49">
        <v>2353.6066247959998</v>
      </c>
      <c r="BB252" s="49">
        <v>0</v>
      </c>
      <c r="BC252" s="49">
        <v>0</v>
      </c>
      <c r="BD252" s="49">
        <v>0</v>
      </c>
      <c r="BE252" s="49">
        <v>0</v>
      </c>
      <c r="BF252" s="49">
        <v>0</v>
      </c>
      <c r="BG252" s="49">
        <v>0</v>
      </c>
      <c r="BH252" s="49">
        <v>0</v>
      </c>
      <c r="BI252" s="49">
        <v>9381.1530364999999</v>
      </c>
      <c r="BJ252" s="50">
        <v>0</v>
      </c>
      <c r="BK252" s="49">
        <v>0</v>
      </c>
      <c r="BL252" s="49">
        <v>0</v>
      </c>
      <c r="BM252" s="49">
        <v>0</v>
      </c>
      <c r="BN252" s="49">
        <v>9381.1530364999999</v>
      </c>
      <c r="BO252" s="49">
        <v>0</v>
      </c>
      <c r="BP252" s="49">
        <v>0</v>
      </c>
      <c r="BQ252" s="49">
        <v>0</v>
      </c>
      <c r="BR252" s="49">
        <v>0</v>
      </c>
      <c r="BS252" s="49">
        <v>0</v>
      </c>
      <c r="BT252" s="49">
        <v>0</v>
      </c>
      <c r="BU252" s="50">
        <v>900</v>
      </c>
      <c r="BV252" s="49">
        <v>0</v>
      </c>
      <c r="BW252" s="50">
        <v>0</v>
      </c>
      <c r="BX252" s="49">
        <v>0</v>
      </c>
      <c r="BY252" s="49">
        <v>0</v>
      </c>
      <c r="BZ252" s="49">
        <v>900</v>
      </c>
      <c r="CA252" s="49">
        <v>900</v>
      </c>
      <c r="CB252" s="49">
        <v>0</v>
      </c>
      <c r="CC252" s="49">
        <v>0</v>
      </c>
      <c r="CD252" s="49">
        <v>0</v>
      </c>
      <c r="CE252" s="49">
        <v>0</v>
      </c>
      <c r="CF252" s="49">
        <v>0</v>
      </c>
      <c r="CG252" s="49">
        <v>280</v>
      </c>
      <c r="CH252" s="50">
        <v>170</v>
      </c>
      <c r="CI252" s="49">
        <v>0</v>
      </c>
      <c r="CJ252" s="50">
        <v>0</v>
      </c>
      <c r="CK252" s="49">
        <v>450</v>
      </c>
      <c r="CL252" s="49">
        <v>0</v>
      </c>
      <c r="CM252" s="49">
        <v>170</v>
      </c>
      <c r="CN252" s="49">
        <v>900</v>
      </c>
      <c r="CO252" s="10" t="s">
        <v>2851</v>
      </c>
      <c r="CP252" s="51" t="s">
        <v>2852</v>
      </c>
    </row>
    <row r="253" spans="1:94" ht="70.349999999999994" customHeight="1" x14ac:dyDescent="0.3">
      <c r="A253" s="48" t="s">
        <v>2853</v>
      </c>
      <c r="B253" s="48" t="s">
        <v>2853</v>
      </c>
      <c r="C253" s="10" t="s">
        <v>659</v>
      </c>
      <c r="D253" s="10" t="s">
        <v>2659</v>
      </c>
      <c r="E253" s="10" t="s">
        <v>2824</v>
      </c>
      <c r="F253" s="10" t="s">
        <v>2825</v>
      </c>
      <c r="G253" s="10" t="s">
        <v>105</v>
      </c>
      <c r="H253" s="10" t="s">
        <v>522</v>
      </c>
      <c r="I253" s="10" t="s">
        <v>2744</v>
      </c>
      <c r="J253" s="10" t="s">
        <v>2826</v>
      </c>
      <c r="K253" s="10" t="s">
        <v>2827</v>
      </c>
      <c r="L253" s="10" t="s">
        <v>2665</v>
      </c>
      <c r="M253" s="10" t="s">
        <v>925</v>
      </c>
      <c r="N253" s="10" t="s">
        <v>2746</v>
      </c>
      <c r="O253" s="10" t="s">
        <v>2667</v>
      </c>
      <c r="P253" s="10" t="s">
        <v>983</v>
      </c>
      <c r="Q253" s="10" t="s">
        <v>2757</v>
      </c>
      <c r="R253" s="10" t="s">
        <v>2748</v>
      </c>
      <c r="S253" s="10" t="s">
        <v>2854</v>
      </c>
      <c r="T253" s="10" t="s">
        <v>2855</v>
      </c>
      <c r="U253" s="10" t="s">
        <v>1142</v>
      </c>
      <c r="V253" s="10" t="s">
        <v>2856</v>
      </c>
      <c r="W253" s="10" t="s">
        <v>2857</v>
      </c>
      <c r="X253" s="10" t="s">
        <v>827</v>
      </c>
      <c r="Y253" s="10" t="s">
        <v>123</v>
      </c>
      <c r="Z253" s="10" t="s">
        <v>124</v>
      </c>
      <c r="AA253" s="49">
        <v>24</v>
      </c>
      <c r="AB253" s="10" t="s">
        <v>125</v>
      </c>
      <c r="AC253" s="10" t="s">
        <v>2754</v>
      </c>
      <c r="AD253" s="49">
        <v>0</v>
      </c>
      <c r="AE253" s="49">
        <v>8</v>
      </c>
      <c r="AF253" s="49">
        <v>8</v>
      </c>
      <c r="AG253" s="49">
        <v>8</v>
      </c>
      <c r="AH253" s="10"/>
      <c r="AI253" s="10" t="s">
        <v>5688</v>
      </c>
      <c r="AJ253" s="10" t="s">
        <v>5689</v>
      </c>
      <c r="AK253" s="10" t="s">
        <v>5690</v>
      </c>
      <c r="AL253" s="10" t="s">
        <v>5691</v>
      </c>
      <c r="AM253" s="10" t="s">
        <v>4849</v>
      </c>
      <c r="AN253" s="10" t="s">
        <v>5692</v>
      </c>
      <c r="AO253" s="49">
        <v>0</v>
      </c>
      <c r="AP253" s="49">
        <v>0</v>
      </c>
      <c r="AQ253" s="49">
        <v>0</v>
      </c>
      <c r="AR253" s="49">
        <v>0</v>
      </c>
      <c r="AS253" s="49">
        <v>0</v>
      </c>
      <c r="AT253" s="49">
        <v>700.00000000000034</v>
      </c>
      <c r="AU253" s="49">
        <v>0</v>
      </c>
      <c r="AV253" s="49">
        <v>0</v>
      </c>
      <c r="AW253" s="50">
        <v>0</v>
      </c>
      <c r="AX253" s="49">
        <v>0</v>
      </c>
      <c r="AY253" s="49">
        <v>0</v>
      </c>
      <c r="AZ253" s="49">
        <v>0</v>
      </c>
      <c r="BA253" s="49">
        <v>700.00000000000034</v>
      </c>
      <c r="BB253" s="49">
        <v>0</v>
      </c>
      <c r="BC253" s="49">
        <v>0</v>
      </c>
      <c r="BD253" s="49">
        <v>0</v>
      </c>
      <c r="BE253" s="49">
        <v>0</v>
      </c>
      <c r="BF253" s="49">
        <v>0</v>
      </c>
      <c r="BG253" s="49">
        <v>700.00000000000034</v>
      </c>
      <c r="BH253" s="49">
        <v>0</v>
      </c>
      <c r="BI253" s="49">
        <v>0</v>
      </c>
      <c r="BJ253" s="50">
        <v>0</v>
      </c>
      <c r="BK253" s="49">
        <v>0</v>
      </c>
      <c r="BL253" s="49">
        <v>0</v>
      </c>
      <c r="BM253" s="49">
        <v>0</v>
      </c>
      <c r="BN253" s="49">
        <v>700.00000000000034</v>
      </c>
      <c r="BO253" s="49">
        <v>0</v>
      </c>
      <c r="BP253" s="49">
        <v>0</v>
      </c>
      <c r="BQ253" s="49">
        <v>0</v>
      </c>
      <c r="BR253" s="49">
        <v>0</v>
      </c>
      <c r="BS253" s="49">
        <v>0</v>
      </c>
      <c r="BT253" s="49">
        <v>700.00000000000034</v>
      </c>
      <c r="BU253" s="50">
        <v>0</v>
      </c>
      <c r="BV253" s="49">
        <v>0</v>
      </c>
      <c r="BW253" s="50">
        <v>0</v>
      </c>
      <c r="BX253" s="49">
        <v>0</v>
      </c>
      <c r="BY253" s="49">
        <v>0</v>
      </c>
      <c r="BZ253" s="49">
        <v>0</v>
      </c>
      <c r="CA253" s="49">
        <v>700.00000000000034</v>
      </c>
      <c r="CB253" s="49">
        <v>0</v>
      </c>
      <c r="CC253" s="49">
        <v>0</v>
      </c>
      <c r="CD253" s="49">
        <v>0</v>
      </c>
      <c r="CE253" s="49">
        <v>0</v>
      </c>
      <c r="CF253" s="49">
        <v>0</v>
      </c>
      <c r="CG253" s="49">
        <v>700.00000000000034</v>
      </c>
      <c r="CH253" s="50">
        <v>0</v>
      </c>
      <c r="CI253" s="49">
        <v>0</v>
      </c>
      <c r="CJ253" s="50">
        <v>0</v>
      </c>
      <c r="CK253" s="49">
        <v>0</v>
      </c>
      <c r="CL253" s="49">
        <v>0</v>
      </c>
      <c r="CM253" s="49">
        <v>0</v>
      </c>
      <c r="CN253" s="49">
        <v>700.00000000000034</v>
      </c>
      <c r="CO253" s="10"/>
      <c r="CP253" s="51" t="s">
        <v>5693</v>
      </c>
    </row>
    <row r="254" spans="1:94" ht="70.349999999999994" customHeight="1" x14ac:dyDescent="0.3">
      <c r="A254" s="48" t="s">
        <v>2862</v>
      </c>
      <c r="B254" s="48" t="s">
        <v>2862</v>
      </c>
      <c r="C254" s="10" t="s">
        <v>670</v>
      </c>
      <c r="D254" s="10" t="s">
        <v>2659</v>
      </c>
      <c r="E254" s="10" t="s">
        <v>2863</v>
      </c>
      <c r="F254" s="10" t="s">
        <v>2864</v>
      </c>
      <c r="G254" s="10" t="s">
        <v>105</v>
      </c>
      <c r="H254" s="10" t="s">
        <v>2662</v>
      </c>
      <c r="I254" s="10" t="s">
        <v>2030</v>
      </c>
      <c r="J254" s="10" t="s">
        <v>2865</v>
      </c>
      <c r="K254" s="10" t="s">
        <v>2812</v>
      </c>
      <c r="L254" s="10" t="s">
        <v>2665</v>
      </c>
      <c r="M254" s="10" t="s">
        <v>925</v>
      </c>
      <c r="N254" s="10" t="s">
        <v>2746</v>
      </c>
      <c r="O254" s="10" t="s">
        <v>2667</v>
      </c>
      <c r="P254" s="10" t="s">
        <v>983</v>
      </c>
      <c r="Q254" s="10" t="s">
        <v>2757</v>
      </c>
      <c r="R254" s="10" t="s">
        <v>2748</v>
      </c>
      <c r="S254" s="10" t="s">
        <v>2866</v>
      </c>
      <c r="T254" s="10" t="s">
        <v>2867</v>
      </c>
      <c r="U254" s="10" t="s">
        <v>2868</v>
      </c>
      <c r="V254" s="10" t="s">
        <v>2869</v>
      </c>
      <c r="W254" s="10" t="s">
        <v>2870</v>
      </c>
      <c r="X254" s="10" t="s">
        <v>2868</v>
      </c>
      <c r="Y254" s="10" t="s">
        <v>123</v>
      </c>
      <c r="Z254" s="10" t="s">
        <v>124</v>
      </c>
      <c r="AA254" s="49">
        <v>2</v>
      </c>
      <c r="AB254" s="10" t="s">
        <v>125</v>
      </c>
      <c r="AC254" s="10" t="s">
        <v>2754</v>
      </c>
      <c r="AD254" s="49">
        <v>1</v>
      </c>
      <c r="AE254" s="49">
        <v>0</v>
      </c>
      <c r="AF254" s="49">
        <v>0</v>
      </c>
      <c r="AG254" s="49">
        <v>1</v>
      </c>
      <c r="AH254" s="10"/>
      <c r="AI254" s="10"/>
      <c r="AJ254" s="10"/>
      <c r="AK254" s="10" t="s">
        <v>5694</v>
      </c>
      <c r="AL254" s="10" t="s">
        <v>5695</v>
      </c>
      <c r="AM254" s="10" t="s">
        <v>4891</v>
      </c>
      <c r="AN254" s="10" t="s">
        <v>5696</v>
      </c>
      <c r="AO254" s="49">
        <v>0</v>
      </c>
      <c r="AP254" s="49">
        <v>0</v>
      </c>
      <c r="AQ254" s="49">
        <v>0</v>
      </c>
      <c r="AR254" s="49">
        <v>0</v>
      </c>
      <c r="AS254" s="49">
        <v>0</v>
      </c>
      <c r="AT254" s="49">
        <v>99.53</v>
      </c>
      <c r="AU254" s="49">
        <v>198.47</v>
      </c>
      <c r="AV254" s="49">
        <v>13507.478462200001</v>
      </c>
      <c r="AW254" s="50">
        <v>0</v>
      </c>
      <c r="AX254" s="49">
        <v>732.28970670000001</v>
      </c>
      <c r="AY254" s="49">
        <v>0</v>
      </c>
      <c r="AZ254" s="49">
        <v>198.47</v>
      </c>
      <c r="BA254" s="49">
        <v>14537.7681689</v>
      </c>
      <c r="BB254" s="49">
        <v>0</v>
      </c>
      <c r="BC254" s="49">
        <v>0</v>
      </c>
      <c r="BD254" s="49">
        <v>0</v>
      </c>
      <c r="BE254" s="49">
        <v>0</v>
      </c>
      <c r="BF254" s="49">
        <v>0</v>
      </c>
      <c r="BG254" s="49">
        <v>0</v>
      </c>
      <c r="BH254" s="49">
        <v>0</v>
      </c>
      <c r="BI254" s="49">
        <v>2383.6726698000002</v>
      </c>
      <c r="BJ254" s="50">
        <v>0</v>
      </c>
      <c r="BK254" s="49">
        <v>129.22759529999999</v>
      </c>
      <c r="BL254" s="49">
        <v>0</v>
      </c>
      <c r="BM254" s="49">
        <v>0</v>
      </c>
      <c r="BN254" s="49">
        <v>2512.9002651000001</v>
      </c>
      <c r="BO254" s="49">
        <v>0</v>
      </c>
      <c r="BP254" s="49">
        <v>0</v>
      </c>
      <c r="BQ254" s="49">
        <v>0</v>
      </c>
      <c r="BR254" s="49">
        <v>0</v>
      </c>
      <c r="BS254" s="49">
        <v>0</v>
      </c>
      <c r="BT254" s="49">
        <v>0</v>
      </c>
      <c r="BU254" s="50">
        <v>0</v>
      </c>
      <c r="BV254" s="49">
        <v>0</v>
      </c>
      <c r="BW254" s="50">
        <v>0</v>
      </c>
      <c r="BX254" s="49">
        <v>0</v>
      </c>
      <c r="BY254" s="49">
        <v>0</v>
      </c>
      <c r="BZ254" s="49">
        <v>0</v>
      </c>
      <c r="CA254" s="49">
        <v>0</v>
      </c>
      <c r="CB254" s="49">
        <v>0</v>
      </c>
      <c r="CC254" s="49">
        <v>0</v>
      </c>
      <c r="CD254" s="49">
        <v>0</v>
      </c>
      <c r="CE254" s="49">
        <v>0</v>
      </c>
      <c r="CF254" s="49">
        <v>0</v>
      </c>
      <c r="CG254" s="49">
        <v>0</v>
      </c>
      <c r="CH254" s="50">
        <v>0</v>
      </c>
      <c r="CI254" s="49">
        <v>0</v>
      </c>
      <c r="CJ254" s="50">
        <v>0</v>
      </c>
      <c r="CK254" s="49">
        <v>0</v>
      </c>
      <c r="CL254" s="49">
        <v>0</v>
      </c>
      <c r="CM254" s="49">
        <v>0</v>
      </c>
      <c r="CN254" s="49">
        <v>0</v>
      </c>
      <c r="CO254" s="10" t="s">
        <v>2873</v>
      </c>
      <c r="CP254" s="51" t="s">
        <v>2874</v>
      </c>
    </row>
    <row r="255" spans="1:94" ht="70.349999999999994" customHeight="1" x14ac:dyDescent="0.3">
      <c r="A255" s="48" t="s">
        <v>2875</v>
      </c>
      <c r="B255" s="48" t="s">
        <v>2875</v>
      </c>
      <c r="C255" s="10" t="s">
        <v>683</v>
      </c>
      <c r="D255" s="10" t="s">
        <v>2659</v>
      </c>
      <c r="E255" s="10" t="s">
        <v>2863</v>
      </c>
      <c r="F255" s="10" t="s">
        <v>2864</v>
      </c>
      <c r="G255" s="10" t="s">
        <v>105</v>
      </c>
      <c r="H255" s="10" t="s">
        <v>2662</v>
      </c>
      <c r="I255" s="10" t="s">
        <v>2030</v>
      </c>
      <c r="J255" s="10" t="s">
        <v>2865</v>
      </c>
      <c r="K255" s="10" t="s">
        <v>2812</v>
      </c>
      <c r="L255" s="10" t="s">
        <v>2665</v>
      </c>
      <c r="M255" s="10" t="s">
        <v>925</v>
      </c>
      <c r="N255" s="10" t="s">
        <v>2746</v>
      </c>
      <c r="O255" s="10" t="s">
        <v>2667</v>
      </c>
      <c r="P255" s="10" t="s">
        <v>983</v>
      </c>
      <c r="Q255" s="10" t="s">
        <v>2757</v>
      </c>
      <c r="R255" s="10" t="s">
        <v>2748</v>
      </c>
      <c r="S255" s="10" t="s">
        <v>2876</v>
      </c>
      <c r="T255" s="10" t="s">
        <v>2877</v>
      </c>
      <c r="U255" s="10" t="s">
        <v>2878</v>
      </c>
      <c r="V255" s="10" t="s">
        <v>2879</v>
      </c>
      <c r="W255" s="10"/>
      <c r="X255" s="10" t="s">
        <v>146</v>
      </c>
      <c r="Y255" s="10" t="s">
        <v>123</v>
      </c>
      <c r="Z255" s="10" t="s">
        <v>124</v>
      </c>
      <c r="AA255" s="49">
        <v>800</v>
      </c>
      <c r="AB255" s="10" t="s">
        <v>125</v>
      </c>
      <c r="AC255" s="10" t="s">
        <v>2754</v>
      </c>
      <c r="AD255" s="49">
        <v>100</v>
      </c>
      <c r="AE255" s="49">
        <v>200</v>
      </c>
      <c r="AF255" s="49">
        <v>250</v>
      </c>
      <c r="AG255" s="49">
        <v>250</v>
      </c>
      <c r="AH255" s="10"/>
      <c r="AI255" s="10" t="s">
        <v>5697</v>
      </c>
      <c r="AJ255" s="10" t="s">
        <v>5698</v>
      </c>
      <c r="AK255" s="10" t="s">
        <v>5699</v>
      </c>
      <c r="AL255" s="10" t="s">
        <v>5700</v>
      </c>
      <c r="AM255" s="10" t="s">
        <v>4849</v>
      </c>
      <c r="AN255" s="10"/>
      <c r="AO255" s="49">
        <v>0</v>
      </c>
      <c r="AP255" s="49">
        <v>0</v>
      </c>
      <c r="AQ255" s="49">
        <v>0</v>
      </c>
      <c r="AR255" s="49">
        <v>0</v>
      </c>
      <c r="AS255" s="49">
        <v>0</v>
      </c>
      <c r="AT255" s="49">
        <v>859.06820100000004</v>
      </c>
      <c r="AU255" s="49">
        <v>0</v>
      </c>
      <c r="AV255" s="49">
        <v>0</v>
      </c>
      <c r="AW255" s="50">
        <v>0</v>
      </c>
      <c r="AX255" s="49">
        <v>0</v>
      </c>
      <c r="AY255" s="49">
        <v>0</v>
      </c>
      <c r="AZ255" s="49">
        <v>0</v>
      </c>
      <c r="BA255" s="49">
        <v>859.06820100000004</v>
      </c>
      <c r="BB255" s="49">
        <v>0</v>
      </c>
      <c r="BC255" s="49">
        <v>0</v>
      </c>
      <c r="BD255" s="49">
        <v>0</v>
      </c>
      <c r="BE255" s="49">
        <v>0</v>
      </c>
      <c r="BF255" s="49">
        <v>0</v>
      </c>
      <c r="BG255" s="49">
        <v>400</v>
      </c>
      <c r="BH255" s="49">
        <v>0</v>
      </c>
      <c r="BI255" s="49">
        <v>0</v>
      </c>
      <c r="BJ255" s="50">
        <v>0</v>
      </c>
      <c r="BK255" s="49">
        <v>0</v>
      </c>
      <c r="BL255" s="49">
        <v>0</v>
      </c>
      <c r="BM255" s="49">
        <v>0</v>
      </c>
      <c r="BN255" s="49">
        <v>400</v>
      </c>
      <c r="BO255" s="49">
        <v>0</v>
      </c>
      <c r="BP255" s="49">
        <v>0</v>
      </c>
      <c r="BQ255" s="49">
        <v>0</v>
      </c>
      <c r="BR255" s="49">
        <v>0</v>
      </c>
      <c r="BS255" s="49">
        <v>0</v>
      </c>
      <c r="BT255" s="49">
        <v>400</v>
      </c>
      <c r="BU255" s="50">
        <v>0</v>
      </c>
      <c r="BV255" s="49">
        <v>0</v>
      </c>
      <c r="BW255" s="50">
        <v>0</v>
      </c>
      <c r="BX255" s="49">
        <v>0</v>
      </c>
      <c r="BY255" s="49">
        <v>0</v>
      </c>
      <c r="BZ255" s="49">
        <v>0</v>
      </c>
      <c r="CA255" s="49">
        <v>400</v>
      </c>
      <c r="CB255" s="49">
        <v>0</v>
      </c>
      <c r="CC255" s="49">
        <v>0</v>
      </c>
      <c r="CD255" s="49">
        <v>0</v>
      </c>
      <c r="CE255" s="49">
        <v>0</v>
      </c>
      <c r="CF255" s="49">
        <v>0</v>
      </c>
      <c r="CG255" s="49">
        <v>400</v>
      </c>
      <c r="CH255" s="50">
        <v>0</v>
      </c>
      <c r="CI255" s="49">
        <v>0</v>
      </c>
      <c r="CJ255" s="50">
        <v>0</v>
      </c>
      <c r="CK255" s="49">
        <v>0</v>
      </c>
      <c r="CL255" s="49">
        <v>0</v>
      </c>
      <c r="CM255" s="49">
        <v>0</v>
      </c>
      <c r="CN255" s="49">
        <v>400</v>
      </c>
      <c r="CO255" s="10"/>
      <c r="CP255" s="51" t="s">
        <v>2883</v>
      </c>
    </row>
    <row r="256" spans="1:94" ht="70.349999999999994" customHeight="1" x14ac:dyDescent="0.3">
      <c r="A256" s="48" t="s">
        <v>2884</v>
      </c>
      <c r="B256" s="48" t="s">
        <v>2884</v>
      </c>
      <c r="C256" s="10" t="s">
        <v>111</v>
      </c>
      <c r="D256" s="10" t="s">
        <v>2659</v>
      </c>
      <c r="E256" s="10" t="s">
        <v>2885</v>
      </c>
      <c r="F256" s="10" t="s">
        <v>2886</v>
      </c>
      <c r="G256" s="10" t="s">
        <v>105</v>
      </c>
      <c r="H256" s="10" t="s">
        <v>522</v>
      </c>
      <c r="I256" s="10" t="s">
        <v>2887</v>
      </c>
      <c r="J256" s="10" t="s">
        <v>2888</v>
      </c>
      <c r="K256" s="10" t="s">
        <v>2889</v>
      </c>
      <c r="L256" s="10" t="s">
        <v>2890</v>
      </c>
      <c r="M256" s="10" t="s">
        <v>158</v>
      </c>
      <c r="N256" s="10" t="s">
        <v>2891</v>
      </c>
      <c r="O256" s="10" t="s">
        <v>2892</v>
      </c>
      <c r="P256" s="10" t="s">
        <v>893</v>
      </c>
      <c r="Q256" s="10" t="s">
        <v>2893</v>
      </c>
      <c r="R256" s="10" t="s">
        <v>2894</v>
      </c>
      <c r="S256" s="10" t="s">
        <v>2895</v>
      </c>
      <c r="T256" s="10" t="s">
        <v>2896</v>
      </c>
      <c r="U256" s="10" t="s">
        <v>497</v>
      </c>
      <c r="V256" s="10" t="s">
        <v>2897</v>
      </c>
      <c r="W256" s="10" t="s">
        <v>499</v>
      </c>
      <c r="X256" s="10" t="s">
        <v>500</v>
      </c>
      <c r="Y256" s="10" t="s">
        <v>239</v>
      </c>
      <c r="Z256" s="10" t="s">
        <v>124</v>
      </c>
      <c r="AA256" s="49">
        <v>1</v>
      </c>
      <c r="AB256" s="10" t="s">
        <v>125</v>
      </c>
      <c r="AC256" s="10" t="s">
        <v>2083</v>
      </c>
      <c r="AD256" s="49">
        <v>0</v>
      </c>
      <c r="AE256" s="49">
        <v>0</v>
      </c>
      <c r="AF256" s="49">
        <v>0</v>
      </c>
      <c r="AG256" s="49">
        <v>1</v>
      </c>
      <c r="AH256" s="10"/>
      <c r="AI256" s="10"/>
      <c r="AJ256" s="10"/>
      <c r="AK256" s="10"/>
      <c r="AL256" s="10" t="s">
        <v>5701</v>
      </c>
      <c r="AM256" s="10" t="s">
        <v>4849</v>
      </c>
      <c r="AN256" s="10"/>
      <c r="AO256" s="49">
        <v>0</v>
      </c>
      <c r="AP256" s="49">
        <v>0</v>
      </c>
      <c r="AQ256" s="49">
        <v>0</v>
      </c>
      <c r="AR256" s="49">
        <v>0</v>
      </c>
      <c r="AS256" s="49">
        <v>0</v>
      </c>
      <c r="AT256" s="49">
        <v>0</v>
      </c>
      <c r="AU256" s="49">
        <v>0</v>
      </c>
      <c r="AV256" s="49">
        <v>0</v>
      </c>
      <c r="AW256" s="50">
        <v>0</v>
      </c>
      <c r="AX256" s="49">
        <v>0</v>
      </c>
      <c r="AY256" s="49">
        <v>0</v>
      </c>
      <c r="AZ256" s="49">
        <v>0</v>
      </c>
      <c r="BA256" s="49">
        <v>0</v>
      </c>
      <c r="BB256" s="49">
        <v>102</v>
      </c>
      <c r="BC256" s="49">
        <v>0</v>
      </c>
      <c r="BD256" s="49">
        <v>102</v>
      </c>
      <c r="BE256" s="49">
        <v>0</v>
      </c>
      <c r="BF256" s="49">
        <v>0</v>
      </c>
      <c r="BG256" s="49">
        <v>0</v>
      </c>
      <c r="BH256" s="49">
        <v>0</v>
      </c>
      <c r="BI256" s="49">
        <v>0</v>
      </c>
      <c r="BJ256" s="50">
        <v>0</v>
      </c>
      <c r="BK256" s="49">
        <v>0</v>
      </c>
      <c r="BL256" s="49">
        <v>0</v>
      </c>
      <c r="BM256" s="49">
        <v>0</v>
      </c>
      <c r="BN256" s="49">
        <v>102</v>
      </c>
      <c r="BO256" s="49">
        <v>104</v>
      </c>
      <c r="BP256" s="49">
        <v>0</v>
      </c>
      <c r="BQ256" s="49">
        <v>104</v>
      </c>
      <c r="BR256" s="49">
        <v>0</v>
      </c>
      <c r="BS256" s="49">
        <v>0</v>
      </c>
      <c r="BT256" s="49">
        <v>0</v>
      </c>
      <c r="BU256" s="50">
        <v>0</v>
      </c>
      <c r="BV256" s="49">
        <v>0</v>
      </c>
      <c r="BW256" s="50">
        <v>0</v>
      </c>
      <c r="BX256" s="49">
        <v>0</v>
      </c>
      <c r="BY256" s="49">
        <v>0</v>
      </c>
      <c r="BZ256" s="49">
        <v>0</v>
      </c>
      <c r="CA256" s="49">
        <v>104</v>
      </c>
      <c r="CB256" s="49">
        <v>105</v>
      </c>
      <c r="CC256" s="49">
        <v>0</v>
      </c>
      <c r="CD256" s="49">
        <v>105</v>
      </c>
      <c r="CE256" s="49">
        <v>0</v>
      </c>
      <c r="CF256" s="49">
        <v>0</v>
      </c>
      <c r="CG256" s="49">
        <v>0</v>
      </c>
      <c r="CH256" s="50">
        <v>0</v>
      </c>
      <c r="CI256" s="49">
        <v>0</v>
      </c>
      <c r="CJ256" s="50">
        <v>0</v>
      </c>
      <c r="CK256" s="49">
        <v>0</v>
      </c>
      <c r="CL256" s="49">
        <v>0</v>
      </c>
      <c r="CM256" s="49">
        <v>0</v>
      </c>
      <c r="CN256" s="49">
        <v>105</v>
      </c>
      <c r="CO256" s="10"/>
      <c r="CP256" s="51" t="s">
        <v>2898</v>
      </c>
    </row>
    <row r="257" spans="1:94" ht="70.349999999999994" customHeight="1" x14ac:dyDescent="0.3">
      <c r="A257" s="48" t="s">
        <v>2899</v>
      </c>
      <c r="B257" s="48" t="s">
        <v>2899</v>
      </c>
      <c r="C257" s="10" t="s">
        <v>101</v>
      </c>
      <c r="D257" s="10" t="s">
        <v>2659</v>
      </c>
      <c r="E257" s="10" t="s">
        <v>2885</v>
      </c>
      <c r="F257" s="10" t="s">
        <v>2886</v>
      </c>
      <c r="G257" s="10" t="s">
        <v>105</v>
      </c>
      <c r="H257" s="10" t="s">
        <v>522</v>
      </c>
      <c r="I257" s="10" t="s">
        <v>2887</v>
      </c>
      <c r="J257" s="10" t="s">
        <v>2888</v>
      </c>
      <c r="K257" s="10" t="s">
        <v>2889</v>
      </c>
      <c r="L257" s="10" t="s">
        <v>2890</v>
      </c>
      <c r="M257" s="10" t="s">
        <v>158</v>
      </c>
      <c r="N257" s="10" t="s">
        <v>2891</v>
      </c>
      <c r="O257" s="10" t="s">
        <v>2892</v>
      </c>
      <c r="P257" s="10" t="s">
        <v>893</v>
      </c>
      <c r="Q257" s="10" t="s">
        <v>2893</v>
      </c>
      <c r="R257" s="10" t="s">
        <v>2894</v>
      </c>
      <c r="S257" s="10" t="s">
        <v>2900</v>
      </c>
      <c r="T257" s="10" t="s">
        <v>2901</v>
      </c>
      <c r="U257" s="10" t="s">
        <v>2902</v>
      </c>
      <c r="V257" s="10" t="s">
        <v>2903</v>
      </c>
      <c r="W257" s="10" t="s">
        <v>2904</v>
      </c>
      <c r="X257" s="10" t="s">
        <v>2905</v>
      </c>
      <c r="Y257" s="10" t="s">
        <v>123</v>
      </c>
      <c r="Z257" s="10" t="s">
        <v>124</v>
      </c>
      <c r="AA257" s="49">
        <v>10</v>
      </c>
      <c r="AB257" s="10" t="s">
        <v>125</v>
      </c>
      <c r="AC257" s="10" t="s">
        <v>2083</v>
      </c>
      <c r="AD257" s="49">
        <v>2</v>
      </c>
      <c r="AE257" s="49">
        <v>8</v>
      </c>
      <c r="AF257" s="49">
        <v>0</v>
      </c>
      <c r="AG257" s="49">
        <v>0</v>
      </c>
      <c r="AH257" s="10" t="s">
        <v>5702</v>
      </c>
      <c r="AI257" s="10" t="s">
        <v>5703</v>
      </c>
      <c r="AJ257" s="10" t="s">
        <v>5704</v>
      </c>
      <c r="AK257" s="10"/>
      <c r="AL257" s="10"/>
      <c r="AM257" s="10" t="s">
        <v>4881</v>
      </c>
      <c r="AN257" s="10"/>
      <c r="AO257" s="49">
        <v>0</v>
      </c>
      <c r="AP257" s="49">
        <v>0</v>
      </c>
      <c r="AQ257" s="49">
        <v>0</v>
      </c>
      <c r="AR257" s="49">
        <v>0</v>
      </c>
      <c r="AS257" s="49">
        <v>0</v>
      </c>
      <c r="AT257" s="49">
        <v>0</v>
      </c>
      <c r="AU257" s="49">
        <v>0</v>
      </c>
      <c r="AV257" s="49">
        <v>0</v>
      </c>
      <c r="AW257" s="50">
        <v>0</v>
      </c>
      <c r="AX257" s="49">
        <v>0</v>
      </c>
      <c r="AY257" s="49">
        <v>0</v>
      </c>
      <c r="AZ257" s="49">
        <v>0</v>
      </c>
      <c r="BA257" s="49">
        <v>0</v>
      </c>
      <c r="BB257" s="49">
        <v>0</v>
      </c>
      <c r="BC257" s="49">
        <v>0</v>
      </c>
      <c r="BD257" s="49">
        <v>0</v>
      </c>
      <c r="BE257" s="49">
        <v>0</v>
      </c>
      <c r="BF257" s="49">
        <v>0</v>
      </c>
      <c r="BG257" s="49">
        <v>0</v>
      </c>
      <c r="BH257" s="49">
        <v>0</v>
      </c>
      <c r="BI257" s="49">
        <v>0</v>
      </c>
      <c r="BJ257" s="50">
        <v>0</v>
      </c>
      <c r="BK257" s="49">
        <v>0</v>
      </c>
      <c r="BL257" s="49">
        <v>0</v>
      </c>
      <c r="BM257" s="49">
        <v>0</v>
      </c>
      <c r="BN257" s="49">
        <v>0</v>
      </c>
      <c r="BO257" s="49">
        <v>0</v>
      </c>
      <c r="BP257" s="49">
        <v>0</v>
      </c>
      <c r="BQ257" s="49">
        <v>0</v>
      </c>
      <c r="BR257" s="49">
        <v>0</v>
      </c>
      <c r="BS257" s="49">
        <v>0</v>
      </c>
      <c r="BT257" s="49">
        <v>0</v>
      </c>
      <c r="BU257" s="50">
        <v>0</v>
      </c>
      <c r="BV257" s="49">
        <v>0</v>
      </c>
      <c r="BW257" s="50">
        <v>0</v>
      </c>
      <c r="BX257" s="49">
        <v>0</v>
      </c>
      <c r="BY257" s="49">
        <v>0</v>
      </c>
      <c r="BZ257" s="49">
        <v>0</v>
      </c>
      <c r="CA257" s="49">
        <v>0</v>
      </c>
      <c r="CB257" s="49">
        <v>0</v>
      </c>
      <c r="CC257" s="49">
        <v>0</v>
      </c>
      <c r="CD257" s="49">
        <v>0</v>
      </c>
      <c r="CE257" s="49">
        <v>0</v>
      </c>
      <c r="CF257" s="49">
        <v>0</v>
      </c>
      <c r="CG257" s="49">
        <v>0</v>
      </c>
      <c r="CH257" s="50">
        <v>0</v>
      </c>
      <c r="CI257" s="49">
        <v>0</v>
      </c>
      <c r="CJ257" s="50">
        <v>0</v>
      </c>
      <c r="CK257" s="49">
        <v>0</v>
      </c>
      <c r="CL257" s="49">
        <v>0</v>
      </c>
      <c r="CM257" s="49">
        <v>0</v>
      </c>
      <c r="CN257" s="49">
        <v>0</v>
      </c>
      <c r="CO257" s="10"/>
      <c r="CP257" s="51" t="s">
        <v>5705</v>
      </c>
    </row>
    <row r="258" spans="1:94" ht="70.349999999999994" customHeight="1" x14ac:dyDescent="0.3">
      <c r="A258" s="48" t="s">
        <v>2910</v>
      </c>
      <c r="B258" s="48" t="s">
        <v>2910</v>
      </c>
      <c r="C258" s="10" t="s">
        <v>136</v>
      </c>
      <c r="D258" s="10" t="s">
        <v>2659</v>
      </c>
      <c r="E258" s="10" t="s">
        <v>2885</v>
      </c>
      <c r="F258" s="10" t="s">
        <v>2886</v>
      </c>
      <c r="G258" s="10" t="s">
        <v>105</v>
      </c>
      <c r="H258" s="10" t="s">
        <v>522</v>
      </c>
      <c r="I258" s="10" t="s">
        <v>2887</v>
      </c>
      <c r="J258" s="10" t="s">
        <v>2888</v>
      </c>
      <c r="K258" s="10" t="s">
        <v>2889</v>
      </c>
      <c r="L258" s="10" t="s">
        <v>2890</v>
      </c>
      <c r="M258" s="10" t="s">
        <v>158</v>
      </c>
      <c r="N258" s="10" t="s">
        <v>2891</v>
      </c>
      <c r="O258" s="10" t="s">
        <v>2892</v>
      </c>
      <c r="P258" s="10" t="s">
        <v>893</v>
      </c>
      <c r="Q258" s="10" t="s">
        <v>2893</v>
      </c>
      <c r="R258" s="10" t="s">
        <v>2894</v>
      </c>
      <c r="S258" s="10" t="s">
        <v>2911</v>
      </c>
      <c r="T258" s="10" t="s">
        <v>2912</v>
      </c>
      <c r="U258" s="10" t="s">
        <v>2913</v>
      </c>
      <c r="V258" s="10" t="s">
        <v>2914</v>
      </c>
      <c r="W258" s="10" t="s">
        <v>2915</v>
      </c>
      <c r="X258" s="10" t="s">
        <v>283</v>
      </c>
      <c r="Y258" s="10" t="s">
        <v>123</v>
      </c>
      <c r="Z258" s="10" t="s">
        <v>124</v>
      </c>
      <c r="AA258" s="49">
        <v>1</v>
      </c>
      <c r="AB258" s="10" t="s">
        <v>125</v>
      </c>
      <c r="AC258" s="10" t="s">
        <v>2083</v>
      </c>
      <c r="AD258" s="49">
        <v>0</v>
      </c>
      <c r="AE258" s="49">
        <v>0</v>
      </c>
      <c r="AF258" s="49">
        <v>0</v>
      </c>
      <c r="AG258" s="49">
        <v>1</v>
      </c>
      <c r="AH258" s="10"/>
      <c r="AI258" s="10"/>
      <c r="AJ258" s="10"/>
      <c r="AK258" s="10"/>
      <c r="AL258" s="10" t="s">
        <v>5706</v>
      </c>
      <c r="AM258" s="10" t="s">
        <v>4849</v>
      </c>
      <c r="AN258" s="10"/>
      <c r="AO258" s="49">
        <v>0</v>
      </c>
      <c r="AP258" s="49">
        <v>0</v>
      </c>
      <c r="AQ258" s="49">
        <v>0</v>
      </c>
      <c r="AR258" s="49">
        <v>0</v>
      </c>
      <c r="AS258" s="49">
        <v>0</v>
      </c>
      <c r="AT258" s="49">
        <v>0</v>
      </c>
      <c r="AU258" s="49">
        <v>0</v>
      </c>
      <c r="AV258" s="49">
        <v>0</v>
      </c>
      <c r="AW258" s="50">
        <v>0</v>
      </c>
      <c r="AX258" s="49">
        <v>0</v>
      </c>
      <c r="AY258" s="49">
        <v>0</v>
      </c>
      <c r="AZ258" s="49">
        <v>0</v>
      </c>
      <c r="BA258" s="49">
        <v>0</v>
      </c>
      <c r="BB258" s="49">
        <v>170</v>
      </c>
      <c r="BC258" s="49">
        <v>0</v>
      </c>
      <c r="BD258" s="49">
        <v>170</v>
      </c>
      <c r="BE258" s="49">
        <v>0</v>
      </c>
      <c r="BF258" s="49">
        <v>0</v>
      </c>
      <c r="BG258" s="49">
        <v>0</v>
      </c>
      <c r="BH258" s="49">
        <v>0</v>
      </c>
      <c r="BI258" s="49">
        <v>170</v>
      </c>
      <c r="BJ258" s="50">
        <v>0</v>
      </c>
      <c r="BK258" s="49">
        <v>0</v>
      </c>
      <c r="BL258" s="49">
        <v>0</v>
      </c>
      <c r="BM258" s="49">
        <v>0</v>
      </c>
      <c r="BN258" s="49">
        <v>340</v>
      </c>
      <c r="BO258" s="49">
        <v>160</v>
      </c>
      <c r="BP258" s="49">
        <v>0</v>
      </c>
      <c r="BQ258" s="49">
        <v>160</v>
      </c>
      <c r="BR258" s="49">
        <v>0</v>
      </c>
      <c r="BS258" s="49">
        <v>0</v>
      </c>
      <c r="BT258" s="49">
        <v>0</v>
      </c>
      <c r="BU258" s="50">
        <v>0</v>
      </c>
      <c r="BV258" s="49">
        <v>160</v>
      </c>
      <c r="BW258" s="50">
        <v>0</v>
      </c>
      <c r="BX258" s="49">
        <v>0</v>
      </c>
      <c r="BY258" s="49">
        <v>0</v>
      </c>
      <c r="BZ258" s="49">
        <v>0</v>
      </c>
      <c r="CA258" s="49">
        <v>320</v>
      </c>
      <c r="CB258" s="49">
        <v>160</v>
      </c>
      <c r="CC258" s="49">
        <v>0</v>
      </c>
      <c r="CD258" s="49">
        <v>160</v>
      </c>
      <c r="CE258" s="49">
        <v>0</v>
      </c>
      <c r="CF258" s="49">
        <v>0</v>
      </c>
      <c r="CG258" s="49">
        <v>0</v>
      </c>
      <c r="CH258" s="50">
        <v>0</v>
      </c>
      <c r="CI258" s="49">
        <v>170</v>
      </c>
      <c r="CJ258" s="50">
        <v>0</v>
      </c>
      <c r="CK258" s="49">
        <v>0</v>
      </c>
      <c r="CL258" s="49">
        <v>0</v>
      </c>
      <c r="CM258" s="49">
        <v>0</v>
      </c>
      <c r="CN258" s="49">
        <v>330</v>
      </c>
      <c r="CO258" s="10"/>
      <c r="CP258" s="51"/>
    </row>
    <row r="259" spans="1:94" ht="70.349999999999994" customHeight="1" x14ac:dyDescent="0.3">
      <c r="A259" s="48" t="s">
        <v>2916</v>
      </c>
      <c r="B259" s="48" t="s">
        <v>2916</v>
      </c>
      <c r="C259" s="10" t="s">
        <v>175</v>
      </c>
      <c r="D259" s="10" t="s">
        <v>2659</v>
      </c>
      <c r="E259" s="10" t="s">
        <v>2885</v>
      </c>
      <c r="F259" s="10" t="s">
        <v>2886</v>
      </c>
      <c r="G259" s="10" t="s">
        <v>105</v>
      </c>
      <c r="H259" s="10" t="s">
        <v>522</v>
      </c>
      <c r="I259" s="10" t="s">
        <v>2887</v>
      </c>
      <c r="J259" s="10" t="s">
        <v>2888</v>
      </c>
      <c r="K259" s="10" t="s">
        <v>2889</v>
      </c>
      <c r="L259" s="10" t="s">
        <v>2890</v>
      </c>
      <c r="M259" s="10" t="s">
        <v>158</v>
      </c>
      <c r="N259" s="10" t="s">
        <v>2891</v>
      </c>
      <c r="O259" s="10" t="s">
        <v>2076</v>
      </c>
      <c r="P259" s="10" t="s">
        <v>925</v>
      </c>
      <c r="Q259" s="10" t="s">
        <v>1945</v>
      </c>
      <c r="R259" s="10" t="s">
        <v>1946</v>
      </c>
      <c r="S259" s="10" t="s">
        <v>2917</v>
      </c>
      <c r="T259" s="10" t="s">
        <v>2918</v>
      </c>
      <c r="U259" s="10" t="s">
        <v>2919</v>
      </c>
      <c r="V259" s="10" t="s">
        <v>2920</v>
      </c>
      <c r="W259" s="10" t="s">
        <v>2921</v>
      </c>
      <c r="X259" s="10" t="s">
        <v>2107</v>
      </c>
      <c r="Y259" s="10" t="s">
        <v>123</v>
      </c>
      <c r="Z259" s="10" t="s">
        <v>124</v>
      </c>
      <c r="AA259" s="49">
        <v>10</v>
      </c>
      <c r="AB259" s="10" t="s">
        <v>125</v>
      </c>
      <c r="AC259" s="10" t="s">
        <v>2083</v>
      </c>
      <c r="AD259" s="49">
        <v>0</v>
      </c>
      <c r="AE259" s="49">
        <v>5</v>
      </c>
      <c r="AF259" s="49">
        <v>5</v>
      </c>
      <c r="AG259" s="49">
        <v>0</v>
      </c>
      <c r="AH259" s="10"/>
      <c r="AI259" s="10" t="s">
        <v>5707</v>
      </c>
      <c r="AJ259" s="10" t="s">
        <v>5708</v>
      </c>
      <c r="AK259" s="10" t="s">
        <v>5709</v>
      </c>
      <c r="AL259" s="10"/>
      <c r="AM259" s="10" t="s">
        <v>4849</v>
      </c>
      <c r="AN259" s="10"/>
      <c r="AO259" s="49">
        <v>82</v>
      </c>
      <c r="AP259" s="49">
        <v>0</v>
      </c>
      <c r="AQ259" s="49">
        <v>82</v>
      </c>
      <c r="AR259" s="49">
        <v>0</v>
      </c>
      <c r="AS259" s="49">
        <v>0</v>
      </c>
      <c r="AT259" s="49">
        <v>0</v>
      </c>
      <c r="AU259" s="49">
        <v>0</v>
      </c>
      <c r="AV259" s="49">
        <v>0</v>
      </c>
      <c r="AW259" s="50">
        <v>0</v>
      </c>
      <c r="AX259" s="49">
        <v>0</v>
      </c>
      <c r="AY259" s="49">
        <v>0</v>
      </c>
      <c r="AZ259" s="49">
        <v>0</v>
      </c>
      <c r="BA259" s="49">
        <v>82</v>
      </c>
      <c r="BB259" s="49">
        <v>82</v>
      </c>
      <c r="BC259" s="49">
        <v>0</v>
      </c>
      <c r="BD259" s="49">
        <v>82</v>
      </c>
      <c r="BE259" s="49">
        <v>0</v>
      </c>
      <c r="BF259" s="49">
        <v>0</v>
      </c>
      <c r="BG259" s="49">
        <v>0</v>
      </c>
      <c r="BH259" s="49">
        <v>0</v>
      </c>
      <c r="BI259" s="49">
        <v>0</v>
      </c>
      <c r="BJ259" s="50">
        <v>0</v>
      </c>
      <c r="BK259" s="49">
        <v>0</v>
      </c>
      <c r="BL259" s="49">
        <v>0</v>
      </c>
      <c r="BM259" s="49">
        <v>0</v>
      </c>
      <c r="BN259" s="49">
        <v>82</v>
      </c>
      <c r="BO259" s="49">
        <v>82</v>
      </c>
      <c r="BP259" s="49">
        <v>0</v>
      </c>
      <c r="BQ259" s="49">
        <v>82</v>
      </c>
      <c r="BR259" s="49">
        <v>0</v>
      </c>
      <c r="BS259" s="49">
        <v>0</v>
      </c>
      <c r="BT259" s="49">
        <v>0</v>
      </c>
      <c r="BU259" s="50">
        <v>0</v>
      </c>
      <c r="BV259" s="49">
        <v>0</v>
      </c>
      <c r="BW259" s="50">
        <v>0</v>
      </c>
      <c r="BX259" s="49">
        <v>0</v>
      </c>
      <c r="BY259" s="49">
        <v>0</v>
      </c>
      <c r="BZ259" s="49">
        <v>0</v>
      </c>
      <c r="CA259" s="49">
        <v>82</v>
      </c>
      <c r="CB259" s="49">
        <v>82</v>
      </c>
      <c r="CC259" s="49">
        <v>0</v>
      </c>
      <c r="CD259" s="49">
        <v>82</v>
      </c>
      <c r="CE259" s="49">
        <v>0</v>
      </c>
      <c r="CF259" s="49">
        <v>0</v>
      </c>
      <c r="CG259" s="49">
        <v>0</v>
      </c>
      <c r="CH259" s="50">
        <v>0</v>
      </c>
      <c r="CI259" s="49">
        <v>0</v>
      </c>
      <c r="CJ259" s="50">
        <v>0</v>
      </c>
      <c r="CK259" s="49">
        <v>0</v>
      </c>
      <c r="CL259" s="49">
        <v>0</v>
      </c>
      <c r="CM259" s="49">
        <v>0</v>
      </c>
      <c r="CN259" s="49">
        <v>82</v>
      </c>
      <c r="CO259" s="10"/>
      <c r="CP259" s="51" t="s">
        <v>2924</v>
      </c>
    </row>
    <row r="260" spans="1:94" ht="70.349999999999994" customHeight="1" x14ac:dyDescent="0.3">
      <c r="A260" s="48" t="s">
        <v>2925</v>
      </c>
      <c r="B260" s="48" t="s">
        <v>2925</v>
      </c>
      <c r="C260" s="10" t="s">
        <v>246</v>
      </c>
      <c r="D260" s="10" t="s">
        <v>2659</v>
      </c>
      <c r="E260" s="10" t="s">
        <v>2885</v>
      </c>
      <c r="F260" s="10" t="s">
        <v>2886</v>
      </c>
      <c r="G260" s="10" t="s">
        <v>105</v>
      </c>
      <c r="H260" s="10" t="s">
        <v>522</v>
      </c>
      <c r="I260" s="10" t="s">
        <v>2887</v>
      </c>
      <c r="J260" s="10" t="s">
        <v>2888</v>
      </c>
      <c r="K260" s="10" t="s">
        <v>2889</v>
      </c>
      <c r="L260" s="10" t="s">
        <v>2890</v>
      </c>
      <c r="M260" s="10" t="s">
        <v>158</v>
      </c>
      <c r="N260" s="10" t="s">
        <v>2891</v>
      </c>
      <c r="O260" s="10" t="s">
        <v>2076</v>
      </c>
      <c r="P260" s="10" t="s">
        <v>925</v>
      </c>
      <c r="Q260" s="10" t="s">
        <v>1945</v>
      </c>
      <c r="R260" s="10" t="s">
        <v>1946</v>
      </c>
      <c r="S260" s="10" t="s">
        <v>2926</v>
      </c>
      <c r="T260" s="10" t="s">
        <v>2927</v>
      </c>
      <c r="U260" s="10" t="s">
        <v>2928</v>
      </c>
      <c r="V260" s="10" t="s">
        <v>2929</v>
      </c>
      <c r="W260" s="10" t="s">
        <v>2930</v>
      </c>
      <c r="X260" s="10" t="s">
        <v>283</v>
      </c>
      <c r="Y260" s="10" t="s">
        <v>123</v>
      </c>
      <c r="Z260" s="10" t="s">
        <v>501</v>
      </c>
      <c r="AA260" s="49">
        <v>10</v>
      </c>
      <c r="AB260" s="10" t="s">
        <v>125</v>
      </c>
      <c r="AC260" s="10" t="s">
        <v>2083</v>
      </c>
      <c r="AD260" s="49">
        <v>0</v>
      </c>
      <c r="AE260" s="49">
        <v>5</v>
      </c>
      <c r="AF260" s="49">
        <v>5</v>
      </c>
      <c r="AG260" s="49">
        <v>0</v>
      </c>
      <c r="AH260" s="10"/>
      <c r="AI260" s="10" t="s">
        <v>5710</v>
      </c>
      <c r="AJ260" s="10" t="s">
        <v>5711</v>
      </c>
      <c r="AK260" s="10" t="s">
        <v>5709</v>
      </c>
      <c r="AL260" s="10"/>
      <c r="AM260" s="10" t="s">
        <v>4881</v>
      </c>
      <c r="AN260" s="10"/>
      <c r="AO260" s="49">
        <v>0</v>
      </c>
      <c r="AP260" s="49">
        <v>0</v>
      </c>
      <c r="AQ260" s="49">
        <v>0</v>
      </c>
      <c r="AR260" s="49">
        <v>0</v>
      </c>
      <c r="AS260" s="49">
        <v>0</v>
      </c>
      <c r="AT260" s="49">
        <v>0</v>
      </c>
      <c r="AU260" s="49">
        <v>0</v>
      </c>
      <c r="AV260" s="49">
        <v>0</v>
      </c>
      <c r="AW260" s="50">
        <v>0</v>
      </c>
      <c r="AX260" s="49">
        <v>0</v>
      </c>
      <c r="AY260" s="49">
        <v>0</v>
      </c>
      <c r="AZ260" s="49">
        <v>0</v>
      </c>
      <c r="BA260" s="49">
        <v>0</v>
      </c>
      <c r="BB260" s="49">
        <v>0</v>
      </c>
      <c r="BC260" s="49">
        <v>0</v>
      </c>
      <c r="BD260" s="49">
        <v>0</v>
      </c>
      <c r="BE260" s="49">
        <v>0</v>
      </c>
      <c r="BF260" s="49">
        <v>0</v>
      </c>
      <c r="BG260" s="49">
        <v>0</v>
      </c>
      <c r="BH260" s="49">
        <v>0</v>
      </c>
      <c r="BI260" s="49">
        <v>0</v>
      </c>
      <c r="BJ260" s="50">
        <v>0</v>
      </c>
      <c r="BK260" s="49">
        <v>0</v>
      </c>
      <c r="BL260" s="49">
        <v>0</v>
      </c>
      <c r="BM260" s="49">
        <v>0</v>
      </c>
      <c r="BN260" s="49">
        <v>0</v>
      </c>
      <c r="BO260" s="49">
        <v>0</v>
      </c>
      <c r="BP260" s="49">
        <v>0</v>
      </c>
      <c r="BQ260" s="49">
        <v>0</v>
      </c>
      <c r="BR260" s="49">
        <v>0</v>
      </c>
      <c r="BS260" s="49">
        <v>0</v>
      </c>
      <c r="BT260" s="49">
        <v>0</v>
      </c>
      <c r="BU260" s="50">
        <v>0</v>
      </c>
      <c r="BV260" s="49">
        <v>0</v>
      </c>
      <c r="BW260" s="50">
        <v>0</v>
      </c>
      <c r="BX260" s="49">
        <v>0</v>
      </c>
      <c r="BY260" s="49">
        <v>0</v>
      </c>
      <c r="BZ260" s="49">
        <v>0</v>
      </c>
      <c r="CA260" s="49">
        <v>0</v>
      </c>
      <c r="CB260" s="49">
        <v>0</v>
      </c>
      <c r="CC260" s="49">
        <v>0</v>
      </c>
      <c r="CD260" s="49">
        <v>0</v>
      </c>
      <c r="CE260" s="49">
        <v>0</v>
      </c>
      <c r="CF260" s="49">
        <v>0</v>
      </c>
      <c r="CG260" s="49">
        <v>0</v>
      </c>
      <c r="CH260" s="50">
        <v>0</v>
      </c>
      <c r="CI260" s="49">
        <v>0</v>
      </c>
      <c r="CJ260" s="50">
        <v>0</v>
      </c>
      <c r="CK260" s="49">
        <v>0</v>
      </c>
      <c r="CL260" s="49">
        <v>0</v>
      </c>
      <c r="CM260" s="49">
        <v>0</v>
      </c>
      <c r="CN260" s="49">
        <v>0</v>
      </c>
      <c r="CO260" s="10"/>
      <c r="CP260" s="51"/>
    </row>
    <row r="261" spans="1:94" ht="70.349999999999994" customHeight="1" x14ac:dyDescent="0.3">
      <c r="A261" s="48" t="s">
        <v>2933</v>
      </c>
      <c r="B261" s="48" t="s">
        <v>2933</v>
      </c>
      <c r="C261" s="10" t="s">
        <v>357</v>
      </c>
      <c r="D261" s="10" t="s">
        <v>2659</v>
      </c>
      <c r="E261" s="10" t="s">
        <v>2885</v>
      </c>
      <c r="F261" s="10" t="s">
        <v>2886</v>
      </c>
      <c r="G261" s="10" t="s">
        <v>105</v>
      </c>
      <c r="H261" s="10" t="s">
        <v>522</v>
      </c>
      <c r="I261" s="10" t="s">
        <v>2887</v>
      </c>
      <c r="J261" s="10" t="s">
        <v>2888</v>
      </c>
      <c r="K261" s="10" t="s">
        <v>2889</v>
      </c>
      <c r="L261" s="10" t="s">
        <v>2890</v>
      </c>
      <c r="M261" s="10" t="s">
        <v>158</v>
      </c>
      <c r="N261" s="10" t="s">
        <v>2891</v>
      </c>
      <c r="O261" s="10" t="s">
        <v>2667</v>
      </c>
      <c r="P261" s="10" t="s">
        <v>983</v>
      </c>
      <c r="Q261" s="10" t="s">
        <v>2757</v>
      </c>
      <c r="R261" s="10" t="s">
        <v>2748</v>
      </c>
      <c r="S261" s="10" t="s">
        <v>2934</v>
      </c>
      <c r="T261" s="10" t="s">
        <v>2935</v>
      </c>
      <c r="U261" s="10" t="s">
        <v>2936</v>
      </c>
      <c r="V261" s="10" t="s">
        <v>2937</v>
      </c>
      <c r="W261" s="10" t="s">
        <v>2938</v>
      </c>
      <c r="X261" s="10" t="s">
        <v>2939</v>
      </c>
      <c r="Y261" s="10" t="s">
        <v>123</v>
      </c>
      <c r="Z261" s="10" t="s">
        <v>124</v>
      </c>
      <c r="AA261" s="49">
        <v>1</v>
      </c>
      <c r="AB261" s="10" t="s">
        <v>125</v>
      </c>
      <c r="AC261" s="10" t="s">
        <v>2083</v>
      </c>
      <c r="AD261" s="49">
        <v>0</v>
      </c>
      <c r="AE261" s="49">
        <v>0</v>
      </c>
      <c r="AF261" s="49">
        <v>0</v>
      </c>
      <c r="AG261" s="49">
        <v>1</v>
      </c>
      <c r="AH261" s="10"/>
      <c r="AI261" s="10"/>
      <c r="AJ261" s="10"/>
      <c r="AK261" s="10"/>
      <c r="AL261" s="10" t="s">
        <v>5701</v>
      </c>
      <c r="AM261" s="10" t="s">
        <v>4881</v>
      </c>
      <c r="AN261" s="10"/>
      <c r="AO261" s="49">
        <v>0</v>
      </c>
      <c r="AP261" s="49">
        <v>0</v>
      </c>
      <c r="AQ261" s="49">
        <v>0</v>
      </c>
      <c r="AR261" s="49">
        <v>0</v>
      </c>
      <c r="AS261" s="49">
        <v>0</v>
      </c>
      <c r="AT261" s="49">
        <v>0</v>
      </c>
      <c r="AU261" s="49">
        <v>0</v>
      </c>
      <c r="AV261" s="49">
        <v>0</v>
      </c>
      <c r="AW261" s="50">
        <v>0</v>
      </c>
      <c r="AX261" s="49">
        <v>0</v>
      </c>
      <c r="AY261" s="49">
        <v>0</v>
      </c>
      <c r="AZ261" s="49">
        <v>0</v>
      </c>
      <c r="BA261" s="49">
        <v>0</v>
      </c>
      <c r="BB261" s="49">
        <v>0</v>
      </c>
      <c r="BC261" s="49">
        <v>0</v>
      </c>
      <c r="BD261" s="49">
        <v>0</v>
      </c>
      <c r="BE261" s="49">
        <v>0</v>
      </c>
      <c r="BF261" s="49">
        <v>0</v>
      </c>
      <c r="BG261" s="49">
        <v>0</v>
      </c>
      <c r="BH261" s="49">
        <v>0</v>
      </c>
      <c r="BI261" s="49">
        <v>0</v>
      </c>
      <c r="BJ261" s="50">
        <v>0</v>
      </c>
      <c r="BK261" s="49">
        <v>0</v>
      </c>
      <c r="BL261" s="49">
        <v>0</v>
      </c>
      <c r="BM261" s="49">
        <v>0</v>
      </c>
      <c r="BN261" s="49">
        <v>0</v>
      </c>
      <c r="BO261" s="49">
        <v>0</v>
      </c>
      <c r="BP261" s="49">
        <v>0</v>
      </c>
      <c r="BQ261" s="49">
        <v>0</v>
      </c>
      <c r="BR261" s="49">
        <v>0</v>
      </c>
      <c r="BS261" s="49">
        <v>0</v>
      </c>
      <c r="BT261" s="49">
        <v>0</v>
      </c>
      <c r="BU261" s="50">
        <v>0</v>
      </c>
      <c r="BV261" s="49">
        <v>0</v>
      </c>
      <c r="BW261" s="50">
        <v>0</v>
      </c>
      <c r="BX261" s="49">
        <v>0</v>
      </c>
      <c r="BY261" s="49">
        <v>0</v>
      </c>
      <c r="BZ261" s="49">
        <v>0</v>
      </c>
      <c r="CA261" s="49">
        <v>0</v>
      </c>
      <c r="CB261" s="49">
        <v>0</v>
      </c>
      <c r="CC261" s="49">
        <v>0</v>
      </c>
      <c r="CD261" s="49">
        <v>0</v>
      </c>
      <c r="CE261" s="49">
        <v>0</v>
      </c>
      <c r="CF261" s="49">
        <v>0</v>
      </c>
      <c r="CG261" s="49">
        <v>0</v>
      </c>
      <c r="CH261" s="50">
        <v>0</v>
      </c>
      <c r="CI261" s="49">
        <v>0</v>
      </c>
      <c r="CJ261" s="50">
        <v>0</v>
      </c>
      <c r="CK261" s="49">
        <v>0</v>
      </c>
      <c r="CL261" s="49">
        <v>0</v>
      </c>
      <c r="CM261" s="49">
        <v>0</v>
      </c>
      <c r="CN261" s="49">
        <v>0</v>
      </c>
      <c r="CO261" s="10"/>
      <c r="CP261" s="51"/>
    </row>
    <row r="262" spans="1:94" ht="70.349999999999994" customHeight="1" x14ac:dyDescent="0.3">
      <c r="A262" s="48" t="s">
        <v>2940</v>
      </c>
      <c r="B262" s="48" t="s">
        <v>2940</v>
      </c>
      <c r="C262" s="10" t="s">
        <v>111</v>
      </c>
      <c r="D262" s="10" t="s">
        <v>2659</v>
      </c>
      <c r="E262" s="10" t="s">
        <v>2941</v>
      </c>
      <c r="F262" s="10" t="s">
        <v>2942</v>
      </c>
      <c r="G262" s="10"/>
      <c r="H262" s="10" t="s">
        <v>2943</v>
      </c>
      <c r="I262" s="10" t="s">
        <v>2944</v>
      </c>
      <c r="J262" s="10" t="s">
        <v>2945</v>
      </c>
      <c r="K262" s="10" t="s">
        <v>2946</v>
      </c>
      <c r="L262" s="10" t="s">
        <v>2890</v>
      </c>
      <c r="M262" s="10" t="s">
        <v>946</v>
      </c>
      <c r="N262" s="10" t="s">
        <v>2947</v>
      </c>
      <c r="O262" s="10" t="s">
        <v>2892</v>
      </c>
      <c r="P262" s="10" t="s">
        <v>893</v>
      </c>
      <c r="Q262" s="10" t="s">
        <v>2948</v>
      </c>
      <c r="R262" s="10" t="s">
        <v>2949</v>
      </c>
      <c r="S262" s="10" t="s">
        <v>2950</v>
      </c>
      <c r="T262" s="10" t="s">
        <v>2951</v>
      </c>
      <c r="U262" s="10" t="s">
        <v>2952</v>
      </c>
      <c r="V262" s="10" t="s">
        <v>2953</v>
      </c>
      <c r="W262" s="10" t="s">
        <v>2954</v>
      </c>
      <c r="X262" s="10" t="s">
        <v>2955</v>
      </c>
      <c r="Y262" s="10" t="s">
        <v>239</v>
      </c>
      <c r="Z262" s="10" t="s">
        <v>2956</v>
      </c>
      <c r="AA262" s="49">
        <v>300</v>
      </c>
      <c r="AB262" s="10" t="s">
        <v>125</v>
      </c>
      <c r="AC262" s="10" t="s">
        <v>2083</v>
      </c>
      <c r="AD262" s="49">
        <v>96</v>
      </c>
      <c r="AE262" s="49">
        <v>50</v>
      </c>
      <c r="AF262" s="49">
        <v>77</v>
      </c>
      <c r="AG262" s="49">
        <v>77</v>
      </c>
      <c r="AH262" s="10" t="s">
        <v>5712</v>
      </c>
      <c r="AI262" s="10"/>
      <c r="AJ262" s="10"/>
      <c r="AK262" s="10" t="s">
        <v>5713</v>
      </c>
      <c r="AL262" s="10" t="s">
        <v>5714</v>
      </c>
      <c r="AM262" s="10" t="s">
        <v>4849</v>
      </c>
      <c r="AN262" s="10" t="s">
        <v>5715</v>
      </c>
      <c r="AO262" s="49">
        <v>0</v>
      </c>
      <c r="AP262" s="49">
        <v>0</v>
      </c>
      <c r="AQ262" s="49">
        <v>0</v>
      </c>
      <c r="AR262" s="49">
        <v>0</v>
      </c>
      <c r="AS262" s="49">
        <v>0</v>
      </c>
      <c r="AT262" s="49">
        <v>0</v>
      </c>
      <c r="AU262" s="49">
        <v>0</v>
      </c>
      <c r="AV262" s="49">
        <v>0</v>
      </c>
      <c r="AW262" s="50">
        <v>0</v>
      </c>
      <c r="AX262" s="49">
        <v>0</v>
      </c>
      <c r="AY262" s="49">
        <v>0</v>
      </c>
      <c r="AZ262" s="49">
        <v>0</v>
      </c>
      <c r="BA262" s="49">
        <v>0</v>
      </c>
      <c r="BB262" s="49">
        <v>0</v>
      </c>
      <c r="BC262" s="49">
        <v>0</v>
      </c>
      <c r="BD262" s="49">
        <v>0</v>
      </c>
      <c r="BE262" s="49">
        <v>0</v>
      </c>
      <c r="BF262" s="49">
        <v>0</v>
      </c>
      <c r="BG262" s="49">
        <v>0</v>
      </c>
      <c r="BH262" s="49">
        <v>0</v>
      </c>
      <c r="BI262" s="49">
        <v>0</v>
      </c>
      <c r="BJ262" s="50">
        <v>0</v>
      </c>
      <c r="BK262" s="49">
        <v>0</v>
      </c>
      <c r="BL262" s="49">
        <v>0</v>
      </c>
      <c r="BM262" s="49">
        <v>0</v>
      </c>
      <c r="BN262" s="49">
        <v>0</v>
      </c>
      <c r="BO262" s="49">
        <v>0</v>
      </c>
      <c r="BP262" s="49">
        <v>0</v>
      </c>
      <c r="BQ262" s="49">
        <v>0</v>
      </c>
      <c r="BR262" s="49">
        <v>0</v>
      </c>
      <c r="BS262" s="49">
        <v>0</v>
      </c>
      <c r="BT262" s="49">
        <v>0</v>
      </c>
      <c r="BU262" s="50">
        <v>0</v>
      </c>
      <c r="BV262" s="49">
        <v>0</v>
      </c>
      <c r="BW262" s="50">
        <v>0</v>
      </c>
      <c r="BX262" s="49">
        <v>0</v>
      </c>
      <c r="BY262" s="49">
        <v>10500</v>
      </c>
      <c r="BZ262" s="49">
        <v>10500</v>
      </c>
      <c r="CA262" s="49">
        <v>10500</v>
      </c>
      <c r="CB262" s="49">
        <v>0</v>
      </c>
      <c r="CC262" s="49">
        <v>0</v>
      </c>
      <c r="CD262" s="49">
        <v>0</v>
      </c>
      <c r="CE262" s="49">
        <v>0</v>
      </c>
      <c r="CF262" s="49">
        <v>0</v>
      </c>
      <c r="CG262" s="49">
        <v>0</v>
      </c>
      <c r="CH262" s="50">
        <v>0</v>
      </c>
      <c r="CI262" s="49">
        <v>0</v>
      </c>
      <c r="CJ262" s="50">
        <v>0</v>
      </c>
      <c r="CK262" s="49">
        <v>0</v>
      </c>
      <c r="CL262" s="49">
        <v>0</v>
      </c>
      <c r="CM262" s="49">
        <v>0</v>
      </c>
      <c r="CN262" s="49">
        <v>0</v>
      </c>
      <c r="CO262" s="10" t="s">
        <v>2959</v>
      </c>
      <c r="CP262" s="51" t="s">
        <v>2960</v>
      </c>
    </row>
    <row r="263" spans="1:94" ht="70.349999999999994" customHeight="1" x14ac:dyDescent="0.3">
      <c r="A263" s="48" t="s">
        <v>2961</v>
      </c>
      <c r="B263" s="48" t="s">
        <v>2961</v>
      </c>
      <c r="C263" s="10" t="s">
        <v>101</v>
      </c>
      <c r="D263" s="10" t="s">
        <v>2659</v>
      </c>
      <c r="E263" s="10" t="s">
        <v>2941</v>
      </c>
      <c r="F263" s="10" t="s">
        <v>2942</v>
      </c>
      <c r="G263" s="10"/>
      <c r="H263" s="10" t="s">
        <v>2943</v>
      </c>
      <c r="I263" s="10" t="s">
        <v>2944</v>
      </c>
      <c r="J263" s="10" t="s">
        <v>2945</v>
      </c>
      <c r="K263" s="10" t="s">
        <v>2946</v>
      </c>
      <c r="L263" s="10" t="s">
        <v>2890</v>
      </c>
      <c r="M263" s="10" t="s">
        <v>946</v>
      </c>
      <c r="N263" s="10" t="s">
        <v>2947</v>
      </c>
      <c r="O263" s="10" t="s">
        <v>2892</v>
      </c>
      <c r="P263" s="10" t="s">
        <v>893</v>
      </c>
      <c r="Q263" s="10" t="s">
        <v>2948</v>
      </c>
      <c r="R263" s="10" t="s">
        <v>2949</v>
      </c>
      <c r="S263" s="10" t="s">
        <v>2962</v>
      </c>
      <c r="T263" s="10" t="s">
        <v>2963</v>
      </c>
      <c r="U263" s="10" t="s">
        <v>249</v>
      </c>
      <c r="V263" s="10" t="s">
        <v>2964</v>
      </c>
      <c r="W263" s="10" t="s">
        <v>2965</v>
      </c>
      <c r="X263" s="10" t="s">
        <v>146</v>
      </c>
      <c r="Y263" s="10" t="s">
        <v>123</v>
      </c>
      <c r="Z263" s="10" t="s">
        <v>124</v>
      </c>
      <c r="AA263" s="49">
        <v>180</v>
      </c>
      <c r="AB263" s="10" t="s">
        <v>125</v>
      </c>
      <c r="AC263" s="10" t="s">
        <v>2083</v>
      </c>
      <c r="AD263" s="49">
        <v>0</v>
      </c>
      <c r="AE263" s="49">
        <v>0</v>
      </c>
      <c r="AF263" s="49">
        <v>180</v>
      </c>
      <c r="AG263" s="49">
        <v>0</v>
      </c>
      <c r="AH263" s="10" t="s">
        <v>5716</v>
      </c>
      <c r="AI263" s="10" t="s">
        <v>5717</v>
      </c>
      <c r="AJ263" s="10" t="s">
        <v>5718</v>
      </c>
      <c r="AK263" s="10" t="s">
        <v>5719</v>
      </c>
      <c r="AL263" s="10"/>
      <c r="AM263" s="10" t="s">
        <v>4881</v>
      </c>
      <c r="AN263" s="10" t="s">
        <v>5720</v>
      </c>
      <c r="AO263" s="49">
        <v>0</v>
      </c>
      <c r="AP263" s="49">
        <v>0</v>
      </c>
      <c r="AQ263" s="49">
        <v>0</v>
      </c>
      <c r="AR263" s="49">
        <v>0</v>
      </c>
      <c r="AS263" s="49">
        <v>0</v>
      </c>
      <c r="AT263" s="49">
        <v>0</v>
      </c>
      <c r="AU263" s="49">
        <v>0</v>
      </c>
      <c r="AV263" s="49">
        <v>0</v>
      </c>
      <c r="AW263" s="50">
        <v>0</v>
      </c>
      <c r="AX263" s="49">
        <v>0</v>
      </c>
      <c r="AY263" s="49">
        <v>0</v>
      </c>
      <c r="AZ263" s="49">
        <v>0</v>
      </c>
      <c r="BA263" s="49">
        <v>0</v>
      </c>
      <c r="BB263" s="49">
        <v>0</v>
      </c>
      <c r="BC263" s="49">
        <v>0</v>
      </c>
      <c r="BD263" s="49">
        <v>0</v>
      </c>
      <c r="BE263" s="49">
        <v>0</v>
      </c>
      <c r="BF263" s="49">
        <v>0</v>
      </c>
      <c r="BG263" s="49">
        <v>0</v>
      </c>
      <c r="BH263" s="49">
        <v>0</v>
      </c>
      <c r="BI263" s="49">
        <v>0</v>
      </c>
      <c r="BJ263" s="50">
        <v>0</v>
      </c>
      <c r="BK263" s="49">
        <v>0</v>
      </c>
      <c r="BL263" s="49">
        <v>0</v>
      </c>
      <c r="BM263" s="49">
        <v>0</v>
      </c>
      <c r="BN263" s="49">
        <v>0</v>
      </c>
      <c r="BO263" s="49">
        <v>0</v>
      </c>
      <c r="BP263" s="49">
        <v>0</v>
      </c>
      <c r="BQ263" s="49">
        <v>0</v>
      </c>
      <c r="BR263" s="49">
        <v>0</v>
      </c>
      <c r="BS263" s="49">
        <v>0</v>
      </c>
      <c r="BT263" s="49">
        <v>0</v>
      </c>
      <c r="BU263" s="50">
        <v>0</v>
      </c>
      <c r="BV263" s="49">
        <v>0</v>
      </c>
      <c r="BW263" s="50">
        <v>0</v>
      </c>
      <c r="BX263" s="49">
        <v>0</v>
      </c>
      <c r="BY263" s="49">
        <v>0</v>
      </c>
      <c r="BZ263" s="49">
        <v>0</v>
      </c>
      <c r="CA263" s="49">
        <v>0</v>
      </c>
      <c r="CB263" s="49">
        <v>0</v>
      </c>
      <c r="CC263" s="49">
        <v>0</v>
      </c>
      <c r="CD263" s="49">
        <v>0</v>
      </c>
      <c r="CE263" s="49">
        <v>0</v>
      </c>
      <c r="CF263" s="49">
        <v>0</v>
      </c>
      <c r="CG263" s="49">
        <v>0</v>
      </c>
      <c r="CH263" s="50">
        <v>0</v>
      </c>
      <c r="CI263" s="49">
        <v>0</v>
      </c>
      <c r="CJ263" s="50">
        <v>0</v>
      </c>
      <c r="CK263" s="49">
        <v>0</v>
      </c>
      <c r="CL263" s="49">
        <v>0</v>
      </c>
      <c r="CM263" s="49">
        <v>0</v>
      </c>
      <c r="CN263" s="49">
        <v>0</v>
      </c>
      <c r="CO263" s="10"/>
      <c r="CP263" s="51" t="s">
        <v>2969</v>
      </c>
    </row>
    <row r="264" spans="1:94" ht="70.349999999999994" customHeight="1" x14ac:dyDescent="0.3">
      <c r="A264" s="48" t="s">
        <v>2970</v>
      </c>
      <c r="B264" s="48" t="s">
        <v>2970</v>
      </c>
      <c r="C264" s="10" t="s">
        <v>136</v>
      </c>
      <c r="D264" s="10" t="s">
        <v>2659</v>
      </c>
      <c r="E264" s="10" t="s">
        <v>2941</v>
      </c>
      <c r="F264" s="10" t="s">
        <v>2942</v>
      </c>
      <c r="G264" s="10"/>
      <c r="H264" s="10" t="s">
        <v>2943</v>
      </c>
      <c r="I264" s="10" t="s">
        <v>2944</v>
      </c>
      <c r="J264" s="10" t="s">
        <v>2945</v>
      </c>
      <c r="K264" s="10" t="s">
        <v>2946</v>
      </c>
      <c r="L264" s="10" t="s">
        <v>2890</v>
      </c>
      <c r="M264" s="10" t="s">
        <v>946</v>
      </c>
      <c r="N264" s="10" t="s">
        <v>2947</v>
      </c>
      <c r="O264" s="10" t="s">
        <v>2892</v>
      </c>
      <c r="P264" s="10" t="s">
        <v>893</v>
      </c>
      <c r="Q264" s="10" t="s">
        <v>2948</v>
      </c>
      <c r="R264" s="10" t="s">
        <v>2949</v>
      </c>
      <c r="S264" s="10" t="s">
        <v>2971</v>
      </c>
      <c r="T264" s="10" t="s">
        <v>2972</v>
      </c>
      <c r="U264" s="10" t="s">
        <v>2973</v>
      </c>
      <c r="V264" s="10" t="s">
        <v>2974</v>
      </c>
      <c r="W264" s="10" t="s">
        <v>2975</v>
      </c>
      <c r="X264" s="10" t="s">
        <v>2955</v>
      </c>
      <c r="Y264" s="10" t="s">
        <v>123</v>
      </c>
      <c r="Z264" s="10" t="s">
        <v>2956</v>
      </c>
      <c r="AA264" s="49">
        <v>200</v>
      </c>
      <c r="AB264" s="10" t="s">
        <v>125</v>
      </c>
      <c r="AC264" s="10" t="s">
        <v>2083</v>
      </c>
      <c r="AD264" s="49">
        <v>0</v>
      </c>
      <c r="AE264" s="49">
        <v>0</v>
      </c>
      <c r="AF264" s="49">
        <v>200</v>
      </c>
      <c r="AG264" s="49">
        <v>0</v>
      </c>
      <c r="AH264" s="10"/>
      <c r="AI264" s="10"/>
      <c r="AJ264" s="10"/>
      <c r="AK264" s="10" t="s">
        <v>5721</v>
      </c>
      <c r="AL264" s="10"/>
      <c r="AM264" s="10" t="s">
        <v>4849</v>
      </c>
      <c r="AN264" s="10"/>
      <c r="AO264" s="49">
        <v>0</v>
      </c>
      <c r="AP264" s="49">
        <v>100</v>
      </c>
      <c r="AQ264" s="49">
        <v>100</v>
      </c>
      <c r="AR264" s="49">
        <v>0</v>
      </c>
      <c r="AS264" s="49">
        <v>0</v>
      </c>
      <c r="AT264" s="49">
        <v>0</v>
      </c>
      <c r="AU264" s="49">
        <v>0</v>
      </c>
      <c r="AV264" s="49">
        <v>0</v>
      </c>
      <c r="AW264" s="50">
        <v>0</v>
      </c>
      <c r="AX264" s="49">
        <v>0</v>
      </c>
      <c r="AY264" s="49">
        <v>0</v>
      </c>
      <c r="AZ264" s="49">
        <v>0</v>
      </c>
      <c r="BA264" s="49">
        <v>100</v>
      </c>
      <c r="BB264" s="49">
        <v>0</v>
      </c>
      <c r="BC264" s="49">
        <v>200</v>
      </c>
      <c r="BD264" s="49">
        <v>200</v>
      </c>
      <c r="BE264" s="49">
        <v>0</v>
      </c>
      <c r="BF264" s="49">
        <v>0</v>
      </c>
      <c r="BG264" s="49">
        <v>0</v>
      </c>
      <c r="BH264" s="49">
        <v>0</v>
      </c>
      <c r="BI264" s="49">
        <v>0</v>
      </c>
      <c r="BJ264" s="50">
        <v>0</v>
      </c>
      <c r="BK264" s="49">
        <v>0</v>
      </c>
      <c r="BL264" s="49">
        <v>0</v>
      </c>
      <c r="BM264" s="49">
        <v>0</v>
      </c>
      <c r="BN264" s="49">
        <v>200</v>
      </c>
      <c r="BO264" s="49">
        <v>0</v>
      </c>
      <c r="BP264" s="49">
        <v>300</v>
      </c>
      <c r="BQ264" s="49">
        <v>300</v>
      </c>
      <c r="BR264" s="49">
        <v>0</v>
      </c>
      <c r="BS264" s="49">
        <v>0</v>
      </c>
      <c r="BT264" s="49">
        <v>0</v>
      </c>
      <c r="BU264" s="50">
        <v>0</v>
      </c>
      <c r="BV264" s="49">
        <v>0</v>
      </c>
      <c r="BW264" s="50">
        <v>0</v>
      </c>
      <c r="BX264" s="49">
        <v>0</v>
      </c>
      <c r="BY264" s="49">
        <v>0</v>
      </c>
      <c r="BZ264" s="49">
        <v>0</v>
      </c>
      <c r="CA264" s="49">
        <v>300</v>
      </c>
      <c r="CB264" s="49">
        <v>0</v>
      </c>
      <c r="CC264" s="49">
        <v>600</v>
      </c>
      <c r="CD264" s="49">
        <v>600</v>
      </c>
      <c r="CE264" s="49">
        <v>0</v>
      </c>
      <c r="CF264" s="49">
        <v>0</v>
      </c>
      <c r="CG264" s="49">
        <v>0</v>
      </c>
      <c r="CH264" s="50">
        <v>0</v>
      </c>
      <c r="CI264" s="49">
        <v>0</v>
      </c>
      <c r="CJ264" s="50">
        <v>0</v>
      </c>
      <c r="CK264" s="49">
        <v>0</v>
      </c>
      <c r="CL264" s="49">
        <v>0</v>
      </c>
      <c r="CM264" s="49">
        <v>0</v>
      </c>
      <c r="CN264" s="49">
        <v>600</v>
      </c>
      <c r="CO264" s="10"/>
      <c r="CP264" s="51"/>
    </row>
    <row r="265" spans="1:94" ht="70.349999999999994" customHeight="1" x14ac:dyDescent="0.3">
      <c r="A265" s="48" t="s">
        <v>2977</v>
      </c>
      <c r="B265" s="48" t="s">
        <v>2977</v>
      </c>
      <c r="C265" s="10" t="s">
        <v>175</v>
      </c>
      <c r="D265" s="10" t="s">
        <v>2659</v>
      </c>
      <c r="E265" s="10" t="s">
        <v>2941</v>
      </c>
      <c r="F265" s="10" t="s">
        <v>2942</v>
      </c>
      <c r="G265" s="10"/>
      <c r="H265" s="10" t="s">
        <v>2943</v>
      </c>
      <c r="I265" s="10" t="s">
        <v>2944</v>
      </c>
      <c r="J265" s="10" t="s">
        <v>2945</v>
      </c>
      <c r="K265" s="10" t="s">
        <v>2946</v>
      </c>
      <c r="L265" s="10" t="s">
        <v>2890</v>
      </c>
      <c r="M265" s="10" t="s">
        <v>946</v>
      </c>
      <c r="N265" s="10" t="s">
        <v>2947</v>
      </c>
      <c r="O265" s="10" t="s">
        <v>2892</v>
      </c>
      <c r="P265" s="10" t="s">
        <v>893</v>
      </c>
      <c r="Q265" s="10" t="s">
        <v>2948</v>
      </c>
      <c r="R265" s="10" t="s">
        <v>2949</v>
      </c>
      <c r="S265" s="10" t="s">
        <v>738</v>
      </c>
      <c r="T265" s="10" t="s">
        <v>2978</v>
      </c>
      <c r="U265" s="10" t="s">
        <v>2979</v>
      </c>
      <c r="V265" s="10" t="s">
        <v>2980</v>
      </c>
      <c r="W265" s="10" t="s">
        <v>2616</v>
      </c>
      <c r="X265" s="10" t="s">
        <v>1186</v>
      </c>
      <c r="Y265" s="10" t="s">
        <v>123</v>
      </c>
      <c r="Z265" s="10" t="s">
        <v>124</v>
      </c>
      <c r="AA265" s="49">
        <v>1</v>
      </c>
      <c r="AB265" s="10" t="s">
        <v>125</v>
      </c>
      <c r="AC265" s="10" t="s">
        <v>2083</v>
      </c>
      <c r="AD265" s="49">
        <v>0</v>
      </c>
      <c r="AE265" s="49">
        <v>0</v>
      </c>
      <c r="AF265" s="49">
        <v>0</v>
      </c>
      <c r="AG265" s="49">
        <v>1</v>
      </c>
      <c r="AH265" s="10"/>
      <c r="AI265" s="10"/>
      <c r="AJ265" s="10"/>
      <c r="AK265" s="10"/>
      <c r="AL265" s="10" t="s">
        <v>5722</v>
      </c>
      <c r="AM265" s="10" t="s">
        <v>4881</v>
      </c>
      <c r="AN265" s="10"/>
      <c r="AO265" s="49">
        <v>0</v>
      </c>
      <c r="AP265" s="49">
        <v>0</v>
      </c>
      <c r="AQ265" s="49">
        <v>0</v>
      </c>
      <c r="AR265" s="49">
        <v>0</v>
      </c>
      <c r="AS265" s="49">
        <v>0</v>
      </c>
      <c r="AT265" s="49">
        <v>0</v>
      </c>
      <c r="AU265" s="49">
        <v>0</v>
      </c>
      <c r="AV265" s="49">
        <v>0</v>
      </c>
      <c r="AW265" s="50">
        <v>0</v>
      </c>
      <c r="AX265" s="49">
        <v>0</v>
      </c>
      <c r="AY265" s="49">
        <v>0</v>
      </c>
      <c r="AZ265" s="49">
        <v>0</v>
      </c>
      <c r="BA265" s="49">
        <v>0</v>
      </c>
      <c r="BB265" s="49">
        <v>0</v>
      </c>
      <c r="BC265" s="49">
        <v>0</v>
      </c>
      <c r="BD265" s="49">
        <v>0</v>
      </c>
      <c r="BE265" s="49">
        <v>0</v>
      </c>
      <c r="BF265" s="49">
        <v>0</v>
      </c>
      <c r="BG265" s="49">
        <v>0</v>
      </c>
      <c r="BH265" s="49">
        <v>0</v>
      </c>
      <c r="BI265" s="49">
        <v>0</v>
      </c>
      <c r="BJ265" s="50">
        <v>0</v>
      </c>
      <c r="BK265" s="49">
        <v>0</v>
      </c>
      <c r="BL265" s="49">
        <v>0</v>
      </c>
      <c r="BM265" s="49">
        <v>0</v>
      </c>
      <c r="BN265" s="49">
        <v>0</v>
      </c>
      <c r="BO265" s="49">
        <v>0</v>
      </c>
      <c r="BP265" s="49">
        <v>0</v>
      </c>
      <c r="BQ265" s="49">
        <v>0</v>
      </c>
      <c r="BR265" s="49">
        <v>0</v>
      </c>
      <c r="BS265" s="49">
        <v>0</v>
      </c>
      <c r="BT265" s="49">
        <v>0</v>
      </c>
      <c r="BU265" s="50">
        <v>0</v>
      </c>
      <c r="BV265" s="49">
        <v>0</v>
      </c>
      <c r="BW265" s="50">
        <v>0</v>
      </c>
      <c r="BX265" s="49">
        <v>0</v>
      </c>
      <c r="BY265" s="49">
        <v>0</v>
      </c>
      <c r="BZ265" s="49">
        <v>0</v>
      </c>
      <c r="CA265" s="49">
        <v>0</v>
      </c>
      <c r="CB265" s="49">
        <v>0</v>
      </c>
      <c r="CC265" s="49">
        <v>0</v>
      </c>
      <c r="CD265" s="49">
        <v>0</v>
      </c>
      <c r="CE265" s="49">
        <v>0</v>
      </c>
      <c r="CF265" s="49">
        <v>0</v>
      </c>
      <c r="CG265" s="49">
        <v>0</v>
      </c>
      <c r="CH265" s="50">
        <v>0</v>
      </c>
      <c r="CI265" s="49">
        <v>0</v>
      </c>
      <c r="CJ265" s="50">
        <v>0</v>
      </c>
      <c r="CK265" s="49">
        <v>0</v>
      </c>
      <c r="CL265" s="49">
        <v>0</v>
      </c>
      <c r="CM265" s="49">
        <v>0</v>
      </c>
      <c r="CN265" s="49">
        <v>0</v>
      </c>
      <c r="CO265" s="10"/>
      <c r="CP265" s="51" t="s">
        <v>2981</v>
      </c>
    </row>
    <row r="266" spans="1:94" ht="70.349999999999994" customHeight="1" x14ac:dyDescent="0.3">
      <c r="A266" s="48" t="s">
        <v>2982</v>
      </c>
      <c r="B266" s="48" t="s">
        <v>2982</v>
      </c>
      <c r="C266" s="10" t="s">
        <v>246</v>
      </c>
      <c r="D266" s="10" t="s">
        <v>2659</v>
      </c>
      <c r="E266" s="10" t="s">
        <v>2941</v>
      </c>
      <c r="F266" s="10" t="s">
        <v>2942</v>
      </c>
      <c r="G266" s="10"/>
      <c r="H266" s="10" t="s">
        <v>2943</v>
      </c>
      <c r="I266" s="10" t="s">
        <v>2944</v>
      </c>
      <c r="J266" s="10" t="s">
        <v>2945</v>
      </c>
      <c r="K266" s="10" t="s">
        <v>2946</v>
      </c>
      <c r="L266" s="10" t="s">
        <v>2890</v>
      </c>
      <c r="M266" s="10" t="s">
        <v>946</v>
      </c>
      <c r="N266" s="10" t="s">
        <v>2947</v>
      </c>
      <c r="O266" s="10" t="s">
        <v>2892</v>
      </c>
      <c r="P266" s="10" t="s">
        <v>893</v>
      </c>
      <c r="Q266" s="10" t="s">
        <v>2948</v>
      </c>
      <c r="R266" s="10" t="s">
        <v>2949</v>
      </c>
      <c r="S266" s="10" t="s">
        <v>2983</v>
      </c>
      <c r="T266" s="10" t="s">
        <v>2984</v>
      </c>
      <c r="U266" s="10" t="s">
        <v>2985</v>
      </c>
      <c r="V266" s="10" t="s">
        <v>2986</v>
      </c>
      <c r="W266" s="10" t="s">
        <v>2987</v>
      </c>
      <c r="X266" s="10" t="s">
        <v>2988</v>
      </c>
      <c r="Y266" s="10" t="s">
        <v>123</v>
      </c>
      <c r="Z266" s="10" t="s">
        <v>2956</v>
      </c>
      <c r="AA266" s="49">
        <v>200</v>
      </c>
      <c r="AB266" s="10" t="s">
        <v>125</v>
      </c>
      <c r="AC266" s="10" t="s">
        <v>2083</v>
      </c>
      <c r="AD266" s="49">
        <v>0</v>
      </c>
      <c r="AE266" s="49">
        <v>0</v>
      </c>
      <c r="AF266" s="49">
        <v>200</v>
      </c>
      <c r="AG266" s="49">
        <v>0</v>
      </c>
      <c r="AH266" s="10"/>
      <c r="AI266" s="10"/>
      <c r="AJ266" s="10"/>
      <c r="AK266" s="10" t="s">
        <v>5723</v>
      </c>
      <c r="AL266" s="10"/>
      <c r="AM266" s="10" t="s">
        <v>4881</v>
      </c>
      <c r="AN266" s="10"/>
      <c r="AO266" s="49">
        <v>0</v>
      </c>
      <c r="AP266" s="49">
        <v>0</v>
      </c>
      <c r="AQ266" s="49">
        <v>0</v>
      </c>
      <c r="AR266" s="49">
        <v>0</v>
      </c>
      <c r="AS266" s="49">
        <v>0</v>
      </c>
      <c r="AT266" s="49">
        <v>0</v>
      </c>
      <c r="AU266" s="49">
        <v>0</v>
      </c>
      <c r="AV266" s="49">
        <v>0</v>
      </c>
      <c r="AW266" s="50">
        <v>0</v>
      </c>
      <c r="AX266" s="49">
        <v>0</v>
      </c>
      <c r="AY266" s="49">
        <v>0</v>
      </c>
      <c r="AZ266" s="49">
        <v>0</v>
      </c>
      <c r="BA266" s="49">
        <v>0</v>
      </c>
      <c r="BB266" s="49">
        <v>0</v>
      </c>
      <c r="BC266" s="49">
        <v>0</v>
      </c>
      <c r="BD266" s="49">
        <v>0</v>
      </c>
      <c r="BE266" s="49">
        <v>0</v>
      </c>
      <c r="BF266" s="49">
        <v>0</v>
      </c>
      <c r="BG266" s="49">
        <v>0</v>
      </c>
      <c r="BH266" s="49">
        <v>0</v>
      </c>
      <c r="BI266" s="49">
        <v>0</v>
      </c>
      <c r="BJ266" s="50">
        <v>0</v>
      </c>
      <c r="BK266" s="49">
        <v>0</v>
      </c>
      <c r="BL266" s="49">
        <v>0</v>
      </c>
      <c r="BM266" s="49">
        <v>0</v>
      </c>
      <c r="BN266" s="49">
        <v>0</v>
      </c>
      <c r="BO266" s="49">
        <v>0</v>
      </c>
      <c r="BP266" s="49">
        <v>0</v>
      </c>
      <c r="BQ266" s="49">
        <v>0</v>
      </c>
      <c r="BR266" s="49">
        <v>0</v>
      </c>
      <c r="BS266" s="49">
        <v>0</v>
      </c>
      <c r="BT266" s="49">
        <v>0</v>
      </c>
      <c r="BU266" s="50">
        <v>0</v>
      </c>
      <c r="BV266" s="49">
        <v>0</v>
      </c>
      <c r="BW266" s="50">
        <v>0</v>
      </c>
      <c r="BX266" s="49">
        <v>0</v>
      </c>
      <c r="BY266" s="49">
        <v>0</v>
      </c>
      <c r="BZ266" s="49">
        <v>0</v>
      </c>
      <c r="CA266" s="49">
        <v>0</v>
      </c>
      <c r="CB266" s="49">
        <v>0</v>
      </c>
      <c r="CC266" s="49">
        <v>0</v>
      </c>
      <c r="CD266" s="49">
        <v>0</v>
      </c>
      <c r="CE266" s="49">
        <v>0</v>
      </c>
      <c r="CF266" s="49">
        <v>0</v>
      </c>
      <c r="CG266" s="49">
        <v>0</v>
      </c>
      <c r="CH266" s="50">
        <v>0</v>
      </c>
      <c r="CI266" s="49">
        <v>0</v>
      </c>
      <c r="CJ266" s="50">
        <v>0</v>
      </c>
      <c r="CK266" s="49">
        <v>0</v>
      </c>
      <c r="CL266" s="49">
        <v>0</v>
      </c>
      <c r="CM266" s="49">
        <v>0</v>
      </c>
      <c r="CN266" s="49">
        <v>0</v>
      </c>
      <c r="CO266" s="10"/>
      <c r="CP266" s="51" t="s">
        <v>2989</v>
      </c>
    </row>
    <row r="267" spans="1:94" ht="70.349999999999994" customHeight="1" x14ac:dyDescent="0.3">
      <c r="A267" s="48" t="s">
        <v>2990</v>
      </c>
      <c r="B267" s="48" t="s">
        <v>2990</v>
      </c>
      <c r="C267" s="10" t="s">
        <v>111</v>
      </c>
      <c r="D267" s="10" t="s">
        <v>2659</v>
      </c>
      <c r="E267" s="10" t="s">
        <v>2991</v>
      </c>
      <c r="F267" s="10" t="s">
        <v>1431</v>
      </c>
      <c r="G267" s="10" t="s">
        <v>124</v>
      </c>
      <c r="H267" s="10" t="s">
        <v>106</v>
      </c>
      <c r="I267" s="10" t="s">
        <v>2992</v>
      </c>
      <c r="J267" s="10" t="s">
        <v>2993</v>
      </c>
      <c r="K267" s="10" t="s">
        <v>2994</v>
      </c>
      <c r="L267" s="10" t="s">
        <v>2890</v>
      </c>
      <c r="M267" s="10" t="s">
        <v>959</v>
      </c>
      <c r="N267" s="10" t="s">
        <v>2995</v>
      </c>
      <c r="O267" s="10" t="s">
        <v>2892</v>
      </c>
      <c r="P267" s="10" t="s">
        <v>893</v>
      </c>
      <c r="Q267" s="10" t="s">
        <v>2996</v>
      </c>
      <c r="R267" s="10" t="s">
        <v>2997</v>
      </c>
      <c r="S267" s="10" t="s">
        <v>2998</v>
      </c>
      <c r="T267" s="10" t="s">
        <v>2999</v>
      </c>
      <c r="U267" s="10" t="s">
        <v>3000</v>
      </c>
      <c r="V267" s="10" t="s">
        <v>3001</v>
      </c>
      <c r="W267" s="10" t="s">
        <v>3002</v>
      </c>
      <c r="X267" s="10" t="s">
        <v>3003</v>
      </c>
      <c r="Y267" s="10" t="s">
        <v>123</v>
      </c>
      <c r="Z267" s="10" t="s">
        <v>124</v>
      </c>
      <c r="AA267" s="49">
        <v>1</v>
      </c>
      <c r="AB267" s="10" t="s">
        <v>125</v>
      </c>
      <c r="AC267" s="10" t="s">
        <v>2083</v>
      </c>
      <c r="AD267" s="49">
        <v>0</v>
      </c>
      <c r="AE267" s="49">
        <v>0</v>
      </c>
      <c r="AF267" s="49">
        <v>0</v>
      </c>
      <c r="AG267" s="49">
        <v>1</v>
      </c>
      <c r="AH267" s="10"/>
      <c r="AI267" s="10"/>
      <c r="AJ267" s="10"/>
      <c r="AK267" s="10"/>
      <c r="AL267" s="10" t="s">
        <v>5724</v>
      </c>
      <c r="AM267" s="10" t="s">
        <v>4891</v>
      </c>
      <c r="AN267" s="10"/>
      <c r="AO267" s="49">
        <v>0</v>
      </c>
      <c r="AP267" s="49">
        <v>0</v>
      </c>
      <c r="AQ267" s="49">
        <v>0</v>
      </c>
      <c r="AR267" s="49">
        <v>0</v>
      </c>
      <c r="AS267" s="49">
        <v>0</v>
      </c>
      <c r="AT267" s="49">
        <v>0</v>
      </c>
      <c r="AU267" s="49">
        <v>0</v>
      </c>
      <c r="AV267" s="49">
        <v>0</v>
      </c>
      <c r="AW267" s="50">
        <v>0</v>
      </c>
      <c r="AX267" s="49">
        <v>0</v>
      </c>
      <c r="AY267" s="49">
        <v>0</v>
      </c>
      <c r="AZ267" s="49">
        <v>0</v>
      </c>
      <c r="BA267" s="49">
        <v>0</v>
      </c>
      <c r="BB267" s="49">
        <v>0</v>
      </c>
      <c r="BC267" s="49">
        <v>0</v>
      </c>
      <c r="BD267" s="49">
        <v>0</v>
      </c>
      <c r="BE267" s="49">
        <v>0</v>
      </c>
      <c r="BF267" s="49">
        <v>0</v>
      </c>
      <c r="BG267" s="49">
        <v>0</v>
      </c>
      <c r="BH267" s="49">
        <v>0</v>
      </c>
      <c r="BI267" s="49">
        <v>0</v>
      </c>
      <c r="BJ267" s="50">
        <v>0</v>
      </c>
      <c r="BK267" s="49">
        <v>0</v>
      </c>
      <c r="BL267" s="49">
        <v>0</v>
      </c>
      <c r="BM267" s="49">
        <v>0</v>
      </c>
      <c r="BN267" s="49">
        <v>0</v>
      </c>
      <c r="BO267" s="49">
        <v>0</v>
      </c>
      <c r="BP267" s="49">
        <v>0</v>
      </c>
      <c r="BQ267" s="49">
        <v>0</v>
      </c>
      <c r="BR267" s="49">
        <v>0</v>
      </c>
      <c r="BS267" s="49">
        <v>0</v>
      </c>
      <c r="BT267" s="49">
        <v>0</v>
      </c>
      <c r="BU267" s="50">
        <v>0</v>
      </c>
      <c r="BV267" s="49">
        <v>1000</v>
      </c>
      <c r="BW267" s="50">
        <v>0</v>
      </c>
      <c r="BX267" s="49">
        <v>600</v>
      </c>
      <c r="BY267" s="49">
        <v>0</v>
      </c>
      <c r="BZ267" s="49">
        <v>0</v>
      </c>
      <c r="CA267" s="49">
        <v>1600</v>
      </c>
      <c r="CB267" s="49">
        <v>0</v>
      </c>
      <c r="CC267" s="49">
        <v>0</v>
      </c>
      <c r="CD267" s="49">
        <v>0</v>
      </c>
      <c r="CE267" s="49">
        <v>0</v>
      </c>
      <c r="CF267" s="49">
        <v>0</v>
      </c>
      <c r="CG267" s="49">
        <v>0</v>
      </c>
      <c r="CH267" s="50">
        <v>0</v>
      </c>
      <c r="CI267" s="49">
        <v>1000</v>
      </c>
      <c r="CJ267" s="50">
        <v>0</v>
      </c>
      <c r="CK267" s="49">
        <v>400</v>
      </c>
      <c r="CL267" s="49">
        <v>0</v>
      </c>
      <c r="CM267" s="49">
        <v>0</v>
      </c>
      <c r="CN267" s="49">
        <v>1400</v>
      </c>
      <c r="CO267" s="10"/>
      <c r="CP267" s="51" t="s">
        <v>3004</v>
      </c>
    </row>
    <row r="268" spans="1:94" ht="70.349999999999994" customHeight="1" x14ac:dyDescent="0.3">
      <c r="A268" s="48" t="s">
        <v>3005</v>
      </c>
      <c r="B268" s="48" t="s">
        <v>3005</v>
      </c>
      <c r="C268" s="10" t="s">
        <v>101</v>
      </c>
      <c r="D268" s="10" t="s">
        <v>2659</v>
      </c>
      <c r="E268" s="10" t="s">
        <v>2991</v>
      </c>
      <c r="F268" s="10" t="s">
        <v>1431</v>
      </c>
      <c r="G268" s="10" t="s">
        <v>124</v>
      </c>
      <c r="H268" s="10" t="s">
        <v>106</v>
      </c>
      <c r="I268" s="10" t="s">
        <v>2992</v>
      </c>
      <c r="J268" s="10" t="s">
        <v>2993</v>
      </c>
      <c r="K268" s="10" t="s">
        <v>2994</v>
      </c>
      <c r="L268" s="10" t="s">
        <v>2890</v>
      </c>
      <c r="M268" s="10" t="s">
        <v>959</v>
      </c>
      <c r="N268" s="10" t="s">
        <v>2995</v>
      </c>
      <c r="O268" s="10" t="s">
        <v>2892</v>
      </c>
      <c r="P268" s="10" t="s">
        <v>893</v>
      </c>
      <c r="Q268" s="10" t="s">
        <v>2996</v>
      </c>
      <c r="R268" s="10" t="s">
        <v>2997</v>
      </c>
      <c r="S268" s="10" t="s">
        <v>3006</v>
      </c>
      <c r="T268" s="10" t="s">
        <v>3007</v>
      </c>
      <c r="U268" s="10" t="s">
        <v>3008</v>
      </c>
      <c r="V268" s="10" t="s">
        <v>3009</v>
      </c>
      <c r="W268" s="10" t="s">
        <v>3010</v>
      </c>
      <c r="X268" s="10" t="s">
        <v>3011</v>
      </c>
      <c r="Y268" s="10" t="s">
        <v>123</v>
      </c>
      <c r="Z268" s="10" t="s">
        <v>3012</v>
      </c>
      <c r="AA268" s="49">
        <v>400</v>
      </c>
      <c r="AB268" s="10" t="s">
        <v>125</v>
      </c>
      <c r="AC268" s="10" t="s">
        <v>2083</v>
      </c>
      <c r="AD268" s="49">
        <v>0</v>
      </c>
      <c r="AE268" s="49">
        <v>0</v>
      </c>
      <c r="AF268" s="49">
        <v>0</v>
      </c>
      <c r="AG268" s="49">
        <v>400</v>
      </c>
      <c r="AH268" s="10"/>
      <c r="AI268" s="10"/>
      <c r="AJ268" s="10"/>
      <c r="AK268" s="10"/>
      <c r="AL268" s="10" t="s">
        <v>5725</v>
      </c>
      <c r="AM268" s="10" t="s">
        <v>5070</v>
      </c>
      <c r="AN268" s="10"/>
      <c r="AO268" s="49">
        <v>0</v>
      </c>
      <c r="AP268" s="49">
        <v>0</v>
      </c>
      <c r="AQ268" s="49">
        <v>0</v>
      </c>
      <c r="AR268" s="49">
        <v>0</v>
      </c>
      <c r="AS268" s="49">
        <v>0</v>
      </c>
      <c r="AT268" s="49">
        <v>0</v>
      </c>
      <c r="AU268" s="49">
        <v>0</v>
      </c>
      <c r="AV268" s="49">
        <v>0</v>
      </c>
      <c r="AW268" s="50">
        <v>0</v>
      </c>
      <c r="AX268" s="49">
        <v>100</v>
      </c>
      <c r="AY268" s="49">
        <v>0</v>
      </c>
      <c r="AZ268" s="49">
        <v>0</v>
      </c>
      <c r="BA268" s="49">
        <v>100</v>
      </c>
      <c r="BB268" s="49">
        <v>0</v>
      </c>
      <c r="BC268" s="49">
        <v>0</v>
      </c>
      <c r="BD268" s="49">
        <v>0</v>
      </c>
      <c r="BE268" s="49">
        <v>0</v>
      </c>
      <c r="BF268" s="49">
        <v>0</v>
      </c>
      <c r="BG268" s="49">
        <v>0</v>
      </c>
      <c r="BH268" s="49">
        <v>0</v>
      </c>
      <c r="BI268" s="49">
        <v>0</v>
      </c>
      <c r="BJ268" s="50">
        <v>0</v>
      </c>
      <c r="BK268" s="49">
        <v>900</v>
      </c>
      <c r="BL268" s="49">
        <v>0</v>
      </c>
      <c r="BM268" s="49">
        <v>0</v>
      </c>
      <c r="BN268" s="49">
        <v>900</v>
      </c>
      <c r="BO268" s="49">
        <v>0</v>
      </c>
      <c r="BP268" s="49">
        <v>0</v>
      </c>
      <c r="BQ268" s="49">
        <v>0</v>
      </c>
      <c r="BR268" s="49">
        <v>0</v>
      </c>
      <c r="BS268" s="49">
        <v>0</v>
      </c>
      <c r="BT268" s="49">
        <v>0</v>
      </c>
      <c r="BU268" s="50">
        <v>0</v>
      </c>
      <c r="BV268" s="49">
        <v>0</v>
      </c>
      <c r="BW268" s="50">
        <v>0</v>
      </c>
      <c r="BX268" s="49">
        <v>1000</v>
      </c>
      <c r="BY268" s="49">
        <v>0</v>
      </c>
      <c r="BZ268" s="49">
        <v>0</v>
      </c>
      <c r="CA268" s="49">
        <v>1000</v>
      </c>
      <c r="CB268" s="49">
        <v>0</v>
      </c>
      <c r="CC268" s="49">
        <v>0</v>
      </c>
      <c r="CD268" s="49">
        <v>0</v>
      </c>
      <c r="CE268" s="49">
        <v>0</v>
      </c>
      <c r="CF268" s="49">
        <v>0</v>
      </c>
      <c r="CG268" s="49">
        <v>0</v>
      </c>
      <c r="CH268" s="50">
        <v>0</v>
      </c>
      <c r="CI268" s="49">
        <v>0</v>
      </c>
      <c r="CJ268" s="50">
        <v>0</v>
      </c>
      <c r="CK268" s="49">
        <v>1000</v>
      </c>
      <c r="CL268" s="49">
        <v>0</v>
      </c>
      <c r="CM268" s="49">
        <v>0</v>
      </c>
      <c r="CN268" s="49">
        <v>1000</v>
      </c>
      <c r="CO268" s="10"/>
      <c r="CP268" s="51"/>
    </row>
    <row r="269" spans="1:94" ht="70.349999999999994" customHeight="1" x14ac:dyDescent="0.3">
      <c r="A269" s="48" t="s">
        <v>3013</v>
      </c>
      <c r="B269" s="48" t="s">
        <v>3013</v>
      </c>
      <c r="C269" s="10" t="s">
        <v>111</v>
      </c>
      <c r="D269" s="10" t="s">
        <v>2659</v>
      </c>
      <c r="E269" s="10" t="s">
        <v>3014</v>
      </c>
      <c r="F269" s="10" t="s">
        <v>3015</v>
      </c>
      <c r="G269" s="10"/>
      <c r="H269" s="10" t="s">
        <v>522</v>
      </c>
      <c r="I269" s="10" t="s">
        <v>3016</v>
      </c>
      <c r="J269" s="10" t="s">
        <v>3017</v>
      </c>
      <c r="K269" s="10" t="s">
        <v>3018</v>
      </c>
      <c r="L269" s="10" t="s">
        <v>2890</v>
      </c>
      <c r="M269" s="10" t="s">
        <v>972</v>
      </c>
      <c r="N269" s="10" t="s">
        <v>3019</v>
      </c>
      <c r="O269" s="10" t="s">
        <v>2892</v>
      </c>
      <c r="P269" s="10" t="s">
        <v>893</v>
      </c>
      <c r="Q269" s="10" t="s">
        <v>3020</v>
      </c>
      <c r="R269" s="10" t="s">
        <v>3021</v>
      </c>
      <c r="S269" s="10" t="s">
        <v>3022</v>
      </c>
      <c r="T269" s="10" t="s">
        <v>3023</v>
      </c>
      <c r="U269" s="10" t="s">
        <v>3022</v>
      </c>
      <c r="V269" s="10" t="s">
        <v>3024</v>
      </c>
      <c r="W269" s="10" t="s">
        <v>3025</v>
      </c>
      <c r="X269" s="10" t="s">
        <v>2939</v>
      </c>
      <c r="Y269" s="10" t="s">
        <v>123</v>
      </c>
      <c r="Z269" s="10" t="s">
        <v>124</v>
      </c>
      <c r="AA269" s="49">
        <v>3</v>
      </c>
      <c r="AB269" s="10" t="s">
        <v>125</v>
      </c>
      <c r="AC269" s="10" t="s">
        <v>2083</v>
      </c>
      <c r="AD269" s="49">
        <v>0</v>
      </c>
      <c r="AE269" s="49">
        <v>0</v>
      </c>
      <c r="AF269" s="49">
        <v>3</v>
      </c>
      <c r="AG269" s="49">
        <v>0</v>
      </c>
      <c r="AH269" s="10"/>
      <c r="AI269" s="10"/>
      <c r="AJ269" s="10"/>
      <c r="AK269" s="10" t="s">
        <v>5726</v>
      </c>
      <c r="AL269" s="10"/>
      <c r="AM269" s="10" t="s">
        <v>4891</v>
      </c>
      <c r="AN269" s="10"/>
      <c r="AO269" s="49">
        <v>0</v>
      </c>
      <c r="AP269" s="49">
        <v>0</v>
      </c>
      <c r="AQ269" s="49">
        <v>0</v>
      </c>
      <c r="AR269" s="49">
        <v>0</v>
      </c>
      <c r="AS269" s="49">
        <v>0</v>
      </c>
      <c r="AT269" s="49">
        <v>0</v>
      </c>
      <c r="AU269" s="49">
        <v>0</v>
      </c>
      <c r="AV269" s="49">
        <v>0</v>
      </c>
      <c r="AW269" s="50">
        <v>0</v>
      </c>
      <c r="AX269" s="49">
        <v>0</v>
      </c>
      <c r="AY269" s="49">
        <v>0</v>
      </c>
      <c r="AZ269" s="49">
        <v>0</v>
      </c>
      <c r="BA269" s="49">
        <v>0</v>
      </c>
      <c r="BB269" s="49">
        <v>0</v>
      </c>
      <c r="BC269" s="49">
        <v>0</v>
      </c>
      <c r="BD269" s="49">
        <v>0</v>
      </c>
      <c r="BE269" s="49">
        <v>0</v>
      </c>
      <c r="BF269" s="49">
        <v>0</v>
      </c>
      <c r="BG269" s="49">
        <v>0</v>
      </c>
      <c r="BH269" s="49">
        <v>0</v>
      </c>
      <c r="BI269" s="49">
        <v>0</v>
      </c>
      <c r="BJ269" s="50">
        <v>0</v>
      </c>
      <c r="BK269" s="49">
        <v>0</v>
      </c>
      <c r="BL269" s="49">
        <v>0</v>
      </c>
      <c r="BM269" s="49">
        <v>0</v>
      </c>
      <c r="BN269" s="49">
        <v>0</v>
      </c>
      <c r="BO269" s="49">
        <v>550</v>
      </c>
      <c r="BP269" s="49">
        <v>0</v>
      </c>
      <c r="BQ269" s="49">
        <v>550</v>
      </c>
      <c r="BR269" s="49">
        <v>0</v>
      </c>
      <c r="BS269" s="49">
        <v>0</v>
      </c>
      <c r="BT269" s="49">
        <v>0</v>
      </c>
      <c r="BU269" s="50">
        <v>0</v>
      </c>
      <c r="BV269" s="49">
        <v>0</v>
      </c>
      <c r="BW269" s="50">
        <v>0</v>
      </c>
      <c r="BX269" s="49">
        <v>0</v>
      </c>
      <c r="BY269" s="49">
        <v>0</v>
      </c>
      <c r="BZ269" s="49">
        <v>0</v>
      </c>
      <c r="CA269" s="49">
        <v>550</v>
      </c>
      <c r="CB269" s="49">
        <v>0</v>
      </c>
      <c r="CC269" s="49">
        <v>0</v>
      </c>
      <c r="CD269" s="49">
        <v>0</v>
      </c>
      <c r="CE269" s="49">
        <v>0</v>
      </c>
      <c r="CF269" s="49">
        <v>0</v>
      </c>
      <c r="CG269" s="49">
        <v>0</v>
      </c>
      <c r="CH269" s="50">
        <v>0</v>
      </c>
      <c r="CI269" s="49">
        <v>0</v>
      </c>
      <c r="CJ269" s="50">
        <v>0</v>
      </c>
      <c r="CK269" s="49">
        <v>550</v>
      </c>
      <c r="CL269" s="49">
        <v>0</v>
      </c>
      <c r="CM269" s="49">
        <v>0</v>
      </c>
      <c r="CN269" s="49">
        <v>550</v>
      </c>
      <c r="CO269" s="10"/>
      <c r="CP269" s="51"/>
    </row>
    <row r="270" spans="1:94" ht="70.349999999999994" customHeight="1" x14ac:dyDescent="0.3">
      <c r="A270" s="48" t="s">
        <v>3026</v>
      </c>
      <c r="B270" s="48" t="s">
        <v>3026</v>
      </c>
      <c r="C270" s="10" t="s">
        <v>111</v>
      </c>
      <c r="D270" s="10" t="s">
        <v>2659</v>
      </c>
      <c r="E270" s="10" t="s">
        <v>3014</v>
      </c>
      <c r="F270" s="10" t="s">
        <v>3015</v>
      </c>
      <c r="G270" s="10"/>
      <c r="H270" s="10" t="s">
        <v>522</v>
      </c>
      <c r="I270" s="10" t="s">
        <v>3016</v>
      </c>
      <c r="J270" s="10" t="s">
        <v>3027</v>
      </c>
      <c r="K270" s="10" t="s">
        <v>3028</v>
      </c>
      <c r="L270" s="10" t="s">
        <v>2890</v>
      </c>
      <c r="M270" s="10" t="s">
        <v>983</v>
      </c>
      <c r="N270" s="10" t="s">
        <v>3029</v>
      </c>
      <c r="O270" s="10" t="s">
        <v>2892</v>
      </c>
      <c r="P270" s="10" t="s">
        <v>893</v>
      </c>
      <c r="Q270" s="10" t="s">
        <v>3029</v>
      </c>
      <c r="R270" s="10" t="s">
        <v>3030</v>
      </c>
      <c r="S270" s="10" t="s">
        <v>3031</v>
      </c>
      <c r="T270" s="10" t="s">
        <v>3032</v>
      </c>
      <c r="U270" s="10" t="s">
        <v>3033</v>
      </c>
      <c r="V270" s="10" t="s">
        <v>3034</v>
      </c>
      <c r="W270" s="10" t="s">
        <v>3035</v>
      </c>
      <c r="X270" s="10" t="s">
        <v>3036</v>
      </c>
      <c r="Y270" s="10" t="s">
        <v>123</v>
      </c>
      <c r="Z270" s="10" t="s">
        <v>3037</v>
      </c>
      <c r="AA270" s="49">
        <v>18000</v>
      </c>
      <c r="AB270" s="10" t="s">
        <v>125</v>
      </c>
      <c r="AC270" s="10" t="s">
        <v>2083</v>
      </c>
      <c r="AD270" s="49">
        <v>0</v>
      </c>
      <c r="AE270" s="49">
        <v>0</v>
      </c>
      <c r="AF270" s="49">
        <v>0</v>
      </c>
      <c r="AG270" s="49">
        <v>18000</v>
      </c>
      <c r="AH270" s="10"/>
      <c r="AI270" s="10"/>
      <c r="AJ270" s="10"/>
      <c r="AK270" s="10"/>
      <c r="AL270" s="10" t="s">
        <v>5727</v>
      </c>
      <c r="AM270" s="10" t="s">
        <v>5070</v>
      </c>
      <c r="AN270" s="10" t="s">
        <v>5728</v>
      </c>
      <c r="AO270" s="49">
        <v>0</v>
      </c>
      <c r="AP270" s="49">
        <v>0</v>
      </c>
      <c r="AQ270" s="49">
        <v>0</v>
      </c>
      <c r="AR270" s="49">
        <v>0</v>
      </c>
      <c r="AS270" s="49">
        <v>0</v>
      </c>
      <c r="AT270" s="49">
        <v>0</v>
      </c>
      <c r="AU270" s="49">
        <v>0</v>
      </c>
      <c r="AV270" s="49">
        <v>0</v>
      </c>
      <c r="AW270" s="50">
        <v>0</v>
      </c>
      <c r="AX270" s="49">
        <v>1807.689973625</v>
      </c>
      <c r="AY270" s="49">
        <v>0</v>
      </c>
      <c r="AZ270" s="49">
        <v>0</v>
      </c>
      <c r="BA270" s="49">
        <v>1807.689973625</v>
      </c>
      <c r="BB270" s="49">
        <v>0</v>
      </c>
      <c r="BC270" s="49">
        <v>0</v>
      </c>
      <c r="BD270" s="49">
        <v>0</v>
      </c>
      <c r="BE270" s="49">
        <v>0</v>
      </c>
      <c r="BF270" s="49">
        <v>0</v>
      </c>
      <c r="BG270" s="49">
        <v>0</v>
      </c>
      <c r="BH270" s="49">
        <v>0</v>
      </c>
      <c r="BI270" s="49">
        <v>0</v>
      </c>
      <c r="BJ270" s="50">
        <v>0</v>
      </c>
      <c r="BK270" s="49">
        <v>27711.534960437501</v>
      </c>
      <c r="BL270" s="49">
        <v>0</v>
      </c>
      <c r="BM270" s="49">
        <v>0</v>
      </c>
      <c r="BN270" s="49">
        <v>27711.534960437501</v>
      </c>
      <c r="BO270" s="49">
        <v>0</v>
      </c>
      <c r="BP270" s="49">
        <v>0</v>
      </c>
      <c r="BQ270" s="49">
        <v>0</v>
      </c>
      <c r="BR270" s="49">
        <v>0</v>
      </c>
      <c r="BS270" s="49">
        <v>0</v>
      </c>
      <c r="BT270" s="49">
        <v>0</v>
      </c>
      <c r="BU270" s="50">
        <v>0</v>
      </c>
      <c r="BV270" s="49">
        <v>0</v>
      </c>
      <c r="BW270" s="50">
        <v>0</v>
      </c>
      <c r="BX270" s="49">
        <v>29519.224934062499</v>
      </c>
      <c r="BY270" s="49">
        <v>0</v>
      </c>
      <c r="BZ270" s="49">
        <v>0</v>
      </c>
      <c r="CA270" s="49">
        <v>29519.224934062499</v>
      </c>
      <c r="CB270" s="49">
        <v>0</v>
      </c>
      <c r="CC270" s="49">
        <v>0</v>
      </c>
      <c r="CD270" s="49">
        <v>0</v>
      </c>
      <c r="CE270" s="49">
        <v>0</v>
      </c>
      <c r="CF270" s="49">
        <v>0</v>
      </c>
      <c r="CG270" s="49">
        <v>0</v>
      </c>
      <c r="CH270" s="50">
        <v>0</v>
      </c>
      <c r="CI270" s="49">
        <v>0</v>
      </c>
      <c r="CJ270" s="50">
        <v>0</v>
      </c>
      <c r="CK270" s="49">
        <v>35423.069920875001</v>
      </c>
      <c r="CL270" s="49">
        <v>0</v>
      </c>
      <c r="CM270" s="49">
        <v>0</v>
      </c>
      <c r="CN270" s="49">
        <v>35423.069920875001</v>
      </c>
      <c r="CO270" s="10"/>
      <c r="CP270" s="51" t="s">
        <v>3039</v>
      </c>
    </row>
    <row r="271" spans="1:94" ht="70.349999999999994" customHeight="1" x14ac:dyDescent="0.3">
      <c r="A271" s="48" t="s">
        <v>3040</v>
      </c>
      <c r="B271" s="48" t="s">
        <v>3040</v>
      </c>
      <c r="C271" s="10" t="s">
        <v>101</v>
      </c>
      <c r="D271" s="10" t="s">
        <v>2659</v>
      </c>
      <c r="E271" s="10" t="s">
        <v>3014</v>
      </c>
      <c r="F271" s="10" t="s">
        <v>3015</v>
      </c>
      <c r="G271" s="10"/>
      <c r="H271" s="10" t="s">
        <v>522</v>
      </c>
      <c r="I271" s="10" t="s">
        <v>3016</v>
      </c>
      <c r="J271" s="10" t="s">
        <v>3041</v>
      </c>
      <c r="K271" s="10" t="s">
        <v>3028</v>
      </c>
      <c r="L271" s="10" t="s">
        <v>2890</v>
      </c>
      <c r="M271" s="10" t="s">
        <v>983</v>
      </c>
      <c r="N271" s="10" t="s">
        <v>3029</v>
      </c>
      <c r="O271" s="10" t="s">
        <v>2892</v>
      </c>
      <c r="P271" s="10" t="s">
        <v>893</v>
      </c>
      <c r="Q271" s="10" t="s">
        <v>3029</v>
      </c>
      <c r="R271" s="10" t="s">
        <v>3030</v>
      </c>
      <c r="S271" s="10" t="s">
        <v>3042</v>
      </c>
      <c r="T271" s="10" t="s">
        <v>3043</v>
      </c>
      <c r="U271" s="10" t="s">
        <v>3044</v>
      </c>
      <c r="V271" s="10" t="s">
        <v>3045</v>
      </c>
      <c r="W271" s="10" t="s">
        <v>3046</v>
      </c>
      <c r="X271" s="10" t="s">
        <v>3047</v>
      </c>
      <c r="Y271" s="10" t="s">
        <v>123</v>
      </c>
      <c r="Z271" s="10" t="s">
        <v>124</v>
      </c>
      <c r="AA271" s="49">
        <v>5</v>
      </c>
      <c r="AB271" s="10" t="s">
        <v>125</v>
      </c>
      <c r="AC271" s="10" t="s">
        <v>2083</v>
      </c>
      <c r="AD271" s="49">
        <v>0</v>
      </c>
      <c r="AE271" s="49">
        <v>0</v>
      </c>
      <c r="AF271" s="49">
        <v>5</v>
      </c>
      <c r="AG271" s="49">
        <v>0</v>
      </c>
      <c r="AH271" s="10"/>
      <c r="AI271" s="10"/>
      <c r="AJ271" s="10"/>
      <c r="AK271" s="10" t="s">
        <v>5729</v>
      </c>
      <c r="AL271" s="10"/>
      <c r="AM271" s="10" t="s">
        <v>5070</v>
      </c>
      <c r="AN271" s="10" t="s">
        <v>5730</v>
      </c>
      <c r="AO271" s="49">
        <v>0</v>
      </c>
      <c r="AP271" s="49">
        <v>0</v>
      </c>
      <c r="AQ271" s="49">
        <v>0</v>
      </c>
      <c r="AR271" s="49">
        <v>0</v>
      </c>
      <c r="AS271" s="49">
        <v>0</v>
      </c>
      <c r="AT271" s="49">
        <v>0</v>
      </c>
      <c r="AU271" s="49">
        <v>0</v>
      </c>
      <c r="AV271" s="49">
        <v>0</v>
      </c>
      <c r="AW271" s="50">
        <v>0</v>
      </c>
      <c r="AX271" s="49">
        <v>0</v>
      </c>
      <c r="AY271" s="49">
        <v>0</v>
      </c>
      <c r="AZ271" s="49">
        <v>0</v>
      </c>
      <c r="BA271" s="49">
        <v>0</v>
      </c>
      <c r="BB271" s="49">
        <v>0</v>
      </c>
      <c r="BC271" s="49">
        <v>0</v>
      </c>
      <c r="BD271" s="49">
        <v>0</v>
      </c>
      <c r="BE271" s="49">
        <v>0</v>
      </c>
      <c r="BF271" s="49">
        <v>0</v>
      </c>
      <c r="BG271" s="49">
        <v>0</v>
      </c>
      <c r="BH271" s="49">
        <v>0</v>
      </c>
      <c r="BI271" s="49">
        <v>0</v>
      </c>
      <c r="BJ271" s="50">
        <v>0</v>
      </c>
      <c r="BK271" s="49">
        <v>0</v>
      </c>
      <c r="BL271" s="49">
        <v>0</v>
      </c>
      <c r="BM271" s="49">
        <v>0</v>
      </c>
      <c r="BN271" s="49">
        <v>0</v>
      </c>
      <c r="BO271" s="49">
        <v>0</v>
      </c>
      <c r="BP271" s="49">
        <v>0</v>
      </c>
      <c r="BQ271" s="49">
        <v>0</v>
      </c>
      <c r="BR271" s="49">
        <v>0</v>
      </c>
      <c r="BS271" s="49">
        <v>0</v>
      </c>
      <c r="BT271" s="49">
        <v>0</v>
      </c>
      <c r="BU271" s="50">
        <v>0</v>
      </c>
      <c r="BV271" s="49">
        <v>0</v>
      </c>
      <c r="BW271" s="50">
        <v>0</v>
      </c>
      <c r="BX271" s="49">
        <v>64907.668551374998</v>
      </c>
      <c r="BY271" s="49">
        <v>0</v>
      </c>
      <c r="BZ271" s="49">
        <v>0</v>
      </c>
      <c r="CA271" s="49">
        <v>64907.668551374998</v>
      </c>
      <c r="CB271" s="49">
        <v>0</v>
      </c>
      <c r="CC271" s="49">
        <v>0</v>
      </c>
      <c r="CD271" s="49">
        <v>0</v>
      </c>
      <c r="CE271" s="49">
        <v>0</v>
      </c>
      <c r="CF271" s="49">
        <v>0</v>
      </c>
      <c r="CG271" s="49">
        <v>0</v>
      </c>
      <c r="CH271" s="50">
        <v>0</v>
      </c>
      <c r="CI271" s="49">
        <v>0</v>
      </c>
      <c r="CJ271" s="50">
        <v>0</v>
      </c>
      <c r="CK271" s="49">
        <v>64907.668551374998</v>
      </c>
      <c r="CL271" s="49">
        <v>0</v>
      </c>
      <c r="CM271" s="49">
        <v>0</v>
      </c>
      <c r="CN271" s="49">
        <v>64907.668551374998</v>
      </c>
      <c r="CO271" s="10"/>
      <c r="CP271" s="51" t="s">
        <v>3048</v>
      </c>
    </row>
    <row r="272" spans="1:94" ht="70.349999999999994" customHeight="1" x14ac:dyDescent="0.3">
      <c r="A272" s="48" t="s">
        <v>3049</v>
      </c>
      <c r="B272" s="48" t="s">
        <v>3049</v>
      </c>
      <c r="C272" s="10" t="s">
        <v>136</v>
      </c>
      <c r="D272" s="10" t="s">
        <v>2659</v>
      </c>
      <c r="E272" s="10" t="s">
        <v>3014</v>
      </c>
      <c r="F272" s="10" t="s">
        <v>3015</v>
      </c>
      <c r="G272" s="10"/>
      <c r="H272" s="10" t="s">
        <v>522</v>
      </c>
      <c r="I272" s="10" t="s">
        <v>3016</v>
      </c>
      <c r="J272" s="10" t="s">
        <v>3050</v>
      </c>
      <c r="K272" s="10" t="s">
        <v>3028</v>
      </c>
      <c r="L272" s="10" t="s">
        <v>2890</v>
      </c>
      <c r="M272" s="10" t="s">
        <v>983</v>
      </c>
      <c r="N272" s="10" t="s">
        <v>3029</v>
      </c>
      <c r="O272" s="10" t="s">
        <v>2892</v>
      </c>
      <c r="P272" s="10" t="s">
        <v>893</v>
      </c>
      <c r="Q272" s="10" t="s">
        <v>3029</v>
      </c>
      <c r="R272" s="10" t="s">
        <v>3030</v>
      </c>
      <c r="S272" s="10" t="s">
        <v>3051</v>
      </c>
      <c r="T272" s="10" t="s">
        <v>3052</v>
      </c>
      <c r="U272" s="10" t="s">
        <v>3053</v>
      </c>
      <c r="V272" s="10" t="s">
        <v>3054</v>
      </c>
      <c r="W272" s="10" t="s">
        <v>3055</v>
      </c>
      <c r="X272" s="10" t="s">
        <v>500</v>
      </c>
      <c r="Y272" s="10" t="s">
        <v>239</v>
      </c>
      <c r="Z272" s="10" t="s">
        <v>124</v>
      </c>
      <c r="AA272" s="49">
        <v>1</v>
      </c>
      <c r="AB272" s="10" t="s">
        <v>125</v>
      </c>
      <c r="AC272" s="10" t="s">
        <v>2083</v>
      </c>
      <c r="AD272" s="49">
        <v>0</v>
      </c>
      <c r="AE272" s="49">
        <v>0</v>
      </c>
      <c r="AF272" s="49">
        <v>1</v>
      </c>
      <c r="AG272" s="49">
        <v>0</v>
      </c>
      <c r="AH272" s="10"/>
      <c r="AI272" s="10"/>
      <c r="AJ272" s="10"/>
      <c r="AK272" s="10" t="s">
        <v>5723</v>
      </c>
      <c r="AL272" s="10"/>
      <c r="AM272" s="10" t="s">
        <v>5070</v>
      </c>
      <c r="AN272" s="10"/>
      <c r="AO272" s="49">
        <v>0</v>
      </c>
      <c r="AP272" s="49">
        <v>0</v>
      </c>
      <c r="AQ272" s="49">
        <v>0</v>
      </c>
      <c r="AR272" s="49">
        <v>0</v>
      </c>
      <c r="AS272" s="49">
        <v>0</v>
      </c>
      <c r="AT272" s="49">
        <v>0</v>
      </c>
      <c r="AU272" s="49">
        <v>0</v>
      </c>
      <c r="AV272" s="49">
        <v>0</v>
      </c>
      <c r="AW272" s="50">
        <v>0</v>
      </c>
      <c r="AX272" s="49">
        <v>0</v>
      </c>
      <c r="AY272" s="49">
        <v>0</v>
      </c>
      <c r="AZ272" s="49">
        <v>0</v>
      </c>
      <c r="BA272" s="49">
        <v>0</v>
      </c>
      <c r="BB272" s="49">
        <v>0</v>
      </c>
      <c r="BC272" s="49">
        <v>0</v>
      </c>
      <c r="BD272" s="49">
        <v>0</v>
      </c>
      <c r="BE272" s="49">
        <v>0</v>
      </c>
      <c r="BF272" s="49">
        <v>0</v>
      </c>
      <c r="BG272" s="49">
        <v>0</v>
      </c>
      <c r="BH272" s="49">
        <v>0</v>
      </c>
      <c r="BI272" s="49">
        <v>0</v>
      </c>
      <c r="BJ272" s="50">
        <v>0</v>
      </c>
      <c r="BK272" s="49">
        <v>10810</v>
      </c>
      <c r="BL272" s="49">
        <v>0</v>
      </c>
      <c r="BM272" s="49">
        <v>0</v>
      </c>
      <c r="BN272" s="49">
        <v>10810</v>
      </c>
      <c r="BO272" s="49">
        <v>0</v>
      </c>
      <c r="BP272" s="49">
        <v>0</v>
      </c>
      <c r="BQ272" s="49">
        <v>0</v>
      </c>
      <c r="BR272" s="49">
        <v>0</v>
      </c>
      <c r="BS272" s="49">
        <v>0</v>
      </c>
      <c r="BT272" s="49">
        <v>0</v>
      </c>
      <c r="BU272" s="50">
        <v>0</v>
      </c>
      <c r="BV272" s="49">
        <v>0</v>
      </c>
      <c r="BW272" s="50">
        <v>0</v>
      </c>
      <c r="BX272" s="49">
        <v>0</v>
      </c>
      <c r="BY272" s="49">
        <v>0</v>
      </c>
      <c r="BZ272" s="49">
        <v>0</v>
      </c>
      <c r="CA272" s="49">
        <v>0</v>
      </c>
      <c r="CB272" s="49">
        <v>0</v>
      </c>
      <c r="CC272" s="49">
        <v>0</v>
      </c>
      <c r="CD272" s="49">
        <v>0</v>
      </c>
      <c r="CE272" s="49">
        <v>0</v>
      </c>
      <c r="CF272" s="49">
        <v>0</v>
      </c>
      <c r="CG272" s="49">
        <v>0</v>
      </c>
      <c r="CH272" s="50">
        <v>0</v>
      </c>
      <c r="CI272" s="49">
        <v>0</v>
      </c>
      <c r="CJ272" s="50">
        <v>0</v>
      </c>
      <c r="CK272" s="49">
        <v>0</v>
      </c>
      <c r="CL272" s="49">
        <v>0</v>
      </c>
      <c r="CM272" s="49">
        <v>0</v>
      </c>
      <c r="CN272" s="49">
        <v>0</v>
      </c>
      <c r="CO272" s="10"/>
      <c r="CP272" s="51" t="s">
        <v>3048</v>
      </c>
    </row>
    <row r="273" spans="1:94" ht="70.349999999999994" customHeight="1" x14ac:dyDescent="0.3">
      <c r="A273" s="48" t="s">
        <v>3056</v>
      </c>
      <c r="B273" s="48" t="s">
        <v>3056</v>
      </c>
      <c r="C273" s="10" t="s">
        <v>111</v>
      </c>
      <c r="D273" s="10" t="s">
        <v>2659</v>
      </c>
      <c r="E273" s="10" t="s">
        <v>3014</v>
      </c>
      <c r="F273" s="10" t="s">
        <v>3015</v>
      </c>
      <c r="G273" s="10"/>
      <c r="H273" s="10" t="s">
        <v>522</v>
      </c>
      <c r="I273" s="10" t="s">
        <v>3016</v>
      </c>
      <c r="J273" s="10" t="s">
        <v>3017</v>
      </c>
      <c r="K273" s="10" t="s">
        <v>3018</v>
      </c>
      <c r="L273" s="10" t="s">
        <v>2890</v>
      </c>
      <c r="M273" s="10" t="s">
        <v>114</v>
      </c>
      <c r="N273" s="10" t="s">
        <v>3057</v>
      </c>
      <c r="O273" s="10" t="s">
        <v>2892</v>
      </c>
      <c r="P273" s="10" t="s">
        <v>893</v>
      </c>
      <c r="Q273" s="10" t="s">
        <v>3057</v>
      </c>
      <c r="R273" s="10" t="s">
        <v>3058</v>
      </c>
      <c r="S273" s="10" t="s">
        <v>3059</v>
      </c>
      <c r="T273" s="10" t="s">
        <v>3060</v>
      </c>
      <c r="U273" s="10" t="s">
        <v>3061</v>
      </c>
      <c r="V273" s="10" t="s">
        <v>3062</v>
      </c>
      <c r="W273" s="10" t="s">
        <v>3063</v>
      </c>
      <c r="X273" s="10" t="s">
        <v>146</v>
      </c>
      <c r="Y273" s="10" t="s">
        <v>123</v>
      </c>
      <c r="Z273" s="10" t="s">
        <v>124</v>
      </c>
      <c r="AA273" s="49">
        <v>120</v>
      </c>
      <c r="AB273" s="10" t="s">
        <v>125</v>
      </c>
      <c r="AC273" s="10" t="s">
        <v>2083</v>
      </c>
      <c r="AD273" s="49">
        <v>0</v>
      </c>
      <c r="AE273" s="49">
        <v>80</v>
      </c>
      <c r="AF273" s="49">
        <v>40</v>
      </c>
      <c r="AG273" s="49">
        <v>0</v>
      </c>
      <c r="AH273" s="10"/>
      <c r="AI273" s="10" t="s">
        <v>5731</v>
      </c>
      <c r="AJ273" s="10" t="s">
        <v>5732</v>
      </c>
      <c r="AK273" s="10" t="s">
        <v>5733</v>
      </c>
      <c r="AL273" s="10"/>
      <c r="AM273" s="10" t="s">
        <v>4849</v>
      </c>
      <c r="AN273" s="10"/>
      <c r="AO273" s="49">
        <v>21</v>
      </c>
      <c r="AP273" s="49">
        <v>0</v>
      </c>
      <c r="AQ273" s="49">
        <v>21</v>
      </c>
      <c r="AR273" s="49">
        <v>0</v>
      </c>
      <c r="AS273" s="49">
        <v>0</v>
      </c>
      <c r="AT273" s="49">
        <v>0</v>
      </c>
      <c r="AU273" s="49">
        <v>0</v>
      </c>
      <c r="AV273" s="49">
        <v>0</v>
      </c>
      <c r="AW273" s="50">
        <v>0</v>
      </c>
      <c r="AX273" s="49">
        <v>0</v>
      </c>
      <c r="AY273" s="49">
        <v>0</v>
      </c>
      <c r="AZ273" s="49">
        <v>0</v>
      </c>
      <c r="BA273" s="49">
        <v>21</v>
      </c>
      <c r="BB273" s="49">
        <v>21</v>
      </c>
      <c r="BC273" s="49">
        <v>0</v>
      </c>
      <c r="BD273" s="49">
        <v>21</v>
      </c>
      <c r="BE273" s="49">
        <v>0</v>
      </c>
      <c r="BF273" s="49">
        <v>0</v>
      </c>
      <c r="BG273" s="49">
        <v>0</v>
      </c>
      <c r="BH273" s="49">
        <v>0</v>
      </c>
      <c r="BI273" s="49">
        <v>0</v>
      </c>
      <c r="BJ273" s="50">
        <v>0</v>
      </c>
      <c r="BK273" s="49">
        <v>0</v>
      </c>
      <c r="BL273" s="49">
        <v>0</v>
      </c>
      <c r="BM273" s="49">
        <v>0</v>
      </c>
      <c r="BN273" s="49">
        <v>21</v>
      </c>
      <c r="BO273" s="49">
        <v>21</v>
      </c>
      <c r="BP273" s="49">
        <v>0</v>
      </c>
      <c r="BQ273" s="49">
        <v>21</v>
      </c>
      <c r="BR273" s="49">
        <v>0</v>
      </c>
      <c r="BS273" s="49">
        <v>0</v>
      </c>
      <c r="BT273" s="49">
        <v>0</v>
      </c>
      <c r="BU273" s="50">
        <v>0</v>
      </c>
      <c r="BV273" s="49">
        <v>0</v>
      </c>
      <c r="BW273" s="50">
        <v>0</v>
      </c>
      <c r="BX273" s="49">
        <v>0</v>
      </c>
      <c r="BY273" s="49">
        <v>0</v>
      </c>
      <c r="BZ273" s="49">
        <v>0</v>
      </c>
      <c r="CA273" s="49">
        <v>21</v>
      </c>
      <c r="CB273" s="49">
        <v>21</v>
      </c>
      <c r="CC273" s="49">
        <v>0</v>
      </c>
      <c r="CD273" s="49">
        <v>21</v>
      </c>
      <c r="CE273" s="49">
        <v>0</v>
      </c>
      <c r="CF273" s="49">
        <v>0</v>
      </c>
      <c r="CG273" s="49">
        <v>0</v>
      </c>
      <c r="CH273" s="50">
        <v>0</v>
      </c>
      <c r="CI273" s="49">
        <v>0</v>
      </c>
      <c r="CJ273" s="50">
        <v>0</v>
      </c>
      <c r="CK273" s="49">
        <v>0</v>
      </c>
      <c r="CL273" s="49">
        <v>0</v>
      </c>
      <c r="CM273" s="49">
        <v>0</v>
      </c>
      <c r="CN273" s="49">
        <v>21</v>
      </c>
      <c r="CO273" s="10"/>
      <c r="CP273" s="51"/>
    </row>
    <row r="274" spans="1:94" ht="70.349999999999994" customHeight="1" x14ac:dyDescent="0.3">
      <c r="A274" s="48" t="s">
        <v>3066</v>
      </c>
      <c r="B274" s="48" t="s">
        <v>3066</v>
      </c>
      <c r="C274" s="10" t="s">
        <v>101</v>
      </c>
      <c r="D274" s="10" t="s">
        <v>2659</v>
      </c>
      <c r="E274" s="10" t="s">
        <v>3014</v>
      </c>
      <c r="F274" s="10" t="s">
        <v>3015</v>
      </c>
      <c r="G274" s="10"/>
      <c r="H274" s="10" t="s">
        <v>522</v>
      </c>
      <c r="I274" s="10" t="s">
        <v>3016</v>
      </c>
      <c r="J274" s="10" t="s">
        <v>3017</v>
      </c>
      <c r="K274" s="10" t="s">
        <v>3018</v>
      </c>
      <c r="L274" s="10" t="s">
        <v>2890</v>
      </c>
      <c r="M274" s="10" t="s">
        <v>114</v>
      </c>
      <c r="N274" s="10" t="s">
        <v>3057</v>
      </c>
      <c r="O274" s="10" t="s">
        <v>2892</v>
      </c>
      <c r="P274" s="10" t="s">
        <v>893</v>
      </c>
      <c r="Q274" s="10" t="s">
        <v>3057</v>
      </c>
      <c r="R274" s="10" t="s">
        <v>3058</v>
      </c>
      <c r="S274" s="10" t="s">
        <v>3067</v>
      </c>
      <c r="T274" s="10" t="s">
        <v>3068</v>
      </c>
      <c r="U274" s="10" t="s">
        <v>3069</v>
      </c>
      <c r="V274" s="10" t="s">
        <v>3070</v>
      </c>
      <c r="W274" s="10" t="s">
        <v>3071</v>
      </c>
      <c r="X274" s="10" t="s">
        <v>3072</v>
      </c>
      <c r="Y274" s="10" t="s">
        <v>123</v>
      </c>
      <c r="Z274" s="10" t="s">
        <v>124</v>
      </c>
      <c r="AA274" s="49">
        <v>2</v>
      </c>
      <c r="AB274" s="10" t="s">
        <v>125</v>
      </c>
      <c r="AC274" s="10" t="s">
        <v>2083</v>
      </c>
      <c r="AD274" s="49">
        <v>0</v>
      </c>
      <c r="AE274" s="49">
        <v>1</v>
      </c>
      <c r="AF274" s="49">
        <v>1</v>
      </c>
      <c r="AG274" s="49">
        <v>0</v>
      </c>
      <c r="AH274" s="10"/>
      <c r="AI274" s="10" t="s">
        <v>5734</v>
      </c>
      <c r="AJ274" s="10" t="s">
        <v>5735</v>
      </c>
      <c r="AK274" s="10" t="s">
        <v>5736</v>
      </c>
      <c r="AL274" s="10"/>
      <c r="AM274" s="10" t="s">
        <v>4891</v>
      </c>
      <c r="AN274" s="10"/>
      <c r="AO274" s="49">
        <v>0</v>
      </c>
      <c r="AP274" s="49">
        <v>0</v>
      </c>
      <c r="AQ274" s="49">
        <v>0</v>
      </c>
      <c r="AR274" s="49">
        <v>0</v>
      </c>
      <c r="AS274" s="49">
        <v>0</v>
      </c>
      <c r="AT274" s="49">
        <v>0</v>
      </c>
      <c r="AU274" s="49">
        <v>0</v>
      </c>
      <c r="AV274" s="49">
        <v>0</v>
      </c>
      <c r="AW274" s="50">
        <v>0</v>
      </c>
      <c r="AX274" s="49">
        <v>0</v>
      </c>
      <c r="AY274" s="49">
        <v>0</v>
      </c>
      <c r="AZ274" s="49">
        <v>0</v>
      </c>
      <c r="BA274" s="49">
        <v>0</v>
      </c>
      <c r="BB274" s="49">
        <v>0</v>
      </c>
      <c r="BC274" s="49">
        <v>0</v>
      </c>
      <c r="BD274" s="49">
        <v>0</v>
      </c>
      <c r="BE274" s="49">
        <v>0</v>
      </c>
      <c r="BF274" s="49">
        <v>0</v>
      </c>
      <c r="BG274" s="49">
        <v>0</v>
      </c>
      <c r="BH274" s="49">
        <v>0</v>
      </c>
      <c r="BI274" s="49">
        <v>2000</v>
      </c>
      <c r="BJ274" s="50">
        <v>0</v>
      </c>
      <c r="BK274" s="49">
        <v>2000</v>
      </c>
      <c r="BL274" s="49">
        <v>0</v>
      </c>
      <c r="BM274" s="49">
        <v>0</v>
      </c>
      <c r="BN274" s="49">
        <v>4000</v>
      </c>
      <c r="BO274" s="49">
        <v>0</v>
      </c>
      <c r="BP274" s="49">
        <v>0</v>
      </c>
      <c r="BQ274" s="49">
        <v>0</v>
      </c>
      <c r="BR274" s="49">
        <v>0</v>
      </c>
      <c r="BS274" s="49">
        <v>0</v>
      </c>
      <c r="BT274" s="49">
        <v>0</v>
      </c>
      <c r="BU274" s="50">
        <v>0</v>
      </c>
      <c r="BV274" s="49">
        <v>0</v>
      </c>
      <c r="BW274" s="50">
        <v>0</v>
      </c>
      <c r="BX274" s="49">
        <v>4000</v>
      </c>
      <c r="BY274" s="49">
        <v>0</v>
      </c>
      <c r="BZ274" s="49">
        <v>0</v>
      </c>
      <c r="CA274" s="49">
        <v>4000</v>
      </c>
      <c r="CB274" s="49">
        <v>0</v>
      </c>
      <c r="CC274" s="49">
        <v>0</v>
      </c>
      <c r="CD274" s="49">
        <v>0</v>
      </c>
      <c r="CE274" s="49">
        <v>0</v>
      </c>
      <c r="CF274" s="49">
        <v>0</v>
      </c>
      <c r="CG274" s="49">
        <v>0</v>
      </c>
      <c r="CH274" s="50">
        <v>0</v>
      </c>
      <c r="CI274" s="49">
        <v>0</v>
      </c>
      <c r="CJ274" s="50">
        <v>0</v>
      </c>
      <c r="CK274" s="49">
        <v>4000</v>
      </c>
      <c r="CL274" s="49">
        <v>0</v>
      </c>
      <c r="CM274" s="49">
        <v>0</v>
      </c>
      <c r="CN274" s="49">
        <v>4000</v>
      </c>
      <c r="CO274" s="10"/>
      <c r="CP274" s="51"/>
    </row>
    <row r="275" spans="1:94" ht="70.349999999999994" customHeight="1" x14ac:dyDescent="0.3">
      <c r="A275" s="48" t="s">
        <v>3076</v>
      </c>
      <c r="B275" s="48" t="s">
        <v>3076</v>
      </c>
      <c r="C275" s="10" t="s">
        <v>136</v>
      </c>
      <c r="D275" s="10" t="s">
        <v>2659</v>
      </c>
      <c r="E275" s="10" t="s">
        <v>3014</v>
      </c>
      <c r="F275" s="10" t="s">
        <v>3015</v>
      </c>
      <c r="G275" s="10"/>
      <c r="H275" s="10" t="s">
        <v>522</v>
      </c>
      <c r="I275" s="10" t="s">
        <v>3016</v>
      </c>
      <c r="J275" s="10" t="s">
        <v>3017</v>
      </c>
      <c r="K275" s="10" t="s">
        <v>3018</v>
      </c>
      <c r="L275" s="10" t="s">
        <v>2890</v>
      </c>
      <c r="M275" s="10" t="s">
        <v>114</v>
      </c>
      <c r="N275" s="10" t="s">
        <v>3057</v>
      </c>
      <c r="O275" s="10" t="s">
        <v>2892</v>
      </c>
      <c r="P275" s="10" t="s">
        <v>893</v>
      </c>
      <c r="Q275" s="10" t="s">
        <v>3057</v>
      </c>
      <c r="R275" s="10" t="s">
        <v>3058</v>
      </c>
      <c r="S275" s="10" t="s">
        <v>3077</v>
      </c>
      <c r="T275" s="10" t="s">
        <v>3078</v>
      </c>
      <c r="U275" s="10" t="s">
        <v>3079</v>
      </c>
      <c r="V275" s="10" t="s">
        <v>3080</v>
      </c>
      <c r="W275" s="10" t="s">
        <v>3081</v>
      </c>
      <c r="X275" s="10" t="s">
        <v>429</v>
      </c>
      <c r="Y275" s="10" t="s">
        <v>123</v>
      </c>
      <c r="Z275" s="10" t="s">
        <v>124</v>
      </c>
      <c r="AA275" s="49">
        <v>4</v>
      </c>
      <c r="AB275" s="10" t="s">
        <v>125</v>
      </c>
      <c r="AC275" s="10" t="s">
        <v>2083</v>
      </c>
      <c r="AD275" s="49">
        <v>0</v>
      </c>
      <c r="AE275" s="49">
        <v>1</v>
      </c>
      <c r="AF275" s="49">
        <v>2</v>
      </c>
      <c r="AG275" s="49">
        <v>1</v>
      </c>
      <c r="AH275" s="10"/>
      <c r="AI275" s="10" t="s">
        <v>5737</v>
      </c>
      <c r="AJ275" s="10" t="s">
        <v>5738</v>
      </c>
      <c r="AK275" s="10" t="s">
        <v>5739</v>
      </c>
      <c r="AL275" s="10"/>
      <c r="AM275" s="10" t="s">
        <v>4849</v>
      </c>
      <c r="AN275" s="10"/>
      <c r="AO275" s="49">
        <v>25</v>
      </c>
      <c r="AP275" s="49">
        <v>0</v>
      </c>
      <c r="AQ275" s="49">
        <v>25</v>
      </c>
      <c r="AR275" s="49">
        <v>0</v>
      </c>
      <c r="AS275" s="49">
        <v>0</v>
      </c>
      <c r="AT275" s="49">
        <v>0</v>
      </c>
      <c r="AU275" s="49">
        <v>0</v>
      </c>
      <c r="AV275" s="49">
        <v>0</v>
      </c>
      <c r="AW275" s="50">
        <v>0</v>
      </c>
      <c r="AX275" s="49">
        <v>0</v>
      </c>
      <c r="AY275" s="49">
        <v>0</v>
      </c>
      <c r="AZ275" s="49">
        <v>0</v>
      </c>
      <c r="BA275" s="49">
        <v>25</v>
      </c>
      <c r="BB275" s="49">
        <v>25</v>
      </c>
      <c r="BC275" s="49">
        <v>0</v>
      </c>
      <c r="BD275" s="49">
        <v>25</v>
      </c>
      <c r="BE275" s="49">
        <v>0</v>
      </c>
      <c r="BF275" s="49">
        <v>0</v>
      </c>
      <c r="BG275" s="49">
        <v>0</v>
      </c>
      <c r="BH275" s="49">
        <v>0</v>
      </c>
      <c r="BI275" s="49">
        <v>0</v>
      </c>
      <c r="BJ275" s="50">
        <v>0</v>
      </c>
      <c r="BK275" s="49">
        <v>0</v>
      </c>
      <c r="BL275" s="49">
        <v>0</v>
      </c>
      <c r="BM275" s="49">
        <v>0</v>
      </c>
      <c r="BN275" s="49">
        <v>25</v>
      </c>
      <c r="BO275" s="49">
        <v>25</v>
      </c>
      <c r="BP275" s="49">
        <v>0</v>
      </c>
      <c r="BQ275" s="49">
        <v>25</v>
      </c>
      <c r="BR275" s="49">
        <v>0</v>
      </c>
      <c r="BS275" s="49">
        <v>0</v>
      </c>
      <c r="BT275" s="49">
        <v>0</v>
      </c>
      <c r="BU275" s="50">
        <v>0</v>
      </c>
      <c r="BV275" s="49">
        <v>0</v>
      </c>
      <c r="BW275" s="50">
        <v>0</v>
      </c>
      <c r="BX275" s="49">
        <v>0</v>
      </c>
      <c r="BY275" s="49">
        <v>0</v>
      </c>
      <c r="BZ275" s="49">
        <v>0</v>
      </c>
      <c r="CA275" s="49">
        <v>25</v>
      </c>
      <c r="CB275" s="49">
        <v>25</v>
      </c>
      <c r="CC275" s="49">
        <v>0</v>
      </c>
      <c r="CD275" s="49">
        <v>25</v>
      </c>
      <c r="CE275" s="49">
        <v>0</v>
      </c>
      <c r="CF275" s="49">
        <v>0</v>
      </c>
      <c r="CG275" s="49">
        <v>0</v>
      </c>
      <c r="CH275" s="50">
        <v>0</v>
      </c>
      <c r="CI275" s="49">
        <v>0</v>
      </c>
      <c r="CJ275" s="50">
        <v>0</v>
      </c>
      <c r="CK275" s="49">
        <v>0</v>
      </c>
      <c r="CL275" s="49">
        <v>0</v>
      </c>
      <c r="CM275" s="49">
        <v>0</v>
      </c>
      <c r="CN275" s="49">
        <v>25</v>
      </c>
      <c r="CO275" s="10"/>
      <c r="CP275" s="51"/>
    </row>
    <row r="276" spans="1:94" ht="70.349999999999994" customHeight="1" x14ac:dyDescent="0.3">
      <c r="A276" s="48" t="s">
        <v>3084</v>
      </c>
      <c r="B276" s="48" t="s">
        <v>3084</v>
      </c>
      <c r="C276" s="10" t="s">
        <v>175</v>
      </c>
      <c r="D276" s="10" t="s">
        <v>2659</v>
      </c>
      <c r="E276" s="10" t="s">
        <v>3014</v>
      </c>
      <c r="F276" s="10" t="s">
        <v>3015</v>
      </c>
      <c r="G276" s="10"/>
      <c r="H276" s="10" t="s">
        <v>522</v>
      </c>
      <c r="I276" s="10" t="s">
        <v>3016</v>
      </c>
      <c r="J276" s="10" t="s">
        <v>3017</v>
      </c>
      <c r="K276" s="10" t="s">
        <v>3018</v>
      </c>
      <c r="L276" s="10" t="s">
        <v>2890</v>
      </c>
      <c r="M276" s="10" t="s">
        <v>114</v>
      </c>
      <c r="N276" s="10" t="s">
        <v>3057</v>
      </c>
      <c r="O276" s="10" t="s">
        <v>2892</v>
      </c>
      <c r="P276" s="10" t="s">
        <v>893</v>
      </c>
      <c r="Q276" s="10" t="s">
        <v>3057</v>
      </c>
      <c r="R276" s="10" t="s">
        <v>3058</v>
      </c>
      <c r="S276" s="10" t="s">
        <v>3059</v>
      </c>
      <c r="T276" s="10" t="s">
        <v>3085</v>
      </c>
      <c r="U276" s="10" t="s">
        <v>3086</v>
      </c>
      <c r="V276" s="10" t="s">
        <v>3087</v>
      </c>
      <c r="W276" s="10" t="s">
        <v>3088</v>
      </c>
      <c r="X276" s="10" t="s">
        <v>638</v>
      </c>
      <c r="Y276" s="10" t="s">
        <v>123</v>
      </c>
      <c r="Z276" s="10" t="s">
        <v>124</v>
      </c>
      <c r="AA276" s="49">
        <v>26</v>
      </c>
      <c r="AB276" s="10" t="s">
        <v>125</v>
      </c>
      <c r="AC276" s="10" t="s">
        <v>2083</v>
      </c>
      <c r="AD276" s="49">
        <v>0</v>
      </c>
      <c r="AE276" s="49">
        <v>0</v>
      </c>
      <c r="AF276" s="49">
        <v>13</v>
      </c>
      <c r="AG276" s="49">
        <v>13</v>
      </c>
      <c r="AH276" s="10"/>
      <c r="AI276" s="10" t="s">
        <v>5740</v>
      </c>
      <c r="AJ276" s="10" t="s">
        <v>5741</v>
      </c>
      <c r="AK276" s="10" t="s">
        <v>5742</v>
      </c>
      <c r="AL276" s="10" t="s">
        <v>5743</v>
      </c>
      <c r="AM276" s="10" t="s">
        <v>4849</v>
      </c>
      <c r="AN276" s="10"/>
      <c r="AO276" s="49">
        <v>0</v>
      </c>
      <c r="AP276" s="49">
        <v>0</v>
      </c>
      <c r="AQ276" s="49">
        <v>0</v>
      </c>
      <c r="AR276" s="49">
        <v>0</v>
      </c>
      <c r="AS276" s="49">
        <v>0</v>
      </c>
      <c r="AT276" s="49">
        <v>0</v>
      </c>
      <c r="AU276" s="49">
        <v>0</v>
      </c>
      <c r="AV276" s="49">
        <v>0</v>
      </c>
      <c r="AW276" s="50">
        <v>0</v>
      </c>
      <c r="AX276" s="49">
        <v>0</v>
      </c>
      <c r="AY276" s="49">
        <v>0</v>
      </c>
      <c r="AZ276" s="49">
        <v>0</v>
      </c>
      <c r="BA276" s="49">
        <v>0</v>
      </c>
      <c r="BB276" s="49">
        <v>26</v>
      </c>
      <c r="BC276" s="49">
        <v>0</v>
      </c>
      <c r="BD276" s="49">
        <v>26</v>
      </c>
      <c r="BE276" s="49">
        <v>0</v>
      </c>
      <c r="BF276" s="49">
        <v>0</v>
      </c>
      <c r="BG276" s="49">
        <v>0</v>
      </c>
      <c r="BH276" s="49">
        <v>0</v>
      </c>
      <c r="BI276" s="49">
        <v>0</v>
      </c>
      <c r="BJ276" s="50">
        <v>0</v>
      </c>
      <c r="BK276" s="49">
        <v>0</v>
      </c>
      <c r="BL276" s="49">
        <v>0</v>
      </c>
      <c r="BM276" s="49">
        <v>0</v>
      </c>
      <c r="BN276" s="49">
        <v>26</v>
      </c>
      <c r="BO276" s="49">
        <v>19</v>
      </c>
      <c r="BP276" s="49">
        <v>0</v>
      </c>
      <c r="BQ276" s="49">
        <v>19</v>
      </c>
      <c r="BR276" s="49">
        <v>0</v>
      </c>
      <c r="BS276" s="49">
        <v>0</v>
      </c>
      <c r="BT276" s="49">
        <v>0</v>
      </c>
      <c r="BU276" s="50">
        <v>0</v>
      </c>
      <c r="BV276" s="49">
        <v>0</v>
      </c>
      <c r="BW276" s="50">
        <v>0</v>
      </c>
      <c r="BX276" s="49">
        <v>0</v>
      </c>
      <c r="BY276" s="49">
        <v>0</v>
      </c>
      <c r="BZ276" s="49">
        <v>0</v>
      </c>
      <c r="CA276" s="49">
        <v>19</v>
      </c>
      <c r="CB276" s="49">
        <v>35</v>
      </c>
      <c r="CC276" s="49">
        <v>0</v>
      </c>
      <c r="CD276" s="49">
        <v>35</v>
      </c>
      <c r="CE276" s="49">
        <v>0</v>
      </c>
      <c r="CF276" s="49">
        <v>0</v>
      </c>
      <c r="CG276" s="49">
        <v>0</v>
      </c>
      <c r="CH276" s="50">
        <v>0</v>
      </c>
      <c r="CI276" s="49">
        <v>0</v>
      </c>
      <c r="CJ276" s="50">
        <v>0</v>
      </c>
      <c r="CK276" s="49">
        <v>0</v>
      </c>
      <c r="CL276" s="49">
        <v>0</v>
      </c>
      <c r="CM276" s="49">
        <v>0</v>
      </c>
      <c r="CN276" s="49">
        <v>35</v>
      </c>
      <c r="CO276" s="10"/>
      <c r="CP276" s="51"/>
    </row>
    <row r="277" spans="1:94" ht="70.349999999999994" customHeight="1" x14ac:dyDescent="0.3">
      <c r="A277" s="48" t="s">
        <v>3091</v>
      </c>
      <c r="B277" s="48" t="s">
        <v>3091</v>
      </c>
      <c r="C277" s="10" t="s">
        <v>111</v>
      </c>
      <c r="D277" s="10" t="s">
        <v>2659</v>
      </c>
      <c r="E277" s="10" t="s">
        <v>3092</v>
      </c>
      <c r="F277" s="10" t="s">
        <v>3093</v>
      </c>
      <c r="G277" s="10"/>
      <c r="H277" s="10" t="s">
        <v>2943</v>
      </c>
      <c r="I277" s="10" t="s">
        <v>2944</v>
      </c>
      <c r="J277" s="10" t="s">
        <v>3094</v>
      </c>
      <c r="K277" s="10" t="s">
        <v>3095</v>
      </c>
      <c r="L277" s="10" t="s">
        <v>2890</v>
      </c>
      <c r="M277" s="10" t="s">
        <v>1289</v>
      </c>
      <c r="N277" s="10" t="s">
        <v>3096</v>
      </c>
      <c r="O277" s="10" t="s">
        <v>2892</v>
      </c>
      <c r="P277" s="10" t="s">
        <v>893</v>
      </c>
      <c r="Q277" s="10" t="s">
        <v>3097</v>
      </c>
      <c r="R277" s="10" t="s">
        <v>3098</v>
      </c>
      <c r="S277" s="10" t="s">
        <v>3099</v>
      </c>
      <c r="T277" s="10" t="s">
        <v>3100</v>
      </c>
      <c r="U277" s="10" t="s">
        <v>3101</v>
      </c>
      <c r="V277" s="10" t="s">
        <v>3102</v>
      </c>
      <c r="W277" s="10" t="s">
        <v>3103</v>
      </c>
      <c r="X277" s="10" t="s">
        <v>3104</v>
      </c>
      <c r="Y277" s="10" t="s">
        <v>123</v>
      </c>
      <c r="Z277" s="10" t="s">
        <v>2956</v>
      </c>
      <c r="AA277" s="49">
        <v>200</v>
      </c>
      <c r="AB277" s="10" t="s">
        <v>125</v>
      </c>
      <c r="AC277" s="10" t="s">
        <v>2083</v>
      </c>
      <c r="AD277" s="49">
        <v>0</v>
      </c>
      <c r="AE277" s="49">
        <v>0</v>
      </c>
      <c r="AF277" s="49">
        <v>0</v>
      </c>
      <c r="AG277" s="49">
        <v>200</v>
      </c>
      <c r="AH277" s="10"/>
      <c r="AI277" s="10"/>
      <c r="AJ277" s="10"/>
      <c r="AK277" s="10"/>
      <c r="AL277" s="10" t="s">
        <v>5744</v>
      </c>
      <c r="AM277" s="10" t="s">
        <v>4849</v>
      </c>
      <c r="AN277" s="10" t="s">
        <v>5745</v>
      </c>
      <c r="AO277" s="49">
        <v>0</v>
      </c>
      <c r="AP277" s="49">
        <v>0</v>
      </c>
      <c r="AQ277" s="49">
        <v>0</v>
      </c>
      <c r="AR277" s="49">
        <v>0</v>
      </c>
      <c r="AS277" s="49">
        <v>0</v>
      </c>
      <c r="AT277" s="49">
        <v>0</v>
      </c>
      <c r="AU277" s="49">
        <v>0</v>
      </c>
      <c r="AV277" s="49">
        <v>0</v>
      </c>
      <c r="AW277" s="50">
        <v>0</v>
      </c>
      <c r="AX277" s="49">
        <v>0</v>
      </c>
      <c r="AY277" s="49">
        <v>0</v>
      </c>
      <c r="AZ277" s="49">
        <v>0</v>
      </c>
      <c r="BA277" s="49">
        <v>0</v>
      </c>
      <c r="BB277" s="49">
        <v>0</v>
      </c>
      <c r="BC277" s="49">
        <v>0</v>
      </c>
      <c r="BD277" s="49">
        <v>0</v>
      </c>
      <c r="BE277" s="49">
        <v>0</v>
      </c>
      <c r="BF277" s="49">
        <v>0</v>
      </c>
      <c r="BG277" s="49">
        <v>0</v>
      </c>
      <c r="BH277" s="49">
        <v>0</v>
      </c>
      <c r="BI277" s="49">
        <v>0</v>
      </c>
      <c r="BJ277" s="50">
        <v>0</v>
      </c>
      <c r="BK277" s="49">
        <v>0</v>
      </c>
      <c r="BL277" s="49">
        <v>500</v>
      </c>
      <c r="BM277" s="49">
        <v>500</v>
      </c>
      <c r="BN277" s="49">
        <v>500</v>
      </c>
      <c r="BO277" s="49">
        <v>0</v>
      </c>
      <c r="BP277" s="49">
        <v>0</v>
      </c>
      <c r="BQ277" s="49">
        <v>0</v>
      </c>
      <c r="BR277" s="49">
        <v>0</v>
      </c>
      <c r="BS277" s="49">
        <v>0</v>
      </c>
      <c r="BT277" s="49">
        <v>0</v>
      </c>
      <c r="BU277" s="50">
        <v>0</v>
      </c>
      <c r="BV277" s="49">
        <v>0</v>
      </c>
      <c r="BW277" s="50">
        <v>0</v>
      </c>
      <c r="BX277" s="49">
        <v>0</v>
      </c>
      <c r="BY277" s="49">
        <v>8000</v>
      </c>
      <c r="BZ277" s="49">
        <v>8000</v>
      </c>
      <c r="CA277" s="49">
        <v>8000</v>
      </c>
      <c r="CB277" s="49">
        <v>0</v>
      </c>
      <c r="CC277" s="49">
        <v>0</v>
      </c>
      <c r="CD277" s="49">
        <v>0</v>
      </c>
      <c r="CE277" s="49">
        <v>0</v>
      </c>
      <c r="CF277" s="49">
        <v>0</v>
      </c>
      <c r="CG277" s="49">
        <v>0</v>
      </c>
      <c r="CH277" s="50">
        <v>0</v>
      </c>
      <c r="CI277" s="49">
        <v>0</v>
      </c>
      <c r="CJ277" s="50">
        <v>0</v>
      </c>
      <c r="CK277" s="49">
        <v>0</v>
      </c>
      <c r="CL277" s="49">
        <v>0</v>
      </c>
      <c r="CM277" s="49">
        <v>0</v>
      </c>
      <c r="CN277" s="49">
        <v>0</v>
      </c>
      <c r="CO277" s="10"/>
      <c r="CP277" s="51"/>
    </row>
    <row r="278" spans="1:94" ht="70.349999999999994" customHeight="1" x14ac:dyDescent="0.3">
      <c r="A278" s="48" t="s">
        <v>3105</v>
      </c>
      <c r="B278" s="48" t="s">
        <v>3105</v>
      </c>
      <c r="C278" s="10" t="s">
        <v>101</v>
      </c>
      <c r="D278" s="10" t="s">
        <v>2659</v>
      </c>
      <c r="E278" s="10" t="s">
        <v>3106</v>
      </c>
      <c r="F278" s="10" t="s">
        <v>1465</v>
      </c>
      <c r="G278" s="10"/>
      <c r="H278" s="10" t="s">
        <v>3107</v>
      </c>
      <c r="I278" s="10" t="s">
        <v>493</v>
      </c>
      <c r="J278" s="10" t="s">
        <v>3108</v>
      </c>
      <c r="K278" s="10" t="s">
        <v>3109</v>
      </c>
      <c r="L278" s="10" t="s">
        <v>2890</v>
      </c>
      <c r="M278" s="10" t="s">
        <v>1289</v>
      </c>
      <c r="N278" s="10" t="s">
        <v>3096</v>
      </c>
      <c r="O278" s="10" t="s">
        <v>2892</v>
      </c>
      <c r="P278" s="10" t="s">
        <v>893</v>
      </c>
      <c r="Q278" s="10" t="s">
        <v>3110</v>
      </c>
      <c r="R278" s="10" t="s">
        <v>3111</v>
      </c>
      <c r="S278" s="10" t="s">
        <v>3112</v>
      </c>
      <c r="T278" s="10" t="s">
        <v>3113</v>
      </c>
      <c r="U278" s="10" t="s">
        <v>3114</v>
      </c>
      <c r="V278" s="10" t="s">
        <v>3115</v>
      </c>
      <c r="W278" s="10" t="s">
        <v>3116</v>
      </c>
      <c r="X278" s="10" t="s">
        <v>350</v>
      </c>
      <c r="Y278" s="10" t="s">
        <v>123</v>
      </c>
      <c r="Z278" s="10" t="s">
        <v>124</v>
      </c>
      <c r="AA278" s="49">
        <v>2</v>
      </c>
      <c r="AB278" s="10" t="s">
        <v>125</v>
      </c>
      <c r="AC278" s="10" t="s">
        <v>2083</v>
      </c>
      <c r="AD278" s="49">
        <v>0</v>
      </c>
      <c r="AE278" s="49">
        <v>1</v>
      </c>
      <c r="AF278" s="49">
        <v>1</v>
      </c>
      <c r="AG278" s="49">
        <v>0</v>
      </c>
      <c r="AH278" s="10"/>
      <c r="AI278" s="10" t="s">
        <v>5746</v>
      </c>
      <c r="AJ278" s="10" t="s">
        <v>5747</v>
      </c>
      <c r="AK278" s="10" t="s">
        <v>5748</v>
      </c>
      <c r="AL278" s="10"/>
      <c r="AM278" s="10" t="s">
        <v>4849</v>
      </c>
      <c r="AN278" s="10"/>
      <c r="AO278" s="49">
        <v>6</v>
      </c>
      <c r="AP278" s="49">
        <v>0</v>
      </c>
      <c r="AQ278" s="49">
        <v>6</v>
      </c>
      <c r="AR278" s="49">
        <v>0</v>
      </c>
      <c r="AS278" s="49">
        <v>0</v>
      </c>
      <c r="AT278" s="49">
        <v>0</v>
      </c>
      <c r="AU278" s="49">
        <v>0</v>
      </c>
      <c r="AV278" s="49">
        <v>0</v>
      </c>
      <c r="AW278" s="50">
        <v>0</v>
      </c>
      <c r="AX278" s="49">
        <v>0</v>
      </c>
      <c r="AY278" s="49">
        <v>0</v>
      </c>
      <c r="AZ278" s="49">
        <v>0</v>
      </c>
      <c r="BA278" s="49">
        <v>6</v>
      </c>
      <c r="BB278" s="49">
        <v>6</v>
      </c>
      <c r="BC278" s="49">
        <v>0</v>
      </c>
      <c r="BD278" s="49">
        <v>6</v>
      </c>
      <c r="BE278" s="49">
        <v>0</v>
      </c>
      <c r="BF278" s="49">
        <v>0</v>
      </c>
      <c r="BG278" s="49">
        <v>0</v>
      </c>
      <c r="BH278" s="49">
        <v>0</v>
      </c>
      <c r="BI278" s="49">
        <v>0</v>
      </c>
      <c r="BJ278" s="50">
        <v>0</v>
      </c>
      <c r="BK278" s="49">
        <v>0</v>
      </c>
      <c r="BL278" s="49">
        <v>0</v>
      </c>
      <c r="BM278" s="49">
        <v>0</v>
      </c>
      <c r="BN278" s="49">
        <v>6</v>
      </c>
      <c r="BO278" s="49">
        <v>6</v>
      </c>
      <c r="BP278" s="49">
        <v>0</v>
      </c>
      <c r="BQ278" s="49">
        <v>6</v>
      </c>
      <c r="BR278" s="49">
        <v>0</v>
      </c>
      <c r="BS278" s="49">
        <v>0</v>
      </c>
      <c r="BT278" s="49">
        <v>0</v>
      </c>
      <c r="BU278" s="50">
        <v>0</v>
      </c>
      <c r="BV278" s="49">
        <v>0</v>
      </c>
      <c r="BW278" s="50">
        <v>0</v>
      </c>
      <c r="BX278" s="49">
        <v>0</v>
      </c>
      <c r="BY278" s="49">
        <v>0</v>
      </c>
      <c r="BZ278" s="49">
        <v>0</v>
      </c>
      <c r="CA278" s="49">
        <v>6</v>
      </c>
      <c r="CB278" s="49">
        <v>6</v>
      </c>
      <c r="CC278" s="49">
        <v>0</v>
      </c>
      <c r="CD278" s="49">
        <v>6</v>
      </c>
      <c r="CE278" s="49">
        <v>0</v>
      </c>
      <c r="CF278" s="49">
        <v>0</v>
      </c>
      <c r="CG278" s="49">
        <v>0</v>
      </c>
      <c r="CH278" s="50">
        <v>0</v>
      </c>
      <c r="CI278" s="49">
        <v>0</v>
      </c>
      <c r="CJ278" s="50">
        <v>0</v>
      </c>
      <c r="CK278" s="49">
        <v>0</v>
      </c>
      <c r="CL278" s="49">
        <v>0</v>
      </c>
      <c r="CM278" s="49">
        <v>0</v>
      </c>
      <c r="CN278" s="49">
        <v>6</v>
      </c>
      <c r="CO278" s="10"/>
      <c r="CP278" s="51"/>
    </row>
    <row r="279" spans="1:94" ht="70.349999999999994" customHeight="1" x14ac:dyDescent="0.3">
      <c r="A279" s="48" t="s">
        <v>3119</v>
      </c>
      <c r="B279" s="48" t="s">
        <v>3119</v>
      </c>
      <c r="C279" s="10" t="s">
        <v>136</v>
      </c>
      <c r="D279" s="10" t="s">
        <v>2659</v>
      </c>
      <c r="E279" s="10" t="s">
        <v>3106</v>
      </c>
      <c r="F279" s="10" t="s">
        <v>1465</v>
      </c>
      <c r="G279" s="10"/>
      <c r="H279" s="10" t="s">
        <v>3107</v>
      </c>
      <c r="I279" s="10" t="s">
        <v>493</v>
      </c>
      <c r="J279" s="10" t="s">
        <v>3108</v>
      </c>
      <c r="K279" s="10" t="s">
        <v>3109</v>
      </c>
      <c r="L279" s="10" t="s">
        <v>2890</v>
      </c>
      <c r="M279" s="10" t="s">
        <v>1289</v>
      </c>
      <c r="N279" s="10" t="s">
        <v>3096</v>
      </c>
      <c r="O279" s="10" t="s">
        <v>2892</v>
      </c>
      <c r="P279" s="10" t="s">
        <v>893</v>
      </c>
      <c r="Q279" s="10" t="s">
        <v>3110</v>
      </c>
      <c r="R279" s="10" t="s">
        <v>3111</v>
      </c>
      <c r="S279" s="10" t="s">
        <v>3120</v>
      </c>
      <c r="T279" s="10" t="s">
        <v>3121</v>
      </c>
      <c r="U279" s="10" t="s">
        <v>3122</v>
      </c>
      <c r="V279" s="10" t="s">
        <v>3123</v>
      </c>
      <c r="W279" s="10" t="s">
        <v>3124</v>
      </c>
      <c r="X279" s="10" t="s">
        <v>283</v>
      </c>
      <c r="Y279" s="10" t="s">
        <v>123</v>
      </c>
      <c r="Z279" s="10" t="s">
        <v>124</v>
      </c>
      <c r="AA279" s="49">
        <v>1</v>
      </c>
      <c r="AB279" s="10" t="s">
        <v>125</v>
      </c>
      <c r="AC279" s="10" t="s">
        <v>2083</v>
      </c>
      <c r="AD279" s="49">
        <v>0</v>
      </c>
      <c r="AE279" s="49">
        <v>1</v>
      </c>
      <c r="AF279" s="49">
        <v>0</v>
      </c>
      <c r="AG279" s="49">
        <v>0</v>
      </c>
      <c r="AH279" s="10"/>
      <c r="AI279" s="10"/>
      <c r="AJ279" s="10"/>
      <c r="AK279" s="10" t="s">
        <v>5749</v>
      </c>
      <c r="AL279" s="10"/>
      <c r="AM279" s="10" t="s">
        <v>4891</v>
      </c>
      <c r="AN279" s="10" t="s">
        <v>5750</v>
      </c>
      <c r="AO279" s="49">
        <v>0</v>
      </c>
      <c r="AP279" s="49">
        <v>0</v>
      </c>
      <c r="AQ279" s="49">
        <v>0</v>
      </c>
      <c r="AR279" s="49">
        <v>0</v>
      </c>
      <c r="AS279" s="49">
        <v>0</v>
      </c>
      <c r="AT279" s="49">
        <v>0</v>
      </c>
      <c r="AU279" s="49">
        <v>0</v>
      </c>
      <c r="AV279" s="49">
        <v>0</v>
      </c>
      <c r="AW279" s="50">
        <v>0</v>
      </c>
      <c r="AX279" s="49">
        <v>0</v>
      </c>
      <c r="AY279" s="49">
        <v>0</v>
      </c>
      <c r="AZ279" s="49">
        <v>0</v>
      </c>
      <c r="BA279" s="49">
        <v>0</v>
      </c>
      <c r="BB279" s="49">
        <v>0</v>
      </c>
      <c r="BC279" s="49">
        <v>0</v>
      </c>
      <c r="BD279" s="49">
        <v>0</v>
      </c>
      <c r="BE279" s="49">
        <v>0</v>
      </c>
      <c r="BF279" s="49">
        <v>0</v>
      </c>
      <c r="BG279" s="49">
        <v>0</v>
      </c>
      <c r="BH279" s="49">
        <v>0</v>
      </c>
      <c r="BI279" s="49">
        <v>0</v>
      </c>
      <c r="BJ279" s="50">
        <v>0</v>
      </c>
      <c r="BK279" s="49">
        <v>500</v>
      </c>
      <c r="BL279" s="49">
        <v>0</v>
      </c>
      <c r="BM279" s="49">
        <v>0</v>
      </c>
      <c r="BN279" s="49">
        <v>500</v>
      </c>
      <c r="BO279" s="49">
        <v>0</v>
      </c>
      <c r="BP279" s="49">
        <v>0</v>
      </c>
      <c r="BQ279" s="49">
        <v>0</v>
      </c>
      <c r="BR279" s="49">
        <v>0</v>
      </c>
      <c r="BS279" s="49">
        <v>0</v>
      </c>
      <c r="BT279" s="49">
        <v>0</v>
      </c>
      <c r="BU279" s="50">
        <v>0</v>
      </c>
      <c r="BV279" s="49">
        <v>0</v>
      </c>
      <c r="BW279" s="50">
        <v>0</v>
      </c>
      <c r="BX279" s="49">
        <v>500</v>
      </c>
      <c r="BY279" s="49">
        <v>0</v>
      </c>
      <c r="BZ279" s="49">
        <v>0</v>
      </c>
      <c r="CA279" s="49">
        <v>500</v>
      </c>
      <c r="CB279" s="49">
        <v>0</v>
      </c>
      <c r="CC279" s="49">
        <v>0</v>
      </c>
      <c r="CD279" s="49">
        <v>0</v>
      </c>
      <c r="CE279" s="49">
        <v>0</v>
      </c>
      <c r="CF279" s="49">
        <v>0</v>
      </c>
      <c r="CG279" s="49">
        <v>0</v>
      </c>
      <c r="CH279" s="50">
        <v>0</v>
      </c>
      <c r="CI279" s="49">
        <v>550</v>
      </c>
      <c r="CJ279" s="50">
        <v>0</v>
      </c>
      <c r="CK279" s="49">
        <v>500</v>
      </c>
      <c r="CL279" s="49">
        <v>0</v>
      </c>
      <c r="CM279" s="49">
        <v>0</v>
      </c>
      <c r="CN279" s="49">
        <v>1050</v>
      </c>
      <c r="CO279" s="10"/>
      <c r="CP279" s="51"/>
    </row>
    <row r="280" spans="1:94" ht="70.349999999999994" customHeight="1" x14ac:dyDescent="0.3">
      <c r="A280" s="48" t="s">
        <v>3126</v>
      </c>
      <c r="B280" s="48" t="s">
        <v>3126</v>
      </c>
      <c r="C280" s="10" t="s">
        <v>175</v>
      </c>
      <c r="D280" s="10" t="s">
        <v>2659</v>
      </c>
      <c r="E280" s="10" t="s">
        <v>3106</v>
      </c>
      <c r="F280" s="10" t="s">
        <v>1465</v>
      </c>
      <c r="G280" s="10"/>
      <c r="H280" s="10" t="s">
        <v>3107</v>
      </c>
      <c r="I280" s="10" t="s">
        <v>493</v>
      </c>
      <c r="J280" s="10" t="s">
        <v>3108</v>
      </c>
      <c r="K280" s="10" t="s">
        <v>3109</v>
      </c>
      <c r="L280" s="10" t="s">
        <v>2890</v>
      </c>
      <c r="M280" s="10" t="s">
        <v>1289</v>
      </c>
      <c r="N280" s="10" t="s">
        <v>3096</v>
      </c>
      <c r="O280" s="10" t="s">
        <v>2892</v>
      </c>
      <c r="P280" s="10" t="s">
        <v>893</v>
      </c>
      <c r="Q280" s="10" t="s">
        <v>3110</v>
      </c>
      <c r="R280" s="10" t="s">
        <v>3111</v>
      </c>
      <c r="S280" s="10" t="s">
        <v>3127</v>
      </c>
      <c r="T280" s="10" t="s">
        <v>3128</v>
      </c>
      <c r="U280" s="10" t="s">
        <v>249</v>
      </c>
      <c r="V280" s="10" t="s">
        <v>3129</v>
      </c>
      <c r="W280" s="10" t="s">
        <v>3130</v>
      </c>
      <c r="X280" s="10" t="s">
        <v>146</v>
      </c>
      <c r="Y280" s="10" t="s">
        <v>123</v>
      </c>
      <c r="Z280" s="10" t="s">
        <v>124</v>
      </c>
      <c r="AA280" s="49">
        <v>120</v>
      </c>
      <c r="AB280" s="10" t="s">
        <v>125</v>
      </c>
      <c r="AC280" s="10" t="s">
        <v>2083</v>
      </c>
      <c r="AD280" s="49">
        <v>0</v>
      </c>
      <c r="AE280" s="49">
        <v>120</v>
      </c>
      <c r="AF280" s="49">
        <v>0</v>
      </c>
      <c r="AG280" s="49">
        <v>0</v>
      </c>
      <c r="AH280" s="10" t="s">
        <v>5751</v>
      </c>
      <c r="AI280" s="10" t="s">
        <v>5752</v>
      </c>
      <c r="AJ280" s="10" t="s">
        <v>5753</v>
      </c>
      <c r="AK280" s="10" t="s">
        <v>5754</v>
      </c>
      <c r="AL280" s="10"/>
      <c r="AM280" s="10" t="s">
        <v>4849</v>
      </c>
      <c r="AN280" s="10" t="s">
        <v>5750</v>
      </c>
      <c r="AO280" s="49">
        <v>0</v>
      </c>
      <c r="AP280" s="49">
        <v>0</v>
      </c>
      <c r="AQ280" s="49">
        <v>0</v>
      </c>
      <c r="AR280" s="49">
        <v>0</v>
      </c>
      <c r="AS280" s="49">
        <v>0</v>
      </c>
      <c r="AT280" s="49">
        <v>0</v>
      </c>
      <c r="AU280" s="49">
        <v>0</v>
      </c>
      <c r="AV280" s="49">
        <v>0</v>
      </c>
      <c r="AW280" s="50">
        <v>0</v>
      </c>
      <c r="AX280" s="49">
        <v>0</v>
      </c>
      <c r="AY280" s="49">
        <v>0</v>
      </c>
      <c r="AZ280" s="49">
        <v>0</v>
      </c>
      <c r="BA280" s="49">
        <v>0</v>
      </c>
      <c r="BB280" s="49">
        <v>0</v>
      </c>
      <c r="BC280" s="49">
        <v>0</v>
      </c>
      <c r="BD280" s="49">
        <v>0</v>
      </c>
      <c r="BE280" s="49">
        <v>0</v>
      </c>
      <c r="BF280" s="49">
        <v>0</v>
      </c>
      <c r="BG280" s="49">
        <v>0</v>
      </c>
      <c r="BH280" s="49">
        <v>0</v>
      </c>
      <c r="BI280" s="49">
        <v>0</v>
      </c>
      <c r="BJ280" s="50">
        <v>0</v>
      </c>
      <c r="BK280" s="49">
        <v>0</v>
      </c>
      <c r="BL280" s="49">
        <v>0</v>
      </c>
      <c r="BM280" s="49">
        <v>0</v>
      </c>
      <c r="BN280" s="49">
        <v>0</v>
      </c>
      <c r="BO280" s="49">
        <v>21</v>
      </c>
      <c r="BP280" s="49">
        <v>0</v>
      </c>
      <c r="BQ280" s="49">
        <v>21</v>
      </c>
      <c r="BR280" s="49">
        <v>0</v>
      </c>
      <c r="BS280" s="49">
        <v>0</v>
      </c>
      <c r="BT280" s="49">
        <v>0</v>
      </c>
      <c r="BU280" s="50">
        <v>0</v>
      </c>
      <c r="BV280" s="49">
        <v>0</v>
      </c>
      <c r="BW280" s="50">
        <v>0</v>
      </c>
      <c r="BX280" s="49">
        <v>0</v>
      </c>
      <c r="BY280" s="49">
        <v>0</v>
      </c>
      <c r="BZ280" s="49">
        <v>0</v>
      </c>
      <c r="CA280" s="49">
        <v>21</v>
      </c>
      <c r="CB280" s="49">
        <v>40</v>
      </c>
      <c r="CC280" s="49">
        <v>0</v>
      </c>
      <c r="CD280" s="49">
        <v>40</v>
      </c>
      <c r="CE280" s="49">
        <v>0</v>
      </c>
      <c r="CF280" s="49">
        <v>0</v>
      </c>
      <c r="CG280" s="49">
        <v>0</v>
      </c>
      <c r="CH280" s="50">
        <v>0</v>
      </c>
      <c r="CI280" s="49">
        <v>0</v>
      </c>
      <c r="CJ280" s="50">
        <v>0</v>
      </c>
      <c r="CK280" s="49">
        <v>0</v>
      </c>
      <c r="CL280" s="49">
        <v>0</v>
      </c>
      <c r="CM280" s="49">
        <v>0</v>
      </c>
      <c r="CN280" s="49">
        <v>40</v>
      </c>
      <c r="CO280" s="10"/>
      <c r="CP280" s="51"/>
    </row>
    <row r="281" spans="1:94" ht="70.349999999999994" customHeight="1" x14ac:dyDescent="0.3">
      <c r="A281" s="48" t="s">
        <v>3134</v>
      </c>
      <c r="B281" s="48" t="s">
        <v>3134</v>
      </c>
      <c r="C281" s="10" t="s">
        <v>246</v>
      </c>
      <c r="D281" s="10" t="s">
        <v>2659</v>
      </c>
      <c r="E281" s="10" t="s">
        <v>3106</v>
      </c>
      <c r="F281" s="10" t="s">
        <v>1465</v>
      </c>
      <c r="G281" s="10"/>
      <c r="H281" s="10" t="s">
        <v>3107</v>
      </c>
      <c r="I281" s="10" t="s">
        <v>493</v>
      </c>
      <c r="J281" s="10" t="s">
        <v>3108</v>
      </c>
      <c r="K281" s="10" t="s">
        <v>3109</v>
      </c>
      <c r="L281" s="10" t="s">
        <v>2890</v>
      </c>
      <c r="M281" s="10" t="s">
        <v>1289</v>
      </c>
      <c r="N281" s="10" t="s">
        <v>3096</v>
      </c>
      <c r="O281" s="10" t="s">
        <v>2892</v>
      </c>
      <c r="P281" s="10" t="s">
        <v>893</v>
      </c>
      <c r="Q281" s="10" t="s">
        <v>3110</v>
      </c>
      <c r="R281" s="10" t="s">
        <v>3111</v>
      </c>
      <c r="S281" s="10" t="s">
        <v>3135</v>
      </c>
      <c r="T281" s="10" t="s">
        <v>3136</v>
      </c>
      <c r="U281" s="10" t="s">
        <v>3137</v>
      </c>
      <c r="V281" s="10" t="s">
        <v>3138</v>
      </c>
      <c r="W281" s="10" t="s">
        <v>3139</v>
      </c>
      <c r="X281" s="10" t="s">
        <v>429</v>
      </c>
      <c r="Y281" s="10" t="s">
        <v>123</v>
      </c>
      <c r="Z281" s="10" t="s">
        <v>124</v>
      </c>
      <c r="AA281" s="49">
        <v>7</v>
      </c>
      <c r="AB281" s="10" t="s">
        <v>125</v>
      </c>
      <c r="AC281" s="10" t="s">
        <v>2083</v>
      </c>
      <c r="AD281" s="49">
        <v>1</v>
      </c>
      <c r="AE281" s="49">
        <v>1</v>
      </c>
      <c r="AF281" s="49">
        <v>2</v>
      </c>
      <c r="AG281" s="49">
        <v>3</v>
      </c>
      <c r="AH281" s="10" t="s">
        <v>5755</v>
      </c>
      <c r="AI281" s="10" t="s">
        <v>5756</v>
      </c>
      <c r="AJ281" s="10" t="s">
        <v>5757</v>
      </c>
      <c r="AK281" s="10" t="s">
        <v>5758</v>
      </c>
      <c r="AL281" s="10" t="s">
        <v>5759</v>
      </c>
      <c r="AM281" s="10" t="s">
        <v>4849</v>
      </c>
      <c r="AN281" s="10" t="s">
        <v>5760</v>
      </c>
      <c r="AO281" s="49">
        <v>21</v>
      </c>
      <c r="AP281" s="49">
        <v>0</v>
      </c>
      <c r="AQ281" s="49">
        <v>21</v>
      </c>
      <c r="AR281" s="49">
        <v>0</v>
      </c>
      <c r="AS281" s="49">
        <v>0</v>
      </c>
      <c r="AT281" s="49">
        <v>0</v>
      </c>
      <c r="AU281" s="49">
        <v>0</v>
      </c>
      <c r="AV281" s="49">
        <v>0</v>
      </c>
      <c r="AW281" s="50">
        <v>0</v>
      </c>
      <c r="AX281" s="49">
        <v>0</v>
      </c>
      <c r="AY281" s="49">
        <v>0</v>
      </c>
      <c r="AZ281" s="49">
        <v>0</v>
      </c>
      <c r="BA281" s="49">
        <v>21</v>
      </c>
      <c r="BB281" s="49">
        <v>21</v>
      </c>
      <c r="BC281" s="49">
        <v>0</v>
      </c>
      <c r="BD281" s="49">
        <v>21</v>
      </c>
      <c r="BE281" s="49">
        <v>0</v>
      </c>
      <c r="BF281" s="49">
        <v>0</v>
      </c>
      <c r="BG281" s="49">
        <v>0</v>
      </c>
      <c r="BH281" s="49">
        <v>0</v>
      </c>
      <c r="BI281" s="49">
        <v>0</v>
      </c>
      <c r="BJ281" s="50">
        <v>0</v>
      </c>
      <c r="BK281" s="49">
        <v>0</v>
      </c>
      <c r="BL281" s="49">
        <v>0</v>
      </c>
      <c r="BM281" s="49">
        <v>0</v>
      </c>
      <c r="BN281" s="49">
        <v>21</v>
      </c>
      <c r="BO281" s="49">
        <v>21</v>
      </c>
      <c r="BP281" s="49">
        <v>0</v>
      </c>
      <c r="BQ281" s="49">
        <v>21</v>
      </c>
      <c r="BR281" s="49">
        <v>0</v>
      </c>
      <c r="BS281" s="49">
        <v>0</v>
      </c>
      <c r="BT281" s="49">
        <v>0</v>
      </c>
      <c r="BU281" s="50">
        <v>0</v>
      </c>
      <c r="BV281" s="49">
        <v>0</v>
      </c>
      <c r="BW281" s="50">
        <v>0</v>
      </c>
      <c r="BX281" s="49">
        <v>0</v>
      </c>
      <c r="BY281" s="49">
        <v>0</v>
      </c>
      <c r="BZ281" s="49">
        <v>0</v>
      </c>
      <c r="CA281" s="49">
        <v>21</v>
      </c>
      <c r="CB281" s="49">
        <v>21</v>
      </c>
      <c r="CC281" s="49">
        <v>0</v>
      </c>
      <c r="CD281" s="49">
        <v>21</v>
      </c>
      <c r="CE281" s="49">
        <v>0</v>
      </c>
      <c r="CF281" s="49">
        <v>0</v>
      </c>
      <c r="CG281" s="49">
        <v>0</v>
      </c>
      <c r="CH281" s="50">
        <v>0</v>
      </c>
      <c r="CI281" s="49">
        <v>0</v>
      </c>
      <c r="CJ281" s="50">
        <v>0</v>
      </c>
      <c r="CK281" s="49">
        <v>0</v>
      </c>
      <c r="CL281" s="49">
        <v>0</v>
      </c>
      <c r="CM281" s="49">
        <v>0</v>
      </c>
      <c r="CN281" s="49">
        <v>21</v>
      </c>
      <c r="CO281" s="10"/>
      <c r="CP281" s="51"/>
    </row>
    <row r="282" spans="1:94" ht="70.349999999999994" customHeight="1" x14ac:dyDescent="0.3">
      <c r="A282" s="48" t="s">
        <v>3144</v>
      </c>
      <c r="B282" s="48" t="s">
        <v>3144</v>
      </c>
      <c r="C282" s="10" t="s">
        <v>111</v>
      </c>
      <c r="D282" s="10" t="s">
        <v>2659</v>
      </c>
      <c r="E282" s="10" t="s">
        <v>3145</v>
      </c>
      <c r="F282" s="10" t="s">
        <v>3146</v>
      </c>
      <c r="G282" s="10" t="s">
        <v>521</v>
      </c>
      <c r="H282" s="10" t="s">
        <v>522</v>
      </c>
      <c r="I282" s="10" t="s">
        <v>3147</v>
      </c>
      <c r="J282" s="10" t="s">
        <v>3148</v>
      </c>
      <c r="K282" s="10" t="s">
        <v>3149</v>
      </c>
      <c r="L282" s="10" t="s">
        <v>3150</v>
      </c>
      <c r="M282" s="10" t="s">
        <v>438</v>
      </c>
      <c r="N282" s="10" t="s">
        <v>3151</v>
      </c>
      <c r="O282" s="10" t="s">
        <v>3152</v>
      </c>
      <c r="P282" s="10" t="s">
        <v>760</v>
      </c>
      <c r="Q282" s="10" t="s">
        <v>3153</v>
      </c>
      <c r="R282" s="10" t="s">
        <v>3154</v>
      </c>
      <c r="S282" s="10" t="s">
        <v>3155</v>
      </c>
      <c r="T282" s="10" t="s">
        <v>3156</v>
      </c>
      <c r="U282" s="10" t="s">
        <v>3157</v>
      </c>
      <c r="V282" s="10" t="s">
        <v>3158</v>
      </c>
      <c r="W282" s="10" t="s">
        <v>3159</v>
      </c>
      <c r="X282" s="10" t="s">
        <v>801</v>
      </c>
      <c r="Y282" s="10" t="s">
        <v>123</v>
      </c>
      <c r="Z282" s="10" t="s">
        <v>124</v>
      </c>
      <c r="AA282" s="49">
        <v>2</v>
      </c>
      <c r="AB282" s="10" t="s">
        <v>125</v>
      </c>
      <c r="AC282" s="10" t="s">
        <v>3152</v>
      </c>
      <c r="AD282" s="49">
        <v>0</v>
      </c>
      <c r="AE282" s="49">
        <v>2</v>
      </c>
      <c r="AF282" s="49">
        <v>0</v>
      </c>
      <c r="AG282" s="49">
        <v>0</v>
      </c>
      <c r="AH282" s="10"/>
      <c r="AI282" s="10" t="s">
        <v>5761</v>
      </c>
      <c r="AJ282" s="10" t="s">
        <v>5762</v>
      </c>
      <c r="AK282" s="10"/>
      <c r="AL282" s="10"/>
      <c r="AM282" s="10" t="s">
        <v>4849</v>
      </c>
      <c r="AN282" s="10" t="s">
        <v>5763</v>
      </c>
      <c r="AO282" s="49">
        <v>150</v>
      </c>
      <c r="AP282" s="49">
        <v>0</v>
      </c>
      <c r="AQ282" s="49">
        <v>150</v>
      </c>
      <c r="AR282" s="49">
        <v>0</v>
      </c>
      <c r="AS282" s="49">
        <v>0</v>
      </c>
      <c r="AT282" s="49">
        <v>0</v>
      </c>
      <c r="AU282" s="49">
        <v>0</v>
      </c>
      <c r="AV282" s="49">
        <v>0</v>
      </c>
      <c r="AW282" s="50">
        <v>0</v>
      </c>
      <c r="AX282" s="49">
        <v>0</v>
      </c>
      <c r="AY282" s="49">
        <v>0</v>
      </c>
      <c r="AZ282" s="49">
        <v>0</v>
      </c>
      <c r="BA282" s="49">
        <v>150</v>
      </c>
      <c r="BB282" s="49">
        <v>150</v>
      </c>
      <c r="BC282" s="49">
        <v>0</v>
      </c>
      <c r="BD282" s="49">
        <v>150</v>
      </c>
      <c r="BE282" s="49">
        <v>0</v>
      </c>
      <c r="BF282" s="49">
        <v>0</v>
      </c>
      <c r="BG282" s="49">
        <v>0</v>
      </c>
      <c r="BH282" s="49">
        <v>0</v>
      </c>
      <c r="BI282" s="49">
        <v>0</v>
      </c>
      <c r="BJ282" s="50">
        <v>0</v>
      </c>
      <c r="BK282" s="49">
        <v>0</v>
      </c>
      <c r="BL282" s="49">
        <v>0</v>
      </c>
      <c r="BM282" s="49">
        <v>0</v>
      </c>
      <c r="BN282" s="49">
        <v>150</v>
      </c>
      <c r="BO282" s="49">
        <v>0</v>
      </c>
      <c r="BP282" s="49">
        <v>0</v>
      </c>
      <c r="BQ282" s="49">
        <v>0</v>
      </c>
      <c r="BR282" s="49">
        <v>0</v>
      </c>
      <c r="BS282" s="49">
        <v>0</v>
      </c>
      <c r="BT282" s="49">
        <v>0</v>
      </c>
      <c r="BU282" s="50">
        <v>0</v>
      </c>
      <c r="BV282" s="49">
        <v>0</v>
      </c>
      <c r="BW282" s="50">
        <v>0</v>
      </c>
      <c r="BX282" s="49">
        <v>0</v>
      </c>
      <c r="BY282" s="49">
        <v>0</v>
      </c>
      <c r="BZ282" s="49">
        <v>0</v>
      </c>
      <c r="CA282" s="49">
        <v>0</v>
      </c>
      <c r="CB282" s="49">
        <v>0</v>
      </c>
      <c r="CC282" s="49">
        <v>0</v>
      </c>
      <c r="CD282" s="49">
        <v>0</v>
      </c>
      <c r="CE282" s="49">
        <v>0</v>
      </c>
      <c r="CF282" s="49">
        <v>0</v>
      </c>
      <c r="CG282" s="49">
        <v>0</v>
      </c>
      <c r="CH282" s="50">
        <v>0</v>
      </c>
      <c r="CI282" s="49">
        <v>0</v>
      </c>
      <c r="CJ282" s="50">
        <v>0</v>
      </c>
      <c r="CK282" s="49">
        <v>0</v>
      </c>
      <c r="CL282" s="49">
        <v>0</v>
      </c>
      <c r="CM282" s="49">
        <v>0</v>
      </c>
      <c r="CN282" s="49">
        <v>0</v>
      </c>
      <c r="CO282" s="10"/>
      <c r="CP282" s="51"/>
    </row>
    <row r="283" spans="1:94" ht="70.349999999999994" customHeight="1" x14ac:dyDescent="0.3">
      <c r="A283" s="48" t="s">
        <v>3162</v>
      </c>
      <c r="B283" s="48" t="s">
        <v>3162</v>
      </c>
      <c r="C283" s="10" t="s">
        <v>101</v>
      </c>
      <c r="D283" s="10" t="s">
        <v>2659</v>
      </c>
      <c r="E283" s="10" t="s">
        <v>3145</v>
      </c>
      <c r="F283" s="10" t="s">
        <v>3146</v>
      </c>
      <c r="G283" s="10" t="s">
        <v>521</v>
      </c>
      <c r="H283" s="10" t="s">
        <v>522</v>
      </c>
      <c r="I283" s="10" t="s">
        <v>3147</v>
      </c>
      <c r="J283" s="10" t="s">
        <v>3148</v>
      </c>
      <c r="K283" s="10" t="s">
        <v>3149</v>
      </c>
      <c r="L283" s="10" t="s">
        <v>3150</v>
      </c>
      <c r="M283" s="10" t="s">
        <v>438</v>
      </c>
      <c r="N283" s="10" t="s">
        <v>3151</v>
      </c>
      <c r="O283" s="10" t="s">
        <v>3152</v>
      </c>
      <c r="P283" s="10" t="s">
        <v>760</v>
      </c>
      <c r="Q283" s="10" t="s">
        <v>3153</v>
      </c>
      <c r="R283" s="10" t="s">
        <v>3154</v>
      </c>
      <c r="S283" s="10" t="s">
        <v>3163</v>
      </c>
      <c r="T283" s="10" t="s">
        <v>3164</v>
      </c>
      <c r="U283" s="10" t="s">
        <v>3165</v>
      </c>
      <c r="V283" s="10" t="s">
        <v>3166</v>
      </c>
      <c r="W283" s="10" t="s">
        <v>3167</v>
      </c>
      <c r="X283" s="10" t="s">
        <v>2674</v>
      </c>
      <c r="Y283" s="10" t="s">
        <v>123</v>
      </c>
      <c r="Z283" s="10" t="s">
        <v>124</v>
      </c>
      <c r="AA283" s="49">
        <v>12308</v>
      </c>
      <c r="AB283" s="10" t="s">
        <v>125</v>
      </c>
      <c r="AC283" s="10" t="s">
        <v>3152</v>
      </c>
      <c r="AD283" s="49">
        <v>3600</v>
      </c>
      <c r="AE283" s="49">
        <v>4500</v>
      </c>
      <c r="AF283" s="49">
        <v>2104</v>
      </c>
      <c r="AG283" s="49">
        <v>2104</v>
      </c>
      <c r="AH283" s="10" t="s">
        <v>5764</v>
      </c>
      <c r="AI283" s="10" t="s">
        <v>5765</v>
      </c>
      <c r="AJ283" s="10" t="s">
        <v>5766</v>
      </c>
      <c r="AK283" s="10" t="s">
        <v>5767</v>
      </c>
      <c r="AL283" s="10" t="s">
        <v>5768</v>
      </c>
      <c r="AM283" s="10" t="s">
        <v>4891</v>
      </c>
      <c r="AN283" s="10" t="s">
        <v>5769</v>
      </c>
      <c r="AO283" s="49">
        <v>0</v>
      </c>
      <c r="AP283" s="49">
        <v>0</v>
      </c>
      <c r="AQ283" s="49">
        <v>0</v>
      </c>
      <c r="AR283" s="49">
        <v>0</v>
      </c>
      <c r="AS283" s="49">
        <v>0</v>
      </c>
      <c r="AT283" s="49">
        <v>0</v>
      </c>
      <c r="AU283" s="49">
        <v>0</v>
      </c>
      <c r="AV283" s="49">
        <v>0</v>
      </c>
      <c r="AW283" s="50">
        <v>0</v>
      </c>
      <c r="AX283" s="49">
        <v>4624.1368597000001</v>
      </c>
      <c r="AY283" s="49">
        <v>0</v>
      </c>
      <c r="AZ283" s="49">
        <v>0</v>
      </c>
      <c r="BA283" s="49">
        <v>4624.1368597000001</v>
      </c>
      <c r="BB283" s="49">
        <v>0</v>
      </c>
      <c r="BC283" s="49">
        <v>0</v>
      </c>
      <c r="BD283" s="49">
        <v>0</v>
      </c>
      <c r="BE283" s="49">
        <v>0</v>
      </c>
      <c r="BF283" s="49">
        <v>0</v>
      </c>
      <c r="BG283" s="49">
        <v>0</v>
      </c>
      <c r="BH283" s="49">
        <v>0</v>
      </c>
      <c r="BI283" s="49">
        <v>8228.5901143999999</v>
      </c>
      <c r="BJ283" s="50">
        <v>0</v>
      </c>
      <c r="BK283" s="49">
        <v>9181.2843883000005</v>
      </c>
      <c r="BL283" s="49">
        <v>0</v>
      </c>
      <c r="BM283" s="49">
        <v>0</v>
      </c>
      <c r="BN283" s="49">
        <v>17409.8745027</v>
      </c>
      <c r="BO283" s="49">
        <v>0</v>
      </c>
      <c r="BP283" s="49">
        <v>0</v>
      </c>
      <c r="BQ283" s="49">
        <v>0</v>
      </c>
      <c r="BR283" s="49">
        <v>0</v>
      </c>
      <c r="BS283" s="49">
        <v>0</v>
      </c>
      <c r="BT283" s="49">
        <v>0</v>
      </c>
      <c r="BU283" s="50">
        <v>0</v>
      </c>
      <c r="BV283" s="49">
        <v>11636.948893000001</v>
      </c>
      <c r="BW283" s="50">
        <v>0</v>
      </c>
      <c r="BX283" s="49">
        <v>2909.2372230000001</v>
      </c>
      <c r="BY283" s="49">
        <v>0</v>
      </c>
      <c r="BZ283" s="49">
        <v>0</v>
      </c>
      <c r="CA283" s="49">
        <v>14546.186116000001</v>
      </c>
      <c r="CB283" s="49">
        <v>0</v>
      </c>
      <c r="CC283" s="49">
        <v>0</v>
      </c>
      <c r="CD283" s="49">
        <v>0</v>
      </c>
      <c r="CE283" s="49">
        <v>0</v>
      </c>
      <c r="CF283" s="49">
        <v>0</v>
      </c>
      <c r="CG283" s="49">
        <v>0</v>
      </c>
      <c r="CH283" s="50">
        <v>0</v>
      </c>
      <c r="CI283" s="49">
        <v>15723.687556000001</v>
      </c>
      <c r="CJ283" s="50">
        <v>0</v>
      </c>
      <c r="CK283" s="49">
        <v>3930.9218890000002</v>
      </c>
      <c r="CL283" s="49">
        <v>0</v>
      </c>
      <c r="CM283" s="49">
        <v>0</v>
      </c>
      <c r="CN283" s="49">
        <v>19654.609444999998</v>
      </c>
      <c r="CO283" s="10" t="s">
        <v>3171</v>
      </c>
      <c r="CP283" s="51"/>
    </row>
    <row r="284" spans="1:94" ht="70.349999999999994" customHeight="1" x14ac:dyDescent="0.3">
      <c r="A284" s="48" t="s">
        <v>3172</v>
      </c>
      <c r="B284" s="48" t="s">
        <v>3172</v>
      </c>
      <c r="C284" s="10" t="s">
        <v>136</v>
      </c>
      <c r="D284" s="10" t="s">
        <v>2659</v>
      </c>
      <c r="E284" s="10" t="s">
        <v>3145</v>
      </c>
      <c r="F284" s="10" t="s">
        <v>3146</v>
      </c>
      <c r="G284" s="10" t="s">
        <v>521</v>
      </c>
      <c r="H284" s="10" t="s">
        <v>522</v>
      </c>
      <c r="I284" s="10" t="s">
        <v>3147</v>
      </c>
      <c r="J284" s="10" t="s">
        <v>3148</v>
      </c>
      <c r="K284" s="10" t="s">
        <v>3149</v>
      </c>
      <c r="L284" s="10" t="s">
        <v>3150</v>
      </c>
      <c r="M284" s="10" t="s">
        <v>438</v>
      </c>
      <c r="N284" s="10" t="s">
        <v>3151</v>
      </c>
      <c r="O284" s="10" t="s">
        <v>3152</v>
      </c>
      <c r="P284" s="10" t="s">
        <v>760</v>
      </c>
      <c r="Q284" s="10" t="s">
        <v>3153</v>
      </c>
      <c r="R284" s="10" t="s">
        <v>3154</v>
      </c>
      <c r="S284" s="10" t="s">
        <v>3173</v>
      </c>
      <c r="T284" s="10" t="s">
        <v>3174</v>
      </c>
      <c r="U284" s="10" t="s">
        <v>3175</v>
      </c>
      <c r="V284" s="10" t="s">
        <v>3176</v>
      </c>
      <c r="W284" s="10" t="s">
        <v>3177</v>
      </c>
      <c r="X284" s="10" t="s">
        <v>283</v>
      </c>
      <c r="Y284" s="10" t="s">
        <v>123</v>
      </c>
      <c r="Z284" s="10" t="s">
        <v>124</v>
      </c>
      <c r="AA284" s="49">
        <v>2</v>
      </c>
      <c r="AB284" s="10" t="s">
        <v>125</v>
      </c>
      <c r="AC284" s="10" t="s">
        <v>3152</v>
      </c>
      <c r="AD284" s="49">
        <v>0</v>
      </c>
      <c r="AE284" s="49">
        <v>0</v>
      </c>
      <c r="AF284" s="49">
        <v>0</v>
      </c>
      <c r="AG284" s="49">
        <v>2</v>
      </c>
      <c r="AH284" s="10"/>
      <c r="AI284" s="10" t="s">
        <v>5770</v>
      </c>
      <c r="AJ284" s="10"/>
      <c r="AK284" s="10" t="s">
        <v>5771</v>
      </c>
      <c r="AL284" s="10" t="s">
        <v>5772</v>
      </c>
      <c r="AM284" s="10" t="s">
        <v>4881</v>
      </c>
      <c r="AN284" s="10"/>
      <c r="AO284" s="49">
        <v>0</v>
      </c>
      <c r="AP284" s="49">
        <v>0</v>
      </c>
      <c r="AQ284" s="49">
        <v>0</v>
      </c>
      <c r="AR284" s="49">
        <v>0</v>
      </c>
      <c r="AS284" s="49">
        <v>0</v>
      </c>
      <c r="AT284" s="49">
        <v>0</v>
      </c>
      <c r="AU284" s="49">
        <v>0</v>
      </c>
      <c r="AV284" s="49">
        <v>0</v>
      </c>
      <c r="AW284" s="50">
        <v>0</v>
      </c>
      <c r="AX284" s="49">
        <v>0</v>
      </c>
      <c r="AY284" s="49">
        <v>0</v>
      </c>
      <c r="AZ284" s="49">
        <v>0</v>
      </c>
      <c r="BA284" s="49">
        <v>0</v>
      </c>
      <c r="BB284" s="49">
        <v>0</v>
      </c>
      <c r="BC284" s="49">
        <v>0</v>
      </c>
      <c r="BD284" s="49">
        <v>0</v>
      </c>
      <c r="BE284" s="49">
        <v>0</v>
      </c>
      <c r="BF284" s="49">
        <v>0</v>
      </c>
      <c r="BG284" s="49">
        <v>0</v>
      </c>
      <c r="BH284" s="49">
        <v>0</v>
      </c>
      <c r="BI284" s="49">
        <v>0</v>
      </c>
      <c r="BJ284" s="50">
        <v>0</v>
      </c>
      <c r="BK284" s="49">
        <v>0</v>
      </c>
      <c r="BL284" s="49">
        <v>0</v>
      </c>
      <c r="BM284" s="49">
        <v>0</v>
      </c>
      <c r="BN284" s="49">
        <v>0</v>
      </c>
      <c r="BO284" s="49">
        <v>0</v>
      </c>
      <c r="BP284" s="49">
        <v>0</v>
      </c>
      <c r="BQ284" s="49">
        <v>0</v>
      </c>
      <c r="BR284" s="49">
        <v>0</v>
      </c>
      <c r="BS284" s="49">
        <v>0</v>
      </c>
      <c r="BT284" s="49">
        <v>0</v>
      </c>
      <c r="BU284" s="50">
        <v>0</v>
      </c>
      <c r="BV284" s="49">
        <v>0</v>
      </c>
      <c r="BW284" s="50">
        <v>0</v>
      </c>
      <c r="BX284" s="49">
        <v>0</v>
      </c>
      <c r="BY284" s="49">
        <v>0</v>
      </c>
      <c r="BZ284" s="49">
        <v>0</v>
      </c>
      <c r="CA284" s="49">
        <v>0</v>
      </c>
      <c r="CB284" s="49">
        <v>0</v>
      </c>
      <c r="CC284" s="49">
        <v>0</v>
      </c>
      <c r="CD284" s="49">
        <v>0</v>
      </c>
      <c r="CE284" s="49">
        <v>0</v>
      </c>
      <c r="CF284" s="49">
        <v>0</v>
      </c>
      <c r="CG284" s="49">
        <v>0</v>
      </c>
      <c r="CH284" s="50">
        <v>0</v>
      </c>
      <c r="CI284" s="49">
        <v>0</v>
      </c>
      <c r="CJ284" s="50">
        <v>0</v>
      </c>
      <c r="CK284" s="49">
        <v>0</v>
      </c>
      <c r="CL284" s="49">
        <v>0</v>
      </c>
      <c r="CM284" s="49">
        <v>0</v>
      </c>
      <c r="CN284" s="49">
        <v>0</v>
      </c>
      <c r="CO284" s="10" t="s">
        <v>3181</v>
      </c>
      <c r="CP284" s="51" t="s">
        <v>3182</v>
      </c>
    </row>
    <row r="285" spans="1:94" ht="70.349999999999994" customHeight="1" x14ac:dyDescent="0.3">
      <c r="A285" s="48" t="s">
        <v>3183</v>
      </c>
      <c r="B285" s="48" t="s">
        <v>3183</v>
      </c>
      <c r="C285" s="10" t="s">
        <v>111</v>
      </c>
      <c r="D285" s="10" t="s">
        <v>2659</v>
      </c>
      <c r="E285" s="10" t="s">
        <v>3184</v>
      </c>
      <c r="F285" s="10" t="s">
        <v>3185</v>
      </c>
      <c r="G285" s="10" t="s">
        <v>521</v>
      </c>
      <c r="H285" s="10" t="s">
        <v>522</v>
      </c>
      <c r="I285" s="10" t="s">
        <v>3186</v>
      </c>
      <c r="J285" s="10" t="s">
        <v>3187</v>
      </c>
      <c r="K285" s="10" t="s">
        <v>3149</v>
      </c>
      <c r="L285" s="10" t="s">
        <v>3150</v>
      </c>
      <c r="M285" s="10" t="s">
        <v>1309</v>
      </c>
      <c r="N285" s="10" t="s">
        <v>3188</v>
      </c>
      <c r="O285" s="10" t="s">
        <v>3152</v>
      </c>
      <c r="P285" s="10" t="s">
        <v>760</v>
      </c>
      <c r="Q285" s="10" t="s">
        <v>3189</v>
      </c>
      <c r="R285" s="10" t="s">
        <v>3190</v>
      </c>
      <c r="S285" s="10" t="s">
        <v>3155</v>
      </c>
      <c r="T285" s="10" t="s">
        <v>3191</v>
      </c>
      <c r="U285" s="10" t="s">
        <v>3157</v>
      </c>
      <c r="V285" s="10" t="s">
        <v>3192</v>
      </c>
      <c r="W285" s="10" t="s">
        <v>3193</v>
      </c>
      <c r="X285" s="10" t="s">
        <v>3194</v>
      </c>
      <c r="Y285" s="10" t="s">
        <v>123</v>
      </c>
      <c r="Z285" s="10" t="s">
        <v>124</v>
      </c>
      <c r="AA285" s="49">
        <v>1</v>
      </c>
      <c r="AB285" s="10" t="s">
        <v>125</v>
      </c>
      <c r="AC285" s="10" t="s">
        <v>3152</v>
      </c>
      <c r="AD285" s="49">
        <v>0</v>
      </c>
      <c r="AE285" s="49">
        <v>1</v>
      </c>
      <c r="AF285" s="49">
        <v>0</v>
      </c>
      <c r="AG285" s="49">
        <v>0</v>
      </c>
      <c r="AH285" s="10"/>
      <c r="AI285" s="10" t="s">
        <v>5773</v>
      </c>
      <c r="AJ285" s="10" t="s">
        <v>5774</v>
      </c>
      <c r="AK285" s="10"/>
      <c r="AL285" s="10"/>
      <c r="AM285" s="10" t="s">
        <v>4849</v>
      </c>
      <c r="AN285" s="10" t="s">
        <v>5775</v>
      </c>
      <c r="AO285" s="49">
        <v>0</v>
      </c>
      <c r="AP285" s="49">
        <v>120</v>
      </c>
      <c r="AQ285" s="49">
        <v>120</v>
      </c>
      <c r="AR285" s="49">
        <v>0</v>
      </c>
      <c r="AS285" s="49">
        <v>0</v>
      </c>
      <c r="AT285" s="49">
        <v>0</v>
      </c>
      <c r="AU285" s="49">
        <v>0</v>
      </c>
      <c r="AV285" s="49">
        <v>0</v>
      </c>
      <c r="AW285" s="50">
        <v>0</v>
      </c>
      <c r="AX285" s="49">
        <v>0</v>
      </c>
      <c r="AY285" s="49">
        <v>0</v>
      </c>
      <c r="AZ285" s="49">
        <v>0</v>
      </c>
      <c r="BA285" s="49">
        <v>120</v>
      </c>
      <c r="BB285" s="49">
        <v>0</v>
      </c>
      <c r="BC285" s="49">
        <v>0</v>
      </c>
      <c r="BD285" s="49">
        <v>0</v>
      </c>
      <c r="BE285" s="49">
        <v>0</v>
      </c>
      <c r="BF285" s="49">
        <v>0</v>
      </c>
      <c r="BG285" s="49">
        <v>0</v>
      </c>
      <c r="BH285" s="49">
        <v>0</v>
      </c>
      <c r="BI285" s="49">
        <v>0</v>
      </c>
      <c r="BJ285" s="50">
        <v>0</v>
      </c>
      <c r="BK285" s="49">
        <v>0</v>
      </c>
      <c r="BL285" s="49">
        <v>0</v>
      </c>
      <c r="BM285" s="49">
        <v>0</v>
      </c>
      <c r="BN285" s="49">
        <v>0</v>
      </c>
      <c r="BO285" s="49">
        <v>0</v>
      </c>
      <c r="BP285" s="49">
        <v>0</v>
      </c>
      <c r="BQ285" s="49">
        <v>0</v>
      </c>
      <c r="BR285" s="49">
        <v>0</v>
      </c>
      <c r="BS285" s="49">
        <v>0</v>
      </c>
      <c r="BT285" s="49">
        <v>0</v>
      </c>
      <c r="BU285" s="50">
        <v>0</v>
      </c>
      <c r="BV285" s="49">
        <v>0</v>
      </c>
      <c r="BW285" s="50">
        <v>0</v>
      </c>
      <c r="BX285" s="49">
        <v>0</v>
      </c>
      <c r="BY285" s="49">
        <v>0</v>
      </c>
      <c r="BZ285" s="49">
        <v>0</v>
      </c>
      <c r="CA285" s="49">
        <v>0</v>
      </c>
      <c r="CB285" s="49">
        <v>0</v>
      </c>
      <c r="CC285" s="49">
        <v>120</v>
      </c>
      <c r="CD285" s="49">
        <v>120</v>
      </c>
      <c r="CE285" s="49">
        <v>0</v>
      </c>
      <c r="CF285" s="49">
        <v>0</v>
      </c>
      <c r="CG285" s="49">
        <v>0</v>
      </c>
      <c r="CH285" s="50">
        <v>0</v>
      </c>
      <c r="CI285" s="49">
        <v>0</v>
      </c>
      <c r="CJ285" s="50">
        <v>0</v>
      </c>
      <c r="CK285" s="49">
        <v>0</v>
      </c>
      <c r="CL285" s="49">
        <v>0</v>
      </c>
      <c r="CM285" s="49">
        <v>0</v>
      </c>
      <c r="CN285" s="49">
        <v>120</v>
      </c>
      <c r="CO285" s="10" t="s">
        <v>3197</v>
      </c>
      <c r="CP285" s="51" t="s">
        <v>5776</v>
      </c>
    </row>
    <row r="286" spans="1:94" ht="70.349999999999994" customHeight="1" x14ac:dyDescent="0.3">
      <c r="A286" s="48" t="s">
        <v>3199</v>
      </c>
      <c r="B286" s="48" t="s">
        <v>3199</v>
      </c>
      <c r="C286" s="10" t="s">
        <v>101</v>
      </c>
      <c r="D286" s="10" t="s">
        <v>2659</v>
      </c>
      <c r="E286" s="10" t="s">
        <v>3184</v>
      </c>
      <c r="F286" s="10" t="s">
        <v>3185</v>
      </c>
      <c r="G286" s="10" t="s">
        <v>521</v>
      </c>
      <c r="H286" s="10" t="s">
        <v>522</v>
      </c>
      <c r="I286" s="10" t="s">
        <v>3186</v>
      </c>
      <c r="J286" s="10" t="s">
        <v>3187</v>
      </c>
      <c r="K286" s="10" t="s">
        <v>3149</v>
      </c>
      <c r="L286" s="10" t="s">
        <v>3150</v>
      </c>
      <c r="M286" s="10" t="s">
        <v>1309</v>
      </c>
      <c r="N286" s="10" t="s">
        <v>3188</v>
      </c>
      <c r="O286" s="10" t="s">
        <v>3152</v>
      </c>
      <c r="P286" s="10" t="s">
        <v>760</v>
      </c>
      <c r="Q286" s="10" t="s">
        <v>3189</v>
      </c>
      <c r="R286" s="10" t="s">
        <v>3190</v>
      </c>
      <c r="S286" s="10" t="s">
        <v>3200</v>
      </c>
      <c r="T286" s="10" t="s">
        <v>3201</v>
      </c>
      <c r="U286" s="10" t="s">
        <v>3202</v>
      </c>
      <c r="V286" s="10" t="s">
        <v>3203</v>
      </c>
      <c r="W286" s="10" t="s">
        <v>3204</v>
      </c>
      <c r="X286" s="10" t="s">
        <v>2674</v>
      </c>
      <c r="Y286" s="10" t="s">
        <v>123</v>
      </c>
      <c r="Z286" s="10" t="s">
        <v>124</v>
      </c>
      <c r="AA286" s="49">
        <v>1000</v>
      </c>
      <c r="AB286" s="10" t="s">
        <v>125</v>
      </c>
      <c r="AC286" s="10" t="s">
        <v>3152</v>
      </c>
      <c r="AD286" s="49">
        <v>0</v>
      </c>
      <c r="AE286" s="49">
        <v>341</v>
      </c>
      <c r="AF286" s="49">
        <v>430</v>
      </c>
      <c r="AG286" s="49">
        <v>229</v>
      </c>
      <c r="AH286" s="10"/>
      <c r="AI286" s="10" t="s">
        <v>5777</v>
      </c>
      <c r="AJ286" s="10" t="s">
        <v>5778</v>
      </c>
      <c r="AK286" s="10"/>
      <c r="AL286" s="10" t="s">
        <v>5779</v>
      </c>
      <c r="AM286" s="10" t="s">
        <v>4849</v>
      </c>
      <c r="AN286" s="10" t="s">
        <v>5780</v>
      </c>
      <c r="AO286" s="49">
        <v>0</v>
      </c>
      <c r="AP286" s="49">
        <v>0</v>
      </c>
      <c r="AQ286" s="49">
        <v>0</v>
      </c>
      <c r="AR286" s="49">
        <v>0</v>
      </c>
      <c r="AS286" s="49">
        <v>0</v>
      </c>
      <c r="AT286" s="49">
        <v>0</v>
      </c>
      <c r="AU286" s="49">
        <v>0</v>
      </c>
      <c r="AV286" s="49">
        <v>0</v>
      </c>
      <c r="AW286" s="50">
        <v>0</v>
      </c>
      <c r="AX286" s="49">
        <v>0</v>
      </c>
      <c r="AY286" s="49">
        <v>0</v>
      </c>
      <c r="AZ286" s="49">
        <v>0</v>
      </c>
      <c r="BA286" s="49">
        <v>0</v>
      </c>
      <c r="BB286" s="49">
        <v>0</v>
      </c>
      <c r="BC286" s="49">
        <v>400</v>
      </c>
      <c r="BD286" s="49">
        <v>400</v>
      </c>
      <c r="BE286" s="49">
        <v>0</v>
      </c>
      <c r="BF286" s="49">
        <v>0</v>
      </c>
      <c r="BG286" s="49">
        <v>0</v>
      </c>
      <c r="BH286" s="49">
        <v>0</v>
      </c>
      <c r="BI286" s="49">
        <v>1600</v>
      </c>
      <c r="BJ286" s="50">
        <v>0</v>
      </c>
      <c r="BK286" s="49">
        <v>0</v>
      </c>
      <c r="BL286" s="49">
        <v>0</v>
      </c>
      <c r="BM286" s="49">
        <v>0</v>
      </c>
      <c r="BN286" s="49">
        <v>2000</v>
      </c>
      <c r="BO286" s="49">
        <v>0</v>
      </c>
      <c r="BP286" s="49">
        <v>400</v>
      </c>
      <c r="BQ286" s="49">
        <v>400</v>
      </c>
      <c r="BR286" s="49">
        <v>0</v>
      </c>
      <c r="BS286" s="49">
        <v>0</v>
      </c>
      <c r="BT286" s="49">
        <v>0</v>
      </c>
      <c r="BU286" s="50">
        <v>0</v>
      </c>
      <c r="BV286" s="49">
        <v>1600</v>
      </c>
      <c r="BW286" s="50">
        <v>0</v>
      </c>
      <c r="BX286" s="49">
        <v>0</v>
      </c>
      <c r="BY286" s="49">
        <v>0</v>
      </c>
      <c r="BZ286" s="49">
        <v>0</v>
      </c>
      <c r="CA286" s="49">
        <v>2000</v>
      </c>
      <c r="CB286" s="49">
        <v>0</v>
      </c>
      <c r="CC286" s="49">
        <v>0</v>
      </c>
      <c r="CD286" s="49">
        <v>0</v>
      </c>
      <c r="CE286" s="49">
        <v>0</v>
      </c>
      <c r="CF286" s="49">
        <v>0</v>
      </c>
      <c r="CG286" s="49">
        <v>0</v>
      </c>
      <c r="CH286" s="50">
        <v>0</v>
      </c>
      <c r="CI286" s="49">
        <v>0</v>
      </c>
      <c r="CJ286" s="50">
        <v>0</v>
      </c>
      <c r="CK286" s="49">
        <v>0</v>
      </c>
      <c r="CL286" s="49">
        <v>0</v>
      </c>
      <c r="CM286" s="49">
        <v>0</v>
      </c>
      <c r="CN286" s="49">
        <v>0</v>
      </c>
      <c r="CO286" s="10" t="s">
        <v>3208</v>
      </c>
      <c r="CP286" s="51" t="s">
        <v>3209</v>
      </c>
    </row>
    <row r="287" spans="1:94" ht="70.349999999999994" customHeight="1" x14ac:dyDescent="0.3">
      <c r="A287" s="48" t="s">
        <v>3210</v>
      </c>
      <c r="B287" s="48" t="s">
        <v>3210</v>
      </c>
      <c r="C287" s="10" t="s">
        <v>136</v>
      </c>
      <c r="D287" s="10" t="s">
        <v>2659</v>
      </c>
      <c r="E287" s="10" t="s">
        <v>3184</v>
      </c>
      <c r="F287" s="10" t="s">
        <v>3185</v>
      </c>
      <c r="G287" s="10" t="s">
        <v>521</v>
      </c>
      <c r="H287" s="10" t="s">
        <v>522</v>
      </c>
      <c r="I287" s="10" t="s">
        <v>3186</v>
      </c>
      <c r="J287" s="10" t="s">
        <v>3187</v>
      </c>
      <c r="K287" s="10" t="s">
        <v>3149</v>
      </c>
      <c r="L287" s="10" t="s">
        <v>3150</v>
      </c>
      <c r="M287" s="10" t="s">
        <v>1309</v>
      </c>
      <c r="N287" s="10" t="s">
        <v>3188</v>
      </c>
      <c r="O287" s="10" t="s">
        <v>3152</v>
      </c>
      <c r="P287" s="10" t="s">
        <v>760</v>
      </c>
      <c r="Q287" s="10" t="s">
        <v>3189</v>
      </c>
      <c r="R287" s="10" t="s">
        <v>3190</v>
      </c>
      <c r="S287" s="10" t="s">
        <v>3211</v>
      </c>
      <c r="T287" s="10" t="s">
        <v>3212</v>
      </c>
      <c r="U287" s="10" t="s">
        <v>3211</v>
      </c>
      <c r="V287" s="10" t="s">
        <v>3213</v>
      </c>
      <c r="W287" s="10" t="s">
        <v>3214</v>
      </c>
      <c r="X287" s="10" t="s">
        <v>3215</v>
      </c>
      <c r="Y287" s="10" t="s">
        <v>123</v>
      </c>
      <c r="Z287" s="10" t="s">
        <v>124</v>
      </c>
      <c r="AA287" s="49">
        <v>3000</v>
      </c>
      <c r="AB287" s="10" t="s">
        <v>125</v>
      </c>
      <c r="AC287" s="10" t="s">
        <v>3152</v>
      </c>
      <c r="AD287" s="49">
        <v>530</v>
      </c>
      <c r="AE287" s="49">
        <v>1500</v>
      </c>
      <c r="AF287" s="49">
        <v>470</v>
      </c>
      <c r="AG287" s="49">
        <v>500</v>
      </c>
      <c r="AH287" s="10" t="s">
        <v>5781</v>
      </c>
      <c r="AI287" s="10" t="s">
        <v>5782</v>
      </c>
      <c r="AJ287" s="10" t="s">
        <v>5783</v>
      </c>
      <c r="AK287" s="10" t="s">
        <v>5784</v>
      </c>
      <c r="AL287" s="10" t="s">
        <v>5785</v>
      </c>
      <c r="AM287" s="10" t="s">
        <v>4849</v>
      </c>
      <c r="AN287" s="10" t="s">
        <v>5786</v>
      </c>
      <c r="AO287" s="49">
        <v>0</v>
      </c>
      <c r="AP287" s="49">
        <v>0</v>
      </c>
      <c r="AQ287" s="49">
        <v>0</v>
      </c>
      <c r="AR287" s="49">
        <v>0</v>
      </c>
      <c r="AS287" s="49">
        <v>0</v>
      </c>
      <c r="AT287" s="49">
        <v>0</v>
      </c>
      <c r="AU287" s="49">
        <v>0</v>
      </c>
      <c r="AV287" s="49">
        <v>0</v>
      </c>
      <c r="AW287" s="50">
        <v>0</v>
      </c>
      <c r="AX287" s="49">
        <v>0</v>
      </c>
      <c r="AY287" s="49">
        <v>0</v>
      </c>
      <c r="AZ287" s="49">
        <v>0</v>
      </c>
      <c r="BA287" s="49">
        <v>0</v>
      </c>
      <c r="BB287" s="49">
        <v>0</v>
      </c>
      <c r="BC287" s="49">
        <v>851</v>
      </c>
      <c r="BD287" s="49">
        <v>851</v>
      </c>
      <c r="BE287" s="49">
        <v>0</v>
      </c>
      <c r="BF287" s="49">
        <v>0</v>
      </c>
      <c r="BG287" s="49">
        <v>0</v>
      </c>
      <c r="BH287" s="49">
        <v>0</v>
      </c>
      <c r="BI287" s="49">
        <v>0</v>
      </c>
      <c r="BJ287" s="50">
        <v>0</v>
      </c>
      <c r="BK287" s="49">
        <v>0</v>
      </c>
      <c r="BL287" s="49">
        <v>76000</v>
      </c>
      <c r="BM287" s="49">
        <v>76000</v>
      </c>
      <c r="BN287" s="49">
        <v>76851</v>
      </c>
      <c r="BO287" s="49">
        <v>0</v>
      </c>
      <c r="BP287" s="49">
        <v>746</v>
      </c>
      <c r="BQ287" s="49">
        <v>746</v>
      </c>
      <c r="BR287" s="49">
        <v>0</v>
      </c>
      <c r="BS287" s="49">
        <v>0</v>
      </c>
      <c r="BT287" s="49">
        <v>0</v>
      </c>
      <c r="BU287" s="50">
        <v>0</v>
      </c>
      <c r="BV287" s="49">
        <v>11200</v>
      </c>
      <c r="BW287" s="50">
        <v>0</v>
      </c>
      <c r="BX287" s="49">
        <v>0</v>
      </c>
      <c r="BY287" s="49">
        <v>0</v>
      </c>
      <c r="BZ287" s="49">
        <v>0</v>
      </c>
      <c r="CA287" s="49">
        <v>11946</v>
      </c>
      <c r="CB287" s="49">
        <v>0</v>
      </c>
      <c r="CC287" s="49">
        <v>746</v>
      </c>
      <c r="CD287" s="49">
        <v>746</v>
      </c>
      <c r="CE287" s="49">
        <v>0</v>
      </c>
      <c r="CF287" s="49">
        <v>0</v>
      </c>
      <c r="CG287" s="49">
        <v>0</v>
      </c>
      <c r="CH287" s="50">
        <v>11200</v>
      </c>
      <c r="CI287" s="49">
        <v>0</v>
      </c>
      <c r="CJ287" s="50">
        <v>0</v>
      </c>
      <c r="CK287" s="49">
        <v>0</v>
      </c>
      <c r="CL287" s="49">
        <v>0</v>
      </c>
      <c r="CM287" s="49">
        <v>11200</v>
      </c>
      <c r="CN287" s="49">
        <v>11946</v>
      </c>
      <c r="CO287" s="10" t="s">
        <v>3219</v>
      </c>
      <c r="CP287" s="51" t="s">
        <v>3220</v>
      </c>
    </row>
    <row r="288" spans="1:94" ht="70.349999999999994" customHeight="1" x14ac:dyDescent="0.3">
      <c r="A288" s="48" t="s">
        <v>3221</v>
      </c>
      <c r="B288" s="48" t="s">
        <v>3221</v>
      </c>
      <c r="C288" s="10" t="s">
        <v>175</v>
      </c>
      <c r="D288" s="10" t="s">
        <v>2659</v>
      </c>
      <c r="E288" s="10" t="s">
        <v>3184</v>
      </c>
      <c r="F288" s="10" t="s">
        <v>3185</v>
      </c>
      <c r="G288" s="10" t="s">
        <v>521</v>
      </c>
      <c r="H288" s="10" t="s">
        <v>522</v>
      </c>
      <c r="I288" s="10" t="s">
        <v>3186</v>
      </c>
      <c r="J288" s="10" t="s">
        <v>3187</v>
      </c>
      <c r="K288" s="10" t="s">
        <v>3149</v>
      </c>
      <c r="L288" s="10" t="s">
        <v>3150</v>
      </c>
      <c r="M288" s="10" t="s">
        <v>1309</v>
      </c>
      <c r="N288" s="10" t="s">
        <v>3188</v>
      </c>
      <c r="O288" s="10" t="s">
        <v>3152</v>
      </c>
      <c r="P288" s="10" t="s">
        <v>760</v>
      </c>
      <c r="Q288" s="10" t="s">
        <v>3189</v>
      </c>
      <c r="R288" s="10" t="s">
        <v>3190</v>
      </c>
      <c r="S288" s="10" t="s">
        <v>3222</v>
      </c>
      <c r="T288" s="10" t="s">
        <v>3223</v>
      </c>
      <c r="U288" s="10" t="s">
        <v>3222</v>
      </c>
      <c r="V288" s="10" t="s">
        <v>3224</v>
      </c>
      <c r="W288" s="10" t="s">
        <v>3225</v>
      </c>
      <c r="X288" s="10" t="s">
        <v>3226</v>
      </c>
      <c r="Y288" s="10" t="s">
        <v>123</v>
      </c>
      <c r="Z288" s="10" t="s">
        <v>124</v>
      </c>
      <c r="AA288" s="49">
        <v>3</v>
      </c>
      <c r="AB288" s="10" t="s">
        <v>125</v>
      </c>
      <c r="AC288" s="10" t="s">
        <v>3152</v>
      </c>
      <c r="AD288" s="49">
        <v>3</v>
      </c>
      <c r="AE288" s="49">
        <v>0</v>
      </c>
      <c r="AF288" s="49">
        <v>0</v>
      </c>
      <c r="AG288" s="49">
        <v>0</v>
      </c>
      <c r="AH288" s="10" t="s">
        <v>5787</v>
      </c>
      <c r="AI288" s="10" t="s">
        <v>5788</v>
      </c>
      <c r="AJ288" s="10"/>
      <c r="AK288" s="10"/>
      <c r="AL288" s="10"/>
      <c r="AM288" s="10" t="s">
        <v>4849</v>
      </c>
      <c r="AN288" s="10" t="s">
        <v>5789</v>
      </c>
      <c r="AO288" s="49">
        <v>0</v>
      </c>
      <c r="AP288" s="49">
        <v>1996.6742569999999</v>
      </c>
      <c r="AQ288" s="49">
        <v>1996.6742569999999</v>
      </c>
      <c r="AR288" s="49">
        <v>0</v>
      </c>
      <c r="AS288" s="49">
        <v>0</v>
      </c>
      <c r="AT288" s="49">
        <v>0</v>
      </c>
      <c r="AU288" s="49">
        <v>0</v>
      </c>
      <c r="AV288" s="49">
        <v>2960</v>
      </c>
      <c r="AW288" s="50">
        <v>0</v>
      </c>
      <c r="AX288" s="49">
        <v>0</v>
      </c>
      <c r="AY288" s="49">
        <v>0</v>
      </c>
      <c r="AZ288" s="49">
        <v>0</v>
      </c>
      <c r="BA288" s="49">
        <v>4956.6742569999997</v>
      </c>
      <c r="BB288" s="49">
        <v>0</v>
      </c>
      <c r="BC288" s="49">
        <v>740</v>
      </c>
      <c r="BD288" s="49">
        <v>740</v>
      </c>
      <c r="BE288" s="49">
        <v>0</v>
      </c>
      <c r="BF288" s="49">
        <v>0</v>
      </c>
      <c r="BG288" s="49">
        <v>0</v>
      </c>
      <c r="BH288" s="49">
        <v>0</v>
      </c>
      <c r="BI288" s="49">
        <v>2960</v>
      </c>
      <c r="BJ288" s="50">
        <v>0</v>
      </c>
      <c r="BK288" s="49">
        <v>0</v>
      </c>
      <c r="BL288" s="49">
        <v>0</v>
      </c>
      <c r="BM288" s="49">
        <v>0</v>
      </c>
      <c r="BN288" s="49">
        <v>3700</v>
      </c>
      <c r="BO288" s="49">
        <v>0</v>
      </c>
      <c r="BP288" s="49">
        <v>740</v>
      </c>
      <c r="BQ288" s="49">
        <v>740</v>
      </c>
      <c r="BR288" s="49">
        <v>0</v>
      </c>
      <c r="BS288" s="49">
        <v>0</v>
      </c>
      <c r="BT288" s="49">
        <v>0</v>
      </c>
      <c r="BU288" s="50">
        <v>0</v>
      </c>
      <c r="BV288" s="49">
        <v>2960</v>
      </c>
      <c r="BW288" s="50">
        <v>0</v>
      </c>
      <c r="BX288" s="49">
        <v>0</v>
      </c>
      <c r="BY288" s="49">
        <v>0</v>
      </c>
      <c r="BZ288" s="49">
        <v>0</v>
      </c>
      <c r="CA288" s="49">
        <v>3700</v>
      </c>
      <c r="CB288" s="49">
        <v>0</v>
      </c>
      <c r="CC288" s="49">
        <v>0</v>
      </c>
      <c r="CD288" s="49">
        <v>0</v>
      </c>
      <c r="CE288" s="49">
        <v>0</v>
      </c>
      <c r="CF288" s="49">
        <v>0</v>
      </c>
      <c r="CG288" s="49">
        <v>0</v>
      </c>
      <c r="CH288" s="50">
        <v>0</v>
      </c>
      <c r="CI288" s="49">
        <v>0</v>
      </c>
      <c r="CJ288" s="50">
        <v>0</v>
      </c>
      <c r="CK288" s="49">
        <v>0</v>
      </c>
      <c r="CL288" s="49">
        <v>0</v>
      </c>
      <c r="CM288" s="49">
        <v>0</v>
      </c>
      <c r="CN288" s="49">
        <v>0</v>
      </c>
      <c r="CO288" s="10" t="s">
        <v>3229</v>
      </c>
      <c r="CP288" s="51" t="s">
        <v>3230</v>
      </c>
    </row>
    <row r="289" spans="1:94" ht="70.349999999999994" customHeight="1" x14ac:dyDescent="0.3">
      <c r="A289" s="48" t="s">
        <v>3231</v>
      </c>
      <c r="B289" s="48" t="s">
        <v>3231</v>
      </c>
      <c r="C289" s="10" t="s">
        <v>246</v>
      </c>
      <c r="D289" s="10" t="s">
        <v>2659</v>
      </c>
      <c r="E289" s="10" t="s">
        <v>3184</v>
      </c>
      <c r="F289" s="10" t="s">
        <v>3185</v>
      </c>
      <c r="G289" s="10" t="s">
        <v>521</v>
      </c>
      <c r="H289" s="10" t="s">
        <v>522</v>
      </c>
      <c r="I289" s="10" t="s">
        <v>3186</v>
      </c>
      <c r="J289" s="10" t="s">
        <v>3187</v>
      </c>
      <c r="K289" s="10" t="s">
        <v>3149</v>
      </c>
      <c r="L289" s="10" t="s">
        <v>3150</v>
      </c>
      <c r="M289" s="10" t="s">
        <v>1309</v>
      </c>
      <c r="N289" s="10" t="s">
        <v>3188</v>
      </c>
      <c r="O289" s="10" t="s">
        <v>3152</v>
      </c>
      <c r="P289" s="10" t="s">
        <v>760</v>
      </c>
      <c r="Q289" s="10" t="s">
        <v>3189</v>
      </c>
      <c r="R289" s="10" t="s">
        <v>3190</v>
      </c>
      <c r="S289" s="10" t="s">
        <v>3232</v>
      </c>
      <c r="T289" s="10" t="s">
        <v>3233</v>
      </c>
      <c r="U289" s="10" t="s">
        <v>3232</v>
      </c>
      <c r="V289" s="10" t="s">
        <v>3234</v>
      </c>
      <c r="W289" s="10" t="s">
        <v>3235</v>
      </c>
      <c r="X289" s="10" t="s">
        <v>3236</v>
      </c>
      <c r="Y289" s="10" t="s">
        <v>123</v>
      </c>
      <c r="Z289" s="10" t="s">
        <v>124</v>
      </c>
      <c r="AA289" s="49">
        <v>2</v>
      </c>
      <c r="AB289" s="10" t="s">
        <v>125</v>
      </c>
      <c r="AC289" s="10" t="s">
        <v>3152</v>
      </c>
      <c r="AD289" s="49">
        <v>0</v>
      </c>
      <c r="AE289" s="49">
        <v>0</v>
      </c>
      <c r="AF289" s="49">
        <v>1</v>
      </c>
      <c r="AG289" s="49">
        <v>1</v>
      </c>
      <c r="AH289" s="10"/>
      <c r="AI289" s="10"/>
      <c r="AJ289" s="10"/>
      <c r="AK289" s="10" t="s">
        <v>5790</v>
      </c>
      <c r="AL289" s="10" t="s">
        <v>5790</v>
      </c>
      <c r="AM289" s="10" t="s">
        <v>4849</v>
      </c>
      <c r="AN289" s="10"/>
      <c r="AO289" s="49">
        <v>0</v>
      </c>
      <c r="AP289" s="49">
        <v>0</v>
      </c>
      <c r="AQ289" s="49">
        <v>0</v>
      </c>
      <c r="AR289" s="49">
        <v>0</v>
      </c>
      <c r="AS289" s="49">
        <v>0</v>
      </c>
      <c r="AT289" s="49">
        <v>0</v>
      </c>
      <c r="AU289" s="49">
        <v>0</v>
      </c>
      <c r="AV289" s="49">
        <v>0</v>
      </c>
      <c r="AW289" s="50">
        <v>0</v>
      </c>
      <c r="AX289" s="49">
        <v>0</v>
      </c>
      <c r="AY289" s="49">
        <v>0</v>
      </c>
      <c r="AZ289" s="49">
        <v>0</v>
      </c>
      <c r="BA289" s="49">
        <v>0</v>
      </c>
      <c r="BB289" s="49">
        <v>0</v>
      </c>
      <c r="BC289" s="49">
        <v>1500</v>
      </c>
      <c r="BD289" s="49">
        <v>1500</v>
      </c>
      <c r="BE289" s="49">
        <v>0</v>
      </c>
      <c r="BF289" s="49">
        <v>0</v>
      </c>
      <c r="BG289" s="49">
        <v>0</v>
      </c>
      <c r="BH289" s="49">
        <v>0</v>
      </c>
      <c r="BI289" s="49">
        <v>9200</v>
      </c>
      <c r="BJ289" s="50">
        <v>0</v>
      </c>
      <c r="BK289" s="49">
        <v>0</v>
      </c>
      <c r="BL289" s="49">
        <v>0</v>
      </c>
      <c r="BM289" s="49">
        <v>0</v>
      </c>
      <c r="BN289" s="49">
        <v>10700</v>
      </c>
      <c r="BO289" s="49">
        <v>0</v>
      </c>
      <c r="BP289" s="49">
        <v>1500</v>
      </c>
      <c r="BQ289" s="49">
        <v>1500</v>
      </c>
      <c r="BR289" s="49">
        <v>0</v>
      </c>
      <c r="BS289" s="49">
        <v>0</v>
      </c>
      <c r="BT289" s="49">
        <v>0</v>
      </c>
      <c r="BU289" s="50">
        <v>0</v>
      </c>
      <c r="BV289" s="49">
        <v>9200</v>
      </c>
      <c r="BW289" s="50">
        <v>0</v>
      </c>
      <c r="BX289" s="49">
        <v>0</v>
      </c>
      <c r="BY289" s="49">
        <v>0</v>
      </c>
      <c r="BZ289" s="49">
        <v>0</v>
      </c>
      <c r="CA289" s="49">
        <v>10700</v>
      </c>
      <c r="CB289" s="49">
        <v>0</v>
      </c>
      <c r="CC289" s="49">
        <v>0</v>
      </c>
      <c r="CD289" s="49">
        <v>0</v>
      </c>
      <c r="CE289" s="49">
        <v>0</v>
      </c>
      <c r="CF289" s="49">
        <v>0</v>
      </c>
      <c r="CG289" s="49">
        <v>0</v>
      </c>
      <c r="CH289" s="50">
        <v>0</v>
      </c>
      <c r="CI289" s="49">
        <v>0</v>
      </c>
      <c r="CJ289" s="50">
        <v>0</v>
      </c>
      <c r="CK289" s="49">
        <v>0</v>
      </c>
      <c r="CL289" s="49">
        <v>0</v>
      </c>
      <c r="CM289" s="49">
        <v>0</v>
      </c>
      <c r="CN289" s="49">
        <v>0</v>
      </c>
      <c r="CO289" s="10"/>
      <c r="CP289" s="51" t="s">
        <v>3238</v>
      </c>
    </row>
    <row r="290" spans="1:94" ht="70.349999999999994" customHeight="1" x14ac:dyDescent="0.3">
      <c r="A290" s="48" t="s">
        <v>3239</v>
      </c>
      <c r="B290" s="48" t="s">
        <v>3239</v>
      </c>
      <c r="C290" s="10" t="s">
        <v>357</v>
      </c>
      <c r="D290" s="10" t="s">
        <v>2659</v>
      </c>
      <c r="E290" s="10" t="s">
        <v>3184</v>
      </c>
      <c r="F290" s="10" t="s">
        <v>3185</v>
      </c>
      <c r="G290" s="10" t="s">
        <v>521</v>
      </c>
      <c r="H290" s="10" t="s">
        <v>522</v>
      </c>
      <c r="I290" s="10" t="s">
        <v>3186</v>
      </c>
      <c r="J290" s="10" t="s">
        <v>3187</v>
      </c>
      <c r="K290" s="10" t="s">
        <v>3149</v>
      </c>
      <c r="L290" s="10" t="s">
        <v>3150</v>
      </c>
      <c r="M290" s="10" t="s">
        <v>1309</v>
      </c>
      <c r="N290" s="10" t="s">
        <v>3188</v>
      </c>
      <c r="O290" s="10" t="s">
        <v>3152</v>
      </c>
      <c r="P290" s="10" t="s">
        <v>760</v>
      </c>
      <c r="Q290" s="10" t="s">
        <v>3189</v>
      </c>
      <c r="R290" s="10" t="s">
        <v>3190</v>
      </c>
      <c r="S290" s="10" t="s">
        <v>3240</v>
      </c>
      <c r="T290" s="10" t="s">
        <v>3241</v>
      </c>
      <c r="U290" s="10" t="s">
        <v>3242</v>
      </c>
      <c r="V290" s="10" t="s">
        <v>3243</v>
      </c>
      <c r="W290" s="10" t="s">
        <v>3244</v>
      </c>
      <c r="X290" s="10" t="s">
        <v>3245</v>
      </c>
      <c r="Y290" s="10" t="s">
        <v>123</v>
      </c>
      <c r="Z290" s="10" t="s">
        <v>124</v>
      </c>
      <c r="AA290" s="49">
        <v>300</v>
      </c>
      <c r="AB290" s="10" t="s">
        <v>125</v>
      </c>
      <c r="AC290" s="10" t="s">
        <v>3152</v>
      </c>
      <c r="AD290" s="49">
        <v>0</v>
      </c>
      <c r="AE290" s="49">
        <v>300</v>
      </c>
      <c r="AF290" s="49">
        <v>0</v>
      </c>
      <c r="AG290" s="49">
        <v>0</v>
      </c>
      <c r="AH290" s="10"/>
      <c r="AI290" s="10" t="s">
        <v>5791</v>
      </c>
      <c r="AJ290" s="10"/>
      <c r="AK290" s="10"/>
      <c r="AL290" s="10"/>
      <c r="AM290" s="10" t="s">
        <v>4849</v>
      </c>
      <c r="AN290" s="10"/>
      <c r="AO290" s="49">
        <v>0</v>
      </c>
      <c r="AP290" s="49">
        <v>0</v>
      </c>
      <c r="AQ290" s="49">
        <v>0</v>
      </c>
      <c r="AR290" s="49">
        <v>0</v>
      </c>
      <c r="AS290" s="49">
        <v>0</v>
      </c>
      <c r="AT290" s="49">
        <v>0</v>
      </c>
      <c r="AU290" s="49">
        <v>0</v>
      </c>
      <c r="AV290" s="49">
        <v>0</v>
      </c>
      <c r="AW290" s="50">
        <v>0</v>
      </c>
      <c r="AX290" s="49">
        <v>0</v>
      </c>
      <c r="AY290" s="49">
        <v>0</v>
      </c>
      <c r="AZ290" s="49">
        <v>0</v>
      </c>
      <c r="BA290" s="49">
        <v>0</v>
      </c>
      <c r="BB290" s="49">
        <v>0</v>
      </c>
      <c r="BC290" s="49">
        <v>1500</v>
      </c>
      <c r="BD290" s="49">
        <v>1500</v>
      </c>
      <c r="BE290" s="49">
        <v>0</v>
      </c>
      <c r="BF290" s="49">
        <v>0</v>
      </c>
      <c r="BG290" s="49">
        <v>0</v>
      </c>
      <c r="BH290" s="49">
        <v>0</v>
      </c>
      <c r="BI290" s="49">
        <v>6720</v>
      </c>
      <c r="BJ290" s="50">
        <v>0</v>
      </c>
      <c r="BK290" s="49">
        <v>0</v>
      </c>
      <c r="BL290" s="49">
        <v>0</v>
      </c>
      <c r="BM290" s="49">
        <v>0</v>
      </c>
      <c r="BN290" s="49">
        <v>8220</v>
      </c>
      <c r="BO290" s="49">
        <v>0</v>
      </c>
      <c r="BP290" s="49">
        <v>0</v>
      </c>
      <c r="BQ290" s="49">
        <v>0</v>
      </c>
      <c r="BR290" s="49">
        <v>0</v>
      </c>
      <c r="BS290" s="49">
        <v>0</v>
      </c>
      <c r="BT290" s="49">
        <v>0</v>
      </c>
      <c r="BU290" s="50">
        <v>0</v>
      </c>
      <c r="BV290" s="49">
        <v>0</v>
      </c>
      <c r="BW290" s="50">
        <v>0</v>
      </c>
      <c r="BX290" s="49">
        <v>0</v>
      </c>
      <c r="BY290" s="49">
        <v>0</v>
      </c>
      <c r="BZ290" s="49">
        <v>0</v>
      </c>
      <c r="CA290" s="49">
        <v>0</v>
      </c>
      <c r="CB290" s="49">
        <v>0</v>
      </c>
      <c r="CC290" s="49">
        <v>0</v>
      </c>
      <c r="CD290" s="49">
        <v>0</v>
      </c>
      <c r="CE290" s="49">
        <v>0</v>
      </c>
      <c r="CF290" s="49">
        <v>0</v>
      </c>
      <c r="CG290" s="49">
        <v>0</v>
      </c>
      <c r="CH290" s="50">
        <v>0</v>
      </c>
      <c r="CI290" s="49">
        <v>0</v>
      </c>
      <c r="CJ290" s="50">
        <v>0</v>
      </c>
      <c r="CK290" s="49">
        <v>0</v>
      </c>
      <c r="CL290" s="49">
        <v>0</v>
      </c>
      <c r="CM290" s="49">
        <v>0</v>
      </c>
      <c r="CN290" s="49">
        <v>0</v>
      </c>
      <c r="CO290" s="10"/>
      <c r="CP290" s="51" t="s">
        <v>3249</v>
      </c>
    </row>
    <row r="291" spans="1:94" ht="70.349999999999994" customHeight="1" x14ac:dyDescent="0.3">
      <c r="A291" s="48" t="s">
        <v>3250</v>
      </c>
      <c r="B291" s="48" t="s">
        <v>3250</v>
      </c>
      <c r="C291" s="10" t="s">
        <v>419</v>
      </c>
      <c r="D291" s="10" t="s">
        <v>2659</v>
      </c>
      <c r="E291" s="10" t="s">
        <v>3184</v>
      </c>
      <c r="F291" s="10" t="s">
        <v>3185</v>
      </c>
      <c r="G291" s="10" t="s">
        <v>521</v>
      </c>
      <c r="H291" s="10" t="s">
        <v>522</v>
      </c>
      <c r="I291" s="10" t="s">
        <v>3186</v>
      </c>
      <c r="J291" s="10" t="s">
        <v>3187</v>
      </c>
      <c r="K291" s="10" t="s">
        <v>3149</v>
      </c>
      <c r="L291" s="10" t="s">
        <v>3150</v>
      </c>
      <c r="M291" s="10" t="s">
        <v>1309</v>
      </c>
      <c r="N291" s="10" t="s">
        <v>3188</v>
      </c>
      <c r="O291" s="10" t="s">
        <v>3152</v>
      </c>
      <c r="P291" s="10" t="s">
        <v>760</v>
      </c>
      <c r="Q291" s="10" t="s">
        <v>3189</v>
      </c>
      <c r="R291" s="10" t="s">
        <v>3190</v>
      </c>
      <c r="S291" s="10" t="s">
        <v>3251</v>
      </c>
      <c r="T291" s="10" t="s">
        <v>3252</v>
      </c>
      <c r="U291" s="10" t="s">
        <v>3242</v>
      </c>
      <c r="V291" s="10" t="s">
        <v>3253</v>
      </c>
      <c r="W291" s="10" t="s">
        <v>3254</v>
      </c>
      <c r="X291" s="10" t="s">
        <v>3245</v>
      </c>
      <c r="Y291" s="10" t="s">
        <v>123</v>
      </c>
      <c r="Z291" s="10" t="s">
        <v>124</v>
      </c>
      <c r="AA291" s="49">
        <v>300</v>
      </c>
      <c r="AB291" s="10" t="s">
        <v>125</v>
      </c>
      <c r="AC291" s="10" t="s">
        <v>3152</v>
      </c>
      <c r="AD291" s="49">
        <v>0</v>
      </c>
      <c r="AE291" s="49">
        <v>300</v>
      </c>
      <c r="AF291" s="49">
        <v>0</v>
      </c>
      <c r="AG291" s="49">
        <v>0</v>
      </c>
      <c r="AH291" s="10"/>
      <c r="AI291" s="10" t="s">
        <v>5792</v>
      </c>
      <c r="AJ291" s="10"/>
      <c r="AK291" s="10"/>
      <c r="AL291" s="10"/>
      <c r="AM291" s="10" t="s">
        <v>4849</v>
      </c>
      <c r="AN291" s="10"/>
      <c r="AO291" s="49">
        <v>0</v>
      </c>
      <c r="AP291" s="49">
        <v>0</v>
      </c>
      <c r="AQ291" s="49">
        <v>0</v>
      </c>
      <c r="AR291" s="49">
        <v>0</v>
      </c>
      <c r="AS291" s="49">
        <v>0</v>
      </c>
      <c r="AT291" s="49">
        <v>0</v>
      </c>
      <c r="AU291" s="49">
        <v>0</v>
      </c>
      <c r="AV291" s="49">
        <v>0</v>
      </c>
      <c r="AW291" s="50">
        <v>0</v>
      </c>
      <c r="AX291" s="49">
        <v>0</v>
      </c>
      <c r="AY291" s="49">
        <v>0</v>
      </c>
      <c r="AZ291" s="49">
        <v>0</v>
      </c>
      <c r="BA291" s="49">
        <v>0</v>
      </c>
      <c r="BB291" s="49">
        <v>0</v>
      </c>
      <c r="BC291" s="49">
        <v>0</v>
      </c>
      <c r="BD291" s="49">
        <v>0</v>
      </c>
      <c r="BE291" s="49">
        <v>0</v>
      </c>
      <c r="BF291" s="49">
        <v>0</v>
      </c>
      <c r="BG291" s="49">
        <v>0</v>
      </c>
      <c r="BH291" s="49">
        <v>0</v>
      </c>
      <c r="BI291" s="49">
        <v>0</v>
      </c>
      <c r="BJ291" s="50">
        <v>0</v>
      </c>
      <c r="BK291" s="49">
        <v>0</v>
      </c>
      <c r="BL291" s="49">
        <v>0</v>
      </c>
      <c r="BM291" s="49">
        <v>0</v>
      </c>
      <c r="BN291" s="49">
        <v>0</v>
      </c>
      <c r="BO291" s="49">
        <v>0</v>
      </c>
      <c r="BP291" s="49">
        <v>270</v>
      </c>
      <c r="BQ291" s="49">
        <v>270</v>
      </c>
      <c r="BR291" s="49">
        <v>0</v>
      </c>
      <c r="BS291" s="49">
        <v>0</v>
      </c>
      <c r="BT291" s="49">
        <v>0</v>
      </c>
      <c r="BU291" s="50">
        <v>0</v>
      </c>
      <c r="BV291" s="49">
        <v>1080</v>
      </c>
      <c r="BW291" s="50">
        <v>0</v>
      </c>
      <c r="BX291" s="49">
        <v>0</v>
      </c>
      <c r="BY291" s="49">
        <v>0</v>
      </c>
      <c r="BZ291" s="49">
        <v>0</v>
      </c>
      <c r="CA291" s="49">
        <v>1350</v>
      </c>
      <c r="CB291" s="49">
        <v>0</v>
      </c>
      <c r="CC291" s="49">
        <v>0</v>
      </c>
      <c r="CD291" s="49">
        <v>0</v>
      </c>
      <c r="CE291" s="49">
        <v>0</v>
      </c>
      <c r="CF291" s="49">
        <v>0</v>
      </c>
      <c r="CG291" s="49">
        <v>0</v>
      </c>
      <c r="CH291" s="50">
        <v>0</v>
      </c>
      <c r="CI291" s="49">
        <v>0</v>
      </c>
      <c r="CJ291" s="50">
        <v>0</v>
      </c>
      <c r="CK291" s="49">
        <v>0</v>
      </c>
      <c r="CL291" s="49">
        <v>0</v>
      </c>
      <c r="CM291" s="49">
        <v>0</v>
      </c>
      <c r="CN291" s="49">
        <v>0</v>
      </c>
      <c r="CO291" s="10"/>
      <c r="CP291" s="51" t="s">
        <v>3257</v>
      </c>
    </row>
    <row r="292" spans="1:94" ht="70.349999999999994" customHeight="1" x14ac:dyDescent="0.3">
      <c r="A292" s="48" t="s">
        <v>3258</v>
      </c>
      <c r="B292" s="48" t="s">
        <v>3258</v>
      </c>
      <c r="C292" s="10" t="s">
        <v>436</v>
      </c>
      <c r="D292" s="10" t="s">
        <v>2659</v>
      </c>
      <c r="E292" s="10" t="s">
        <v>3184</v>
      </c>
      <c r="F292" s="10" t="s">
        <v>3185</v>
      </c>
      <c r="G292" s="10" t="s">
        <v>521</v>
      </c>
      <c r="H292" s="10" t="s">
        <v>522</v>
      </c>
      <c r="I292" s="10" t="s">
        <v>3186</v>
      </c>
      <c r="J292" s="10" t="s">
        <v>3187</v>
      </c>
      <c r="K292" s="10" t="s">
        <v>3149</v>
      </c>
      <c r="L292" s="10" t="s">
        <v>3150</v>
      </c>
      <c r="M292" s="10" t="s">
        <v>1309</v>
      </c>
      <c r="N292" s="10" t="s">
        <v>3188</v>
      </c>
      <c r="O292" s="10" t="s">
        <v>3152</v>
      </c>
      <c r="P292" s="10" t="s">
        <v>760</v>
      </c>
      <c r="Q292" s="10" t="s">
        <v>3189</v>
      </c>
      <c r="R292" s="10" t="s">
        <v>3190</v>
      </c>
      <c r="S292" s="10" t="s">
        <v>3259</v>
      </c>
      <c r="T292" s="10" t="s">
        <v>3260</v>
      </c>
      <c r="U292" s="10" t="s">
        <v>3261</v>
      </c>
      <c r="V292" s="10" t="s">
        <v>3262</v>
      </c>
      <c r="W292" s="10" t="s">
        <v>3263</v>
      </c>
      <c r="X292" s="10" t="s">
        <v>3245</v>
      </c>
      <c r="Y292" s="10" t="s">
        <v>123</v>
      </c>
      <c r="Z292" s="10" t="s">
        <v>124</v>
      </c>
      <c r="AA292" s="49">
        <v>300</v>
      </c>
      <c r="AB292" s="10" t="s">
        <v>125</v>
      </c>
      <c r="AC292" s="10" t="s">
        <v>3152</v>
      </c>
      <c r="AD292" s="49">
        <v>0</v>
      </c>
      <c r="AE292" s="49">
        <v>300</v>
      </c>
      <c r="AF292" s="49">
        <v>0</v>
      </c>
      <c r="AG292" s="49">
        <v>0</v>
      </c>
      <c r="AH292" s="10"/>
      <c r="AI292" s="10" t="s">
        <v>5793</v>
      </c>
      <c r="AJ292" s="10" t="s">
        <v>5794</v>
      </c>
      <c r="AK292" s="10"/>
      <c r="AL292" s="10"/>
      <c r="AM292" s="10" t="s">
        <v>4849</v>
      </c>
      <c r="AN292" s="10" t="s">
        <v>5795</v>
      </c>
      <c r="AO292" s="49">
        <v>0</v>
      </c>
      <c r="AP292" s="49">
        <v>0</v>
      </c>
      <c r="AQ292" s="49">
        <v>0</v>
      </c>
      <c r="AR292" s="49">
        <v>0</v>
      </c>
      <c r="AS292" s="49">
        <v>0</v>
      </c>
      <c r="AT292" s="49">
        <v>0</v>
      </c>
      <c r="AU292" s="49">
        <v>0</v>
      </c>
      <c r="AV292" s="49">
        <v>0</v>
      </c>
      <c r="AW292" s="50">
        <v>0</v>
      </c>
      <c r="AX292" s="49">
        <v>0</v>
      </c>
      <c r="AY292" s="49">
        <v>0</v>
      </c>
      <c r="AZ292" s="49">
        <v>0</v>
      </c>
      <c r="BA292" s="49">
        <v>0</v>
      </c>
      <c r="BB292" s="49">
        <v>0</v>
      </c>
      <c r="BC292" s="49">
        <v>0</v>
      </c>
      <c r="BD292" s="49">
        <v>0</v>
      </c>
      <c r="BE292" s="49">
        <v>0</v>
      </c>
      <c r="BF292" s="49">
        <v>0</v>
      </c>
      <c r="BG292" s="49">
        <v>0</v>
      </c>
      <c r="BH292" s="49">
        <v>0</v>
      </c>
      <c r="BI292" s="49">
        <v>0</v>
      </c>
      <c r="BJ292" s="50">
        <v>0</v>
      </c>
      <c r="BK292" s="49">
        <v>0</v>
      </c>
      <c r="BL292" s="49">
        <v>0</v>
      </c>
      <c r="BM292" s="49">
        <v>0</v>
      </c>
      <c r="BN292" s="49">
        <v>0</v>
      </c>
      <c r="BO292" s="49">
        <v>0</v>
      </c>
      <c r="BP292" s="49">
        <v>0</v>
      </c>
      <c r="BQ292" s="49">
        <v>0</v>
      </c>
      <c r="BR292" s="49">
        <v>0</v>
      </c>
      <c r="BS292" s="49">
        <v>0</v>
      </c>
      <c r="BT292" s="49">
        <v>0</v>
      </c>
      <c r="BU292" s="50">
        <v>0</v>
      </c>
      <c r="BV292" s="49">
        <v>0</v>
      </c>
      <c r="BW292" s="50">
        <v>0</v>
      </c>
      <c r="BX292" s="49">
        <v>0</v>
      </c>
      <c r="BY292" s="49">
        <v>0</v>
      </c>
      <c r="BZ292" s="49">
        <v>0</v>
      </c>
      <c r="CA292" s="49">
        <v>0</v>
      </c>
      <c r="CB292" s="49">
        <v>0</v>
      </c>
      <c r="CC292" s="49">
        <v>1000</v>
      </c>
      <c r="CD292" s="49">
        <v>1000</v>
      </c>
      <c r="CE292" s="49">
        <v>0</v>
      </c>
      <c r="CF292" s="49">
        <v>0</v>
      </c>
      <c r="CG292" s="49">
        <v>0</v>
      </c>
      <c r="CH292" s="50">
        <v>0</v>
      </c>
      <c r="CI292" s="49">
        <v>6720</v>
      </c>
      <c r="CJ292" s="50">
        <v>0</v>
      </c>
      <c r="CK292" s="49">
        <v>0</v>
      </c>
      <c r="CL292" s="49">
        <v>0</v>
      </c>
      <c r="CM292" s="49">
        <v>0</v>
      </c>
      <c r="CN292" s="49">
        <v>7720</v>
      </c>
      <c r="CO292" s="10"/>
      <c r="CP292" s="51" t="s">
        <v>3267</v>
      </c>
    </row>
    <row r="293" spans="1:94" ht="70.349999999999994" customHeight="1" x14ac:dyDescent="0.3">
      <c r="A293" s="48" t="s">
        <v>3268</v>
      </c>
      <c r="B293" s="48" t="s">
        <v>3268</v>
      </c>
      <c r="C293" s="10" t="s">
        <v>450</v>
      </c>
      <c r="D293" s="10" t="s">
        <v>2659</v>
      </c>
      <c r="E293" s="10" t="s">
        <v>3184</v>
      </c>
      <c r="F293" s="10" t="s">
        <v>3185</v>
      </c>
      <c r="G293" s="10" t="s">
        <v>521</v>
      </c>
      <c r="H293" s="10" t="s">
        <v>522</v>
      </c>
      <c r="I293" s="10" t="s">
        <v>3186</v>
      </c>
      <c r="J293" s="10" t="s">
        <v>3187</v>
      </c>
      <c r="K293" s="10" t="s">
        <v>3149</v>
      </c>
      <c r="L293" s="10" t="s">
        <v>3150</v>
      </c>
      <c r="M293" s="10" t="s">
        <v>1309</v>
      </c>
      <c r="N293" s="10" t="s">
        <v>3188</v>
      </c>
      <c r="O293" s="10" t="s">
        <v>3152</v>
      </c>
      <c r="P293" s="10" t="s">
        <v>760</v>
      </c>
      <c r="Q293" s="10" t="s">
        <v>3189</v>
      </c>
      <c r="R293" s="10" t="s">
        <v>3190</v>
      </c>
      <c r="S293" s="10" t="s">
        <v>3269</v>
      </c>
      <c r="T293" s="10" t="s">
        <v>3270</v>
      </c>
      <c r="U293" s="10" t="s">
        <v>3261</v>
      </c>
      <c r="V293" s="10" t="s">
        <v>3271</v>
      </c>
      <c r="W293" s="10" t="s">
        <v>3272</v>
      </c>
      <c r="X293" s="10" t="s">
        <v>3245</v>
      </c>
      <c r="Y293" s="10" t="s">
        <v>123</v>
      </c>
      <c r="Z293" s="10" t="s">
        <v>124</v>
      </c>
      <c r="AA293" s="49">
        <v>300</v>
      </c>
      <c r="AB293" s="10" t="s">
        <v>125</v>
      </c>
      <c r="AC293" s="10" t="s">
        <v>3152</v>
      </c>
      <c r="AD293" s="49">
        <v>0</v>
      </c>
      <c r="AE293" s="49">
        <v>150</v>
      </c>
      <c r="AF293" s="49">
        <v>150</v>
      </c>
      <c r="AG293" s="49">
        <v>0</v>
      </c>
      <c r="AH293" s="10"/>
      <c r="AI293" s="10" t="s">
        <v>5796</v>
      </c>
      <c r="AJ293" s="10" t="s">
        <v>5797</v>
      </c>
      <c r="AK293" s="10"/>
      <c r="AL293" s="10"/>
      <c r="AM293" s="10" t="s">
        <v>4849</v>
      </c>
      <c r="AN293" s="10"/>
      <c r="AO293" s="49">
        <v>0</v>
      </c>
      <c r="AP293" s="49">
        <v>0</v>
      </c>
      <c r="AQ293" s="49">
        <v>0</v>
      </c>
      <c r="AR293" s="49">
        <v>0</v>
      </c>
      <c r="AS293" s="49">
        <v>0</v>
      </c>
      <c r="AT293" s="49">
        <v>0</v>
      </c>
      <c r="AU293" s="49">
        <v>0</v>
      </c>
      <c r="AV293" s="49">
        <v>0</v>
      </c>
      <c r="AW293" s="50">
        <v>0</v>
      </c>
      <c r="AX293" s="49">
        <v>0</v>
      </c>
      <c r="AY293" s="49">
        <v>0</v>
      </c>
      <c r="AZ293" s="49">
        <v>0</v>
      </c>
      <c r="BA293" s="49">
        <v>0</v>
      </c>
      <c r="BB293" s="49">
        <v>0</v>
      </c>
      <c r="BC293" s="49">
        <v>300</v>
      </c>
      <c r="BD293" s="49">
        <v>300</v>
      </c>
      <c r="BE293" s="49">
        <v>0</v>
      </c>
      <c r="BF293" s="49">
        <v>0</v>
      </c>
      <c r="BG293" s="49">
        <v>0</v>
      </c>
      <c r="BH293" s="49">
        <v>0</v>
      </c>
      <c r="BI293" s="49">
        <v>1200</v>
      </c>
      <c r="BJ293" s="50">
        <v>0</v>
      </c>
      <c r="BK293" s="49">
        <v>0</v>
      </c>
      <c r="BL293" s="49">
        <v>0</v>
      </c>
      <c r="BM293" s="49">
        <v>0</v>
      </c>
      <c r="BN293" s="49">
        <v>1500</v>
      </c>
      <c r="BO293" s="49">
        <v>0</v>
      </c>
      <c r="BP293" s="49">
        <v>0</v>
      </c>
      <c r="BQ293" s="49">
        <v>0</v>
      </c>
      <c r="BR293" s="49">
        <v>0</v>
      </c>
      <c r="BS293" s="49">
        <v>0</v>
      </c>
      <c r="BT293" s="49">
        <v>0</v>
      </c>
      <c r="BU293" s="50">
        <v>0</v>
      </c>
      <c r="BV293" s="49">
        <v>0</v>
      </c>
      <c r="BW293" s="50">
        <v>0</v>
      </c>
      <c r="BX293" s="49">
        <v>0</v>
      </c>
      <c r="BY293" s="49">
        <v>0</v>
      </c>
      <c r="BZ293" s="49">
        <v>0</v>
      </c>
      <c r="CA293" s="49">
        <v>0</v>
      </c>
      <c r="CB293" s="49">
        <v>0</v>
      </c>
      <c r="CC293" s="49">
        <v>0</v>
      </c>
      <c r="CD293" s="49">
        <v>0</v>
      </c>
      <c r="CE293" s="49">
        <v>0</v>
      </c>
      <c r="CF293" s="49">
        <v>0</v>
      </c>
      <c r="CG293" s="49">
        <v>0</v>
      </c>
      <c r="CH293" s="50">
        <v>0</v>
      </c>
      <c r="CI293" s="49">
        <v>0</v>
      </c>
      <c r="CJ293" s="50">
        <v>0</v>
      </c>
      <c r="CK293" s="49">
        <v>0</v>
      </c>
      <c r="CL293" s="49">
        <v>0</v>
      </c>
      <c r="CM293" s="49">
        <v>0</v>
      </c>
      <c r="CN293" s="49">
        <v>0</v>
      </c>
      <c r="CO293" s="10"/>
      <c r="CP293" s="51" t="s">
        <v>3275</v>
      </c>
    </row>
    <row r="294" spans="1:94" ht="70.349999999999994" customHeight="1" x14ac:dyDescent="0.3">
      <c r="A294" s="48" t="s">
        <v>3276</v>
      </c>
      <c r="B294" s="48" t="s">
        <v>3276</v>
      </c>
      <c r="C294" s="10" t="s">
        <v>111</v>
      </c>
      <c r="D294" s="10" t="s">
        <v>2659</v>
      </c>
      <c r="E294" s="10" t="s">
        <v>3277</v>
      </c>
      <c r="F294" s="10" t="s">
        <v>893</v>
      </c>
      <c r="G294" s="10"/>
      <c r="H294" s="10" t="s">
        <v>1443</v>
      </c>
      <c r="I294" s="10" t="s">
        <v>3278</v>
      </c>
      <c r="J294" s="10" t="s">
        <v>946</v>
      </c>
      <c r="K294" s="10" t="s">
        <v>3149</v>
      </c>
      <c r="L294" s="10" t="s">
        <v>3150</v>
      </c>
      <c r="M294" s="10" t="s">
        <v>138</v>
      </c>
      <c r="N294" s="10" t="s">
        <v>3279</v>
      </c>
      <c r="O294" s="10" t="s">
        <v>3152</v>
      </c>
      <c r="P294" s="10" t="s">
        <v>760</v>
      </c>
      <c r="Q294" s="10" t="s">
        <v>3280</v>
      </c>
      <c r="R294" s="10" t="s">
        <v>3281</v>
      </c>
      <c r="S294" s="10" t="s">
        <v>3282</v>
      </c>
      <c r="T294" s="10" t="s">
        <v>3283</v>
      </c>
      <c r="U294" s="10" t="s">
        <v>3284</v>
      </c>
      <c r="V294" s="10" t="s">
        <v>3285</v>
      </c>
      <c r="W294" s="10" t="s">
        <v>3286</v>
      </c>
      <c r="X294" s="10" t="s">
        <v>146</v>
      </c>
      <c r="Y294" s="10" t="s">
        <v>123</v>
      </c>
      <c r="Z294" s="10" t="s">
        <v>124</v>
      </c>
      <c r="AA294" s="49">
        <v>100</v>
      </c>
      <c r="AB294" s="10" t="s">
        <v>125</v>
      </c>
      <c r="AC294" s="10" t="s">
        <v>3152</v>
      </c>
      <c r="AD294" s="49">
        <v>0</v>
      </c>
      <c r="AE294" s="49">
        <v>0</v>
      </c>
      <c r="AF294" s="49">
        <v>0</v>
      </c>
      <c r="AG294" s="49">
        <v>100</v>
      </c>
      <c r="AH294" s="10"/>
      <c r="AI294" s="10" t="s">
        <v>5798</v>
      </c>
      <c r="AJ294" s="10"/>
      <c r="AK294" s="10"/>
      <c r="AL294" s="10"/>
      <c r="AM294" s="10" t="s">
        <v>4849</v>
      </c>
      <c r="AN294" s="10"/>
      <c r="AO294" s="49">
        <v>0</v>
      </c>
      <c r="AP294" s="49">
        <v>0</v>
      </c>
      <c r="AQ294" s="49">
        <v>0</v>
      </c>
      <c r="AR294" s="49">
        <v>0</v>
      </c>
      <c r="AS294" s="49">
        <v>0</v>
      </c>
      <c r="AT294" s="49">
        <v>0</v>
      </c>
      <c r="AU294" s="49">
        <v>0</v>
      </c>
      <c r="AV294" s="49">
        <v>0</v>
      </c>
      <c r="AW294" s="50">
        <v>0</v>
      </c>
      <c r="AX294" s="49">
        <v>0</v>
      </c>
      <c r="AY294" s="49">
        <v>0</v>
      </c>
      <c r="AZ294" s="49">
        <v>0</v>
      </c>
      <c r="BA294" s="49">
        <v>0</v>
      </c>
      <c r="BB294" s="49">
        <v>79</v>
      </c>
      <c r="BC294" s="49">
        <v>0</v>
      </c>
      <c r="BD294" s="49">
        <v>79</v>
      </c>
      <c r="BE294" s="49">
        <v>0</v>
      </c>
      <c r="BF294" s="49">
        <v>0</v>
      </c>
      <c r="BG294" s="49">
        <v>0</v>
      </c>
      <c r="BH294" s="49">
        <v>0</v>
      </c>
      <c r="BI294" s="49">
        <v>0</v>
      </c>
      <c r="BJ294" s="50">
        <v>0</v>
      </c>
      <c r="BK294" s="49">
        <v>0</v>
      </c>
      <c r="BL294" s="49">
        <v>0</v>
      </c>
      <c r="BM294" s="49">
        <v>0</v>
      </c>
      <c r="BN294" s="49">
        <v>79</v>
      </c>
      <c r="BO294" s="49">
        <v>79</v>
      </c>
      <c r="BP294" s="49">
        <v>0</v>
      </c>
      <c r="BQ294" s="49">
        <v>79</v>
      </c>
      <c r="BR294" s="49">
        <v>0</v>
      </c>
      <c r="BS294" s="49">
        <v>0</v>
      </c>
      <c r="BT294" s="49">
        <v>0</v>
      </c>
      <c r="BU294" s="50">
        <v>0</v>
      </c>
      <c r="BV294" s="49">
        <v>0</v>
      </c>
      <c r="BW294" s="50">
        <v>0</v>
      </c>
      <c r="BX294" s="49">
        <v>0</v>
      </c>
      <c r="BY294" s="49">
        <v>0</v>
      </c>
      <c r="BZ294" s="49">
        <v>0</v>
      </c>
      <c r="CA294" s="49">
        <v>79</v>
      </c>
      <c r="CB294" s="49">
        <v>0</v>
      </c>
      <c r="CC294" s="49">
        <v>0</v>
      </c>
      <c r="CD294" s="49">
        <v>0</v>
      </c>
      <c r="CE294" s="49">
        <v>0</v>
      </c>
      <c r="CF294" s="49">
        <v>0</v>
      </c>
      <c r="CG294" s="49">
        <v>0</v>
      </c>
      <c r="CH294" s="50">
        <v>0</v>
      </c>
      <c r="CI294" s="49">
        <v>0</v>
      </c>
      <c r="CJ294" s="50">
        <v>0</v>
      </c>
      <c r="CK294" s="49">
        <v>0</v>
      </c>
      <c r="CL294" s="49">
        <v>0</v>
      </c>
      <c r="CM294" s="49">
        <v>0</v>
      </c>
      <c r="CN294" s="49">
        <v>0</v>
      </c>
      <c r="CO294" s="10" t="s">
        <v>3289</v>
      </c>
      <c r="CP294" s="51" t="s">
        <v>5799</v>
      </c>
    </row>
    <row r="295" spans="1:94" ht="70.349999999999994" customHeight="1" x14ac:dyDescent="0.3">
      <c r="A295" s="48" t="s">
        <v>3291</v>
      </c>
      <c r="B295" s="48" t="s">
        <v>3291</v>
      </c>
      <c r="C295" s="10" t="s">
        <v>101</v>
      </c>
      <c r="D295" s="10" t="s">
        <v>2659</v>
      </c>
      <c r="E295" s="10" t="s">
        <v>3277</v>
      </c>
      <c r="F295" s="10" t="s">
        <v>893</v>
      </c>
      <c r="G295" s="10"/>
      <c r="H295" s="10" t="s">
        <v>1443</v>
      </c>
      <c r="I295" s="10" t="s">
        <v>3278</v>
      </c>
      <c r="J295" s="10" t="s">
        <v>946</v>
      </c>
      <c r="K295" s="10" t="s">
        <v>3149</v>
      </c>
      <c r="L295" s="10" t="s">
        <v>3150</v>
      </c>
      <c r="M295" s="10" t="s">
        <v>138</v>
      </c>
      <c r="N295" s="10" t="s">
        <v>3279</v>
      </c>
      <c r="O295" s="10" t="s">
        <v>3152</v>
      </c>
      <c r="P295" s="10" t="s">
        <v>760</v>
      </c>
      <c r="Q295" s="10" t="s">
        <v>3280</v>
      </c>
      <c r="R295" s="10" t="s">
        <v>3281</v>
      </c>
      <c r="S295" s="10" t="s">
        <v>3155</v>
      </c>
      <c r="T295" s="10" t="s">
        <v>3292</v>
      </c>
      <c r="U295" s="10" t="s">
        <v>3157</v>
      </c>
      <c r="V295" s="10" t="s">
        <v>3293</v>
      </c>
      <c r="W295" s="10" t="s">
        <v>3294</v>
      </c>
      <c r="X295" s="10" t="s">
        <v>3194</v>
      </c>
      <c r="Y295" s="10" t="s">
        <v>123</v>
      </c>
      <c r="Z295" s="10" t="s">
        <v>124</v>
      </c>
      <c r="AA295" s="49">
        <v>2</v>
      </c>
      <c r="AB295" s="10" t="s">
        <v>125</v>
      </c>
      <c r="AC295" s="10" t="s">
        <v>3152</v>
      </c>
      <c r="AD295" s="49">
        <v>0</v>
      </c>
      <c r="AE295" s="49">
        <v>0</v>
      </c>
      <c r="AF295" s="49">
        <v>1</v>
      </c>
      <c r="AG295" s="49">
        <v>1</v>
      </c>
      <c r="AH295" s="10"/>
      <c r="AI295" s="10" t="s">
        <v>5800</v>
      </c>
      <c r="AJ295" s="10"/>
      <c r="AK295" s="10"/>
      <c r="AL295" s="10" t="s">
        <v>5801</v>
      </c>
      <c r="AM295" s="10" t="s">
        <v>4849</v>
      </c>
      <c r="AN295" s="10"/>
      <c r="AO295" s="49">
        <v>0</v>
      </c>
      <c r="AP295" s="49">
        <v>100</v>
      </c>
      <c r="AQ295" s="49">
        <v>100</v>
      </c>
      <c r="AR295" s="49">
        <v>0</v>
      </c>
      <c r="AS295" s="49">
        <v>0</v>
      </c>
      <c r="AT295" s="49">
        <v>0</v>
      </c>
      <c r="AU295" s="49">
        <v>0</v>
      </c>
      <c r="AV295" s="49">
        <v>0</v>
      </c>
      <c r="AW295" s="50">
        <v>0</v>
      </c>
      <c r="AX295" s="49">
        <v>0</v>
      </c>
      <c r="AY295" s="49">
        <v>0</v>
      </c>
      <c r="AZ295" s="49">
        <v>0</v>
      </c>
      <c r="BA295" s="49">
        <v>100</v>
      </c>
      <c r="BB295" s="49">
        <v>0</v>
      </c>
      <c r="BC295" s="49">
        <v>0</v>
      </c>
      <c r="BD295" s="49">
        <v>0</v>
      </c>
      <c r="BE295" s="49">
        <v>0</v>
      </c>
      <c r="BF295" s="49">
        <v>0</v>
      </c>
      <c r="BG295" s="49">
        <v>0</v>
      </c>
      <c r="BH295" s="49">
        <v>0</v>
      </c>
      <c r="BI295" s="49">
        <v>0</v>
      </c>
      <c r="BJ295" s="50">
        <v>0</v>
      </c>
      <c r="BK295" s="49">
        <v>0</v>
      </c>
      <c r="BL295" s="49">
        <v>0</v>
      </c>
      <c r="BM295" s="49">
        <v>0</v>
      </c>
      <c r="BN295" s="49">
        <v>0</v>
      </c>
      <c r="BO295" s="49">
        <v>0</v>
      </c>
      <c r="BP295" s="49">
        <v>0</v>
      </c>
      <c r="BQ295" s="49">
        <v>0</v>
      </c>
      <c r="BR295" s="49">
        <v>0</v>
      </c>
      <c r="BS295" s="49">
        <v>0</v>
      </c>
      <c r="BT295" s="49">
        <v>0</v>
      </c>
      <c r="BU295" s="50">
        <v>0</v>
      </c>
      <c r="BV295" s="49">
        <v>0</v>
      </c>
      <c r="BW295" s="50">
        <v>0</v>
      </c>
      <c r="BX295" s="49">
        <v>0</v>
      </c>
      <c r="BY295" s="49">
        <v>0</v>
      </c>
      <c r="BZ295" s="49">
        <v>0</v>
      </c>
      <c r="CA295" s="49">
        <v>0</v>
      </c>
      <c r="CB295" s="49">
        <v>100</v>
      </c>
      <c r="CC295" s="49">
        <v>0</v>
      </c>
      <c r="CD295" s="49">
        <v>100</v>
      </c>
      <c r="CE295" s="49">
        <v>0</v>
      </c>
      <c r="CF295" s="49">
        <v>0</v>
      </c>
      <c r="CG295" s="49">
        <v>0</v>
      </c>
      <c r="CH295" s="50">
        <v>0</v>
      </c>
      <c r="CI295" s="49">
        <v>0</v>
      </c>
      <c r="CJ295" s="50">
        <v>0</v>
      </c>
      <c r="CK295" s="49">
        <v>0</v>
      </c>
      <c r="CL295" s="49">
        <v>0</v>
      </c>
      <c r="CM295" s="49">
        <v>0</v>
      </c>
      <c r="CN295" s="49">
        <v>100</v>
      </c>
      <c r="CO295" s="10"/>
      <c r="CP295" s="51" t="s">
        <v>3298</v>
      </c>
    </row>
    <row r="296" spans="1:94" ht="70.349999999999994" customHeight="1" x14ac:dyDescent="0.3">
      <c r="A296" s="48" t="s">
        <v>3299</v>
      </c>
      <c r="B296" s="48" t="s">
        <v>3299</v>
      </c>
      <c r="C296" s="10" t="s">
        <v>111</v>
      </c>
      <c r="D296" s="10" t="s">
        <v>2659</v>
      </c>
      <c r="E296" s="10" t="s">
        <v>3300</v>
      </c>
      <c r="F296" s="10" t="s">
        <v>3301</v>
      </c>
      <c r="G296" s="10" t="s">
        <v>105</v>
      </c>
      <c r="H296" s="10" t="s">
        <v>522</v>
      </c>
      <c r="I296" s="10" t="s">
        <v>3302</v>
      </c>
      <c r="J296" s="10" t="s">
        <v>3303</v>
      </c>
      <c r="K296" s="10" t="s">
        <v>3304</v>
      </c>
      <c r="L296" s="10" t="s">
        <v>3305</v>
      </c>
      <c r="M296" s="10" t="s">
        <v>3306</v>
      </c>
      <c r="N296" s="10" t="s">
        <v>3307</v>
      </c>
      <c r="O296" s="10" t="s">
        <v>3305</v>
      </c>
      <c r="P296" s="10" t="s">
        <v>795</v>
      </c>
      <c r="Q296" s="10" t="s">
        <v>3308</v>
      </c>
      <c r="R296" s="10" t="s">
        <v>3309</v>
      </c>
      <c r="S296" s="10" t="s">
        <v>3310</v>
      </c>
      <c r="T296" s="10" t="s">
        <v>3311</v>
      </c>
      <c r="U296" s="10" t="s">
        <v>3310</v>
      </c>
      <c r="V296" s="10" t="s">
        <v>3312</v>
      </c>
      <c r="W296" s="10" t="s">
        <v>3313</v>
      </c>
      <c r="X296" s="10" t="s">
        <v>3314</v>
      </c>
      <c r="Y296" s="10" t="s">
        <v>123</v>
      </c>
      <c r="Z296" s="10" t="s">
        <v>3315</v>
      </c>
      <c r="AA296" s="49">
        <v>20</v>
      </c>
      <c r="AB296" s="10" t="s">
        <v>125</v>
      </c>
      <c r="AC296" s="10" t="s">
        <v>4798</v>
      </c>
      <c r="AD296" s="49">
        <v>0</v>
      </c>
      <c r="AE296" s="49">
        <v>0</v>
      </c>
      <c r="AF296" s="49">
        <v>0</v>
      </c>
      <c r="AG296" s="49">
        <v>20</v>
      </c>
      <c r="AH296" s="10"/>
      <c r="AI296" s="10"/>
      <c r="AJ296" s="10"/>
      <c r="AK296" s="10"/>
      <c r="AL296" s="10" t="s">
        <v>5802</v>
      </c>
      <c r="AM296" s="10" t="s">
        <v>4881</v>
      </c>
      <c r="AN296" s="10"/>
      <c r="AO296" s="49">
        <v>0</v>
      </c>
      <c r="AP296" s="49">
        <v>0</v>
      </c>
      <c r="AQ296" s="49">
        <v>0</v>
      </c>
      <c r="AR296" s="49">
        <v>0</v>
      </c>
      <c r="AS296" s="49">
        <v>0</v>
      </c>
      <c r="AT296" s="49">
        <v>0</v>
      </c>
      <c r="AU296" s="49">
        <v>0</v>
      </c>
      <c r="AV296" s="49">
        <v>0</v>
      </c>
      <c r="AW296" s="50">
        <v>0</v>
      </c>
      <c r="AX296" s="49">
        <v>0</v>
      </c>
      <c r="AY296" s="49">
        <v>0</v>
      </c>
      <c r="AZ296" s="49">
        <v>0</v>
      </c>
      <c r="BA296" s="49">
        <v>0</v>
      </c>
      <c r="BB296" s="49">
        <v>0</v>
      </c>
      <c r="BC296" s="49">
        <v>0</v>
      </c>
      <c r="BD296" s="49">
        <v>0</v>
      </c>
      <c r="BE296" s="49">
        <v>0</v>
      </c>
      <c r="BF296" s="49">
        <v>0</v>
      </c>
      <c r="BG296" s="49">
        <v>0</v>
      </c>
      <c r="BH296" s="49">
        <v>0</v>
      </c>
      <c r="BI296" s="49">
        <v>0</v>
      </c>
      <c r="BJ296" s="50">
        <v>0</v>
      </c>
      <c r="BK296" s="49">
        <v>0</v>
      </c>
      <c r="BL296" s="49">
        <v>0</v>
      </c>
      <c r="BM296" s="49">
        <v>0</v>
      </c>
      <c r="BN296" s="49">
        <v>0</v>
      </c>
      <c r="BO296" s="49">
        <v>0</v>
      </c>
      <c r="BP296" s="49">
        <v>0</v>
      </c>
      <c r="BQ296" s="49">
        <v>0</v>
      </c>
      <c r="BR296" s="49">
        <v>0</v>
      </c>
      <c r="BS296" s="49">
        <v>0</v>
      </c>
      <c r="BT296" s="49">
        <v>0</v>
      </c>
      <c r="BU296" s="50">
        <v>0</v>
      </c>
      <c r="BV296" s="49">
        <v>0</v>
      </c>
      <c r="BW296" s="50">
        <v>0</v>
      </c>
      <c r="BX296" s="49">
        <v>0</v>
      </c>
      <c r="BY296" s="49">
        <v>0</v>
      </c>
      <c r="BZ296" s="49">
        <v>0</v>
      </c>
      <c r="CA296" s="49">
        <v>0</v>
      </c>
      <c r="CB296" s="49">
        <v>0</v>
      </c>
      <c r="CC296" s="49">
        <v>0</v>
      </c>
      <c r="CD296" s="49">
        <v>0</v>
      </c>
      <c r="CE296" s="49">
        <v>0</v>
      </c>
      <c r="CF296" s="49">
        <v>0</v>
      </c>
      <c r="CG296" s="49">
        <v>0</v>
      </c>
      <c r="CH296" s="50">
        <v>0</v>
      </c>
      <c r="CI296" s="49">
        <v>0</v>
      </c>
      <c r="CJ296" s="50">
        <v>0</v>
      </c>
      <c r="CK296" s="49">
        <v>0</v>
      </c>
      <c r="CL296" s="49">
        <v>0</v>
      </c>
      <c r="CM296" s="49">
        <v>0</v>
      </c>
      <c r="CN296" s="49">
        <v>0</v>
      </c>
      <c r="CO296" s="10"/>
      <c r="CP296" s="51" t="s">
        <v>3316</v>
      </c>
    </row>
    <row r="297" spans="1:94" ht="70.349999999999994" customHeight="1" x14ac:dyDescent="0.3">
      <c r="A297" s="48" t="s">
        <v>3317</v>
      </c>
      <c r="B297" s="48" t="s">
        <v>3317</v>
      </c>
      <c r="C297" s="10" t="s">
        <v>111</v>
      </c>
      <c r="D297" s="10" t="s">
        <v>2659</v>
      </c>
      <c r="E297" s="10" t="s">
        <v>3318</v>
      </c>
      <c r="F297" s="10" t="s">
        <v>3319</v>
      </c>
      <c r="G297" s="10" t="s">
        <v>105</v>
      </c>
      <c r="H297" s="10" t="s">
        <v>1443</v>
      </c>
      <c r="I297" s="10" t="s">
        <v>2675</v>
      </c>
      <c r="J297" s="10" t="s">
        <v>3320</v>
      </c>
      <c r="K297" s="10" t="s">
        <v>3304</v>
      </c>
      <c r="L297" s="10" t="s">
        <v>3305</v>
      </c>
      <c r="M297" s="10" t="s">
        <v>3321</v>
      </c>
      <c r="N297" s="10" t="s">
        <v>3322</v>
      </c>
      <c r="O297" s="10" t="s">
        <v>3305</v>
      </c>
      <c r="P297" s="10" t="s">
        <v>795</v>
      </c>
      <c r="Q297" s="10" t="s">
        <v>3322</v>
      </c>
      <c r="R297" s="10" t="s">
        <v>3323</v>
      </c>
      <c r="S297" s="10" t="s">
        <v>3324</v>
      </c>
      <c r="T297" s="10" t="s">
        <v>3325</v>
      </c>
      <c r="U297" s="10" t="s">
        <v>3324</v>
      </c>
      <c r="V297" s="10" t="s">
        <v>3326</v>
      </c>
      <c r="W297" s="10" t="s">
        <v>3327</v>
      </c>
      <c r="X297" s="10" t="s">
        <v>3328</v>
      </c>
      <c r="Y297" s="10" t="s">
        <v>123</v>
      </c>
      <c r="Z297" s="10" t="s">
        <v>3315</v>
      </c>
      <c r="AA297" s="49">
        <v>19</v>
      </c>
      <c r="AB297" s="10" t="s">
        <v>125</v>
      </c>
      <c r="AC297" s="10" t="s">
        <v>2675</v>
      </c>
      <c r="AD297" s="49">
        <v>3</v>
      </c>
      <c r="AE297" s="49">
        <v>11.186999999999999</v>
      </c>
      <c r="AF297" s="49">
        <v>0</v>
      </c>
      <c r="AG297" s="49">
        <v>4.8129999999999997</v>
      </c>
      <c r="AH297" s="10" t="s">
        <v>5803</v>
      </c>
      <c r="AI297" s="10" t="s">
        <v>5804</v>
      </c>
      <c r="AJ297" s="10" t="s">
        <v>5805</v>
      </c>
      <c r="AK297" s="10" t="s">
        <v>5806</v>
      </c>
      <c r="AL297" s="10"/>
      <c r="AM297" s="10" t="s">
        <v>4891</v>
      </c>
      <c r="AN297" s="10" t="s">
        <v>5807</v>
      </c>
      <c r="AO297" s="49">
        <v>0</v>
      </c>
      <c r="AP297" s="49">
        <v>1024</v>
      </c>
      <c r="AQ297" s="49">
        <v>1024</v>
      </c>
      <c r="AR297" s="49">
        <v>0</v>
      </c>
      <c r="AS297" s="49">
        <v>0</v>
      </c>
      <c r="AT297" s="49">
        <v>0</v>
      </c>
      <c r="AU297" s="49">
        <v>0</v>
      </c>
      <c r="AV297" s="49">
        <v>0</v>
      </c>
      <c r="AW297" s="50">
        <v>19653</v>
      </c>
      <c r="AX297" s="49">
        <v>11640.17</v>
      </c>
      <c r="AY297" s="49">
        <v>0</v>
      </c>
      <c r="AZ297" s="49">
        <v>0</v>
      </c>
      <c r="BA297" s="49">
        <v>32317.17</v>
      </c>
      <c r="BB297" s="49">
        <v>0</v>
      </c>
      <c r="BC297" s="49">
        <v>0</v>
      </c>
      <c r="BD297" s="49">
        <v>0</v>
      </c>
      <c r="BE297" s="49">
        <v>0</v>
      </c>
      <c r="BF297" s="49">
        <v>0</v>
      </c>
      <c r="BG297" s="49">
        <v>0</v>
      </c>
      <c r="BH297" s="49">
        <v>0</v>
      </c>
      <c r="BI297" s="49">
        <v>0</v>
      </c>
      <c r="BJ297" s="50">
        <v>0</v>
      </c>
      <c r="BK297" s="49">
        <v>20452.060000000001</v>
      </c>
      <c r="BL297" s="49">
        <v>0</v>
      </c>
      <c r="BM297" s="49">
        <v>0</v>
      </c>
      <c r="BN297" s="49">
        <v>20452.060000000001</v>
      </c>
      <c r="BO297" s="49">
        <v>0</v>
      </c>
      <c r="BP297" s="49">
        <v>0</v>
      </c>
      <c r="BQ297" s="49">
        <v>0</v>
      </c>
      <c r="BR297" s="49">
        <v>0</v>
      </c>
      <c r="BS297" s="49">
        <v>0</v>
      </c>
      <c r="BT297" s="49">
        <v>0</v>
      </c>
      <c r="BU297" s="50">
        <v>0</v>
      </c>
      <c r="BV297" s="49">
        <v>0</v>
      </c>
      <c r="BW297" s="50">
        <v>0</v>
      </c>
      <c r="BX297" s="49">
        <v>9000</v>
      </c>
      <c r="BY297" s="49">
        <v>0</v>
      </c>
      <c r="BZ297" s="49">
        <v>0</v>
      </c>
      <c r="CA297" s="49">
        <v>9000</v>
      </c>
      <c r="CB297" s="49">
        <v>0</v>
      </c>
      <c r="CC297" s="49">
        <v>0</v>
      </c>
      <c r="CD297" s="49">
        <v>0</v>
      </c>
      <c r="CE297" s="49">
        <v>0</v>
      </c>
      <c r="CF297" s="49">
        <v>0</v>
      </c>
      <c r="CG297" s="49">
        <v>0</v>
      </c>
      <c r="CH297" s="50">
        <v>0</v>
      </c>
      <c r="CI297" s="49">
        <v>0</v>
      </c>
      <c r="CJ297" s="50">
        <v>0</v>
      </c>
      <c r="CK297" s="49">
        <v>0</v>
      </c>
      <c r="CL297" s="49">
        <v>0</v>
      </c>
      <c r="CM297" s="49">
        <v>0</v>
      </c>
      <c r="CN297" s="49">
        <v>0</v>
      </c>
      <c r="CO297" s="10" t="s">
        <v>3334</v>
      </c>
      <c r="CP297" s="51" t="s">
        <v>3335</v>
      </c>
    </row>
    <row r="298" spans="1:94" ht="70.349999999999994" customHeight="1" x14ac:dyDescent="0.3">
      <c r="A298" s="48" t="s">
        <v>3336</v>
      </c>
      <c r="B298" s="48" t="s">
        <v>3336</v>
      </c>
      <c r="C298" s="10" t="s">
        <v>101</v>
      </c>
      <c r="D298" s="10" t="s">
        <v>2659</v>
      </c>
      <c r="E298" s="10" t="s">
        <v>3318</v>
      </c>
      <c r="F298" s="10" t="s">
        <v>3319</v>
      </c>
      <c r="G298" s="10" t="s">
        <v>105</v>
      </c>
      <c r="H298" s="10" t="s">
        <v>1443</v>
      </c>
      <c r="I298" s="10" t="s">
        <v>2675</v>
      </c>
      <c r="J298" s="10" t="s">
        <v>3320</v>
      </c>
      <c r="K298" s="10" t="s">
        <v>3304</v>
      </c>
      <c r="L298" s="10" t="s">
        <v>3305</v>
      </c>
      <c r="M298" s="10" t="s">
        <v>3321</v>
      </c>
      <c r="N298" s="10" t="s">
        <v>3322</v>
      </c>
      <c r="O298" s="10" t="s">
        <v>3305</v>
      </c>
      <c r="P298" s="10" t="s">
        <v>795</v>
      </c>
      <c r="Q298" s="10" t="s">
        <v>3322</v>
      </c>
      <c r="R298" s="10" t="s">
        <v>3323</v>
      </c>
      <c r="S298" s="10" t="s">
        <v>3337</v>
      </c>
      <c r="T298" s="10" t="s">
        <v>3338</v>
      </c>
      <c r="U298" s="10" t="s">
        <v>3337</v>
      </c>
      <c r="V298" s="10" t="s">
        <v>3339</v>
      </c>
      <c r="W298" s="10" t="s">
        <v>3340</v>
      </c>
      <c r="X298" s="10" t="s">
        <v>3328</v>
      </c>
      <c r="Y298" s="10" t="s">
        <v>123</v>
      </c>
      <c r="Z298" s="10" t="s">
        <v>3315</v>
      </c>
      <c r="AA298" s="49">
        <v>0.2</v>
      </c>
      <c r="AB298" s="10" t="s">
        <v>125</v>
      </c>
      <c r="AC298" s="10" t="s">
        <v>2675</v>
      </c>
      <c r="AD298" s="49">
        <v>0</v>
      </c>
      <c r="AE298" s="49">
        <v>0</v>
      </c>
      <c r="AF298" s="49">
        <v>0.1</v>
      </c>
      <c r="AG298" s="49">
        <v>0.1</v>
      </c>
      <c r="AH298" s="10"/>
      <c r="AI298" s="10"/>
      <c r="AJ298" s="10"/>
      <c r="AK298" s="10" t="s">
        <v>5808</v>
      </c>
      <c r="AL298" s="10" t="s">
        <v>5808</v>
      </c>
      <c r="AM298" s="10" t="s">
        <v>5070</v>
      </c>
      <c r="AN298" s="10"/>
      <c r="AO298" s="49">
        <v>0</v>
      </c>
      <c r="AP298" s="49">
        <v>0</v>
      </c>
      <c r="AQ298" s="49">
        <v>0</v>
      </c>
      <c r="AR298" s="49">
        <v>0</v>
      </c>
      <c r="AS298" s="49">
        <v>0</v>
      </c>
      <c r="AT298" s="49">
        <v>0</v>
      </c>
      <c r="AU298" s="49">
        <v>0</v>
      </c>
      <c r="AV298" s="49">
        <v>0</v>
      </c>
      <c r="AW298" s="50">
        <v>0</v>
      </c>
      <c r="AX298" s="49">
        <v>1000</v>
      </c>
      <c r="AY298" s="49">
        <v>0</v>
      </c>
      <c r="AZ298" s="49">
        <v>0</v>
      </c>
      <c r="BA298" s="49">
        <v>1000</v>
      </c>
      <c r="BB298" s="49">
        <v>0</v>
      </c>
      <c r="BC298" s="49">
        <v>0</v>
      </c>
      <c r="BD298" s="49">
        <v>0</v>
      </c>
      <c r="BE298" s="49">
        <v>0</v>
      </c>
      <c r="BF298" s="49">
        <v>0</v>
      </c>
      <c r="BG298" s="49">
        <v>0</v>
      </c>
      <c r="BH298" s="49">
        <v>0</v>
      </c>
      <c r="BI298" s="49">
        <v>0</v>
      </c>
      <c r="BJ298" s="50">
        <v>0</v>
      </c>
      <c r="BK298" s="49">
        <v>0</v>
      </c>
      <c r="BL298" s="49">
        <v>0</v>
      </c>
      <c r="BM298" s="49">
        <v>0</v>
      </c>
      <c r="BN298" s="49">
        <v>0</v>
      </c>
      <c r="BO298" s="49">
        <v>0</v>
      </c>
      <c r="BP298" s="49">
        <v>0</v>
      </c>
      <c r="BQ298" s="49">
        <v>0</v>
      </c>
      <c r="BR298" s="49">
        <v>0</v>
      </c>
      <c r="BS298" s="49">
        <v>0</v>
      </c>
      <c r="BT298" s="49">
        <v>0</v>
      </c>
      <c r="BU298" s="50">
        <v>0</v>
      </c>
      <c r="BV298" s="49">
        <v>0</v>
      </c>
      <c r="BW298" s="50">
        <v>0</v>
      </c>
      <c r="BX298" s="49">
        <v>0</v>
      </c>
      <c r="BY298" s="49">
        <v>0</v>
      </c>
      <c r="BZ298" s="49">
        <v>0</v>
      </c>
      <c r="CA298" s="49">
        <v>0</v>
      </c>
      <c r="CB298" s="49">
        <v>0</v>
      </c>
      <c r="CC298" s="49">
        <v>0</v>
      </c>
      <c r="CD298" s="49">
        <v>0</v>
      </c>
      <c r="CE298" s="49">
        <v>0</v>
      </c>
      <c r="CF298" s="49">
        <v>0</v>
      </c>
      <c r="CG298" s="49">
        <v>0</v>
      </c>
      <c r="CH298" s="50">
        <v>0</v>
      </c>
      <c r="CI298" s="49">
        <v>0</v>
      </c>
      <c r="CJ298" s="50">
        <v>0</v>
      </c>
      <c r="CK298" s="49">
        <v>0</v>
      </c>
      <c r="CL298" s="49">
        <v>0</v>
      </c>
      <c r="CM298" s="49">
        <v>0</v>
      </c>
      <c r="CN298" s="49">
        <v>0</v>
      </c>
      <c r="CO298" s="10" t="s">
        <v>3342</v>
      </c>
      <c r="CP298" s="51" t="s">
        <v>3343</v>
      </c>
    </row>
    <row r="299" spans="1:94" ht="70.349999999999994" customHeight="1" x14ac:dyDescent="0.3">
      <c r="A299" s="48" t="s">
        <v>3344</v>
      </c>
      <c r="B299" s="48" t="s">
        <v>3344</v>
      </c>
      <c r="C299" s="10" t="s">
        <v>136</v>
      </c>
      <c r="D299" s="10" t="s">
        <v>2659</v>
      </c>
      <c r="E299" s="10" t="s">
        <v>3318</v>
      </c>
      <c r="F299" s="10" t="s">
        <v>3319</v>
      </c>
      <c r="G299" s="10" t="s">
        <v>105</v>
      </c>
      <c r="H299" s="10" t="s">
        <v>1443</v>
      </c>
      <c r="I299" s="10" t="s">
        <v>2675</v>
      </c>
      <c r="J299" s="10" t="s">
        <v>3320</v>
      </c>
      <c r="K299" s="10" t="s">
        <v>3304</v>
      </c>
      <c r="L299" s="10" t="s">
        <v>3305</v>
      </c>
      <c r="M299" s="10" t="s">
        <v>3321</v>
      </c>
      <c r="N299" s="10" t="s">
        <v>3322</v>
      </c>
      <c r="O299" s="10" t="s">
        <v>3305</v>
      </c>
      <c r="P299" s="10" t="s">
        <v>795</v>
      </c>
      <c r="Q299" s="10" t="s">
        <v>3322</v>
      </c>
      <c r="R299" s="10" t="s">
        <v>3323</v>
      </c>
      <c r="S299" s="10" t="s">
        <v>3345</v>
      </c>
      <c r="T299" s="10" t="s">
        <v>3346</v>
      </c>
      <c r="U299" s="10" t="s">
        <v>1183</v>
      </c>
      <c r="V299" s="10" t="s">
        <v>3347</v>
      </c>
      <c r="W299" s="10" t="s">
        <v>2616</v>
      </c>
      <c r="X299" s="10" t="s">
        <v>1186</v>
      </c>
      <c r="Y299" s="10" t="s">
        <v>123</v>
      </c>
      <c r="Z299" s="10" t="s">
        <v>124</v>
      </c>
      <c r="AA299" s="49">
        <v>2</v>
      </c>
      <c r="AB299" s="10" t="s">
        <v>125</v>
      </c>
      <c r="AC299" s="10" t="s">
        <v>2675</v>
      </c>
      <c r="AD299" s="49">
        <v>1</v>
      </c>
      <c r="AE299" s="49">
        <v>1</v>
      </c>
      <c r="AF299" s="49">
        <v>0</v>
      </c>
      <c r="AG299" s="49">
        <v>0</v>
      </c>
      <c r="AH299" s="10" t="s">
        <v>5809</v>
      </c>
      <c r="AI299" s="10" t="s">
        <v>5810</v>
      </c>
      <c r="AJ299" s="10"/>
      <c r="AK299" s="10" t="s">
        <v>5811</v>
      </c>
      <c r="AL299" s="10" t="s">
        <v>5812</v>
      </c>
      <c r="AM299" s="10" t="s">
        <v>5070</v>
      </c>
      <c r="AN299" s="10" t="s">
        <v>5813</v>
      </c>
      <c r="AO299" s="49">
        <v>0</v>
      </c>
      <c r="AP299" s="49">
        <v>0</v>
      </c>
      <c r="AQ299" s="49">
        <v>0</v>
      </c>
      <c r="AR299" s="49">
        <v>0</v>
      </c>
      <c r="AS299" s="49">
        <v>0</v>
      </c>
      <c r="AT299" s="49">
        <v>0</v>
      </c>
      <c r="AU299" s="49">
        <v>0</v>
      </c>
      <c r="AV299" s="49">
        <v>0</v>
      </c>
      <c r="AW299" s="50">
        <v>0</v>
      </c>
      <c r="AX299" s="49">
        <v>0</v>
      </c>
      <c r="AY299" s="49">
        <v>0</v>
      </c>
      <c r="AZ299" s="49">
        <v>0</v>
      </c>
      <c r="BA299" s="49">
        <v>0</v>
      </c>
      <c r="BB299" s="49">
        <v>0</v>
      </c>
      <c r="BC299" s="49">
        <v>0</v>
      </c>
      <c r="BD299" s="49">
        <v>0</v>
      </c>
      <c r="BE299" s="49">
        <v>0</v>
      </c>
      <c r="BF299" s="49">
        <v>0</v>
      </c>
      <c r="BG299" s="49">
        <v>0</v>
      </c>
      <c r="BH299" s="49">
        <v>0</v>
      </c>
      <c r="BI299" s="49">
        <v>0</v>
      </c>
      <c r="BJ299" s="50">
        <v>0</v>
      </c>
      <c r="BK299" s="49">
        <v>1600</v>
      </c>
      <c r="BL299" s="49">
        <v>0</v>
      </c>
      <c r="BM299" s="49">
        <v>0</v>
      </c>
      <c r="BN299" s="49">
        <v>1600</v>
      </c>
      <c r="BO299" s="49">
        <v>0</v>
      </c>
      <c r="BP299" s="49">
        <v>0</v>
      </c>
      <c r="BQ299" s="49">
        <v>0</v>
      </c>
      <c r="BR299" s="49">
        <v>0</v>
      </c>
      <c r="BS299" s="49">
        <v>0</v>
      </c>
      <c r="BT299" s="49">
        <v>0</v>
      </c>
      <c r="BU299" s="50">
        <v>0</v>
      </c>
      <c r="BV299" s="49">
        <v>0</v>
      </c>
      <c r="BW299" s="50">
        <v>0</v>
      </c>
      <c r="BX299" s="49">
        <v>0</v>
      </c>
      <c r="BY299" s="49">
        <v>0</v>
      </c>
      <c r="BZ299" s="49">
        <v>0</v>
      </c>
      <c r="CA299" s="49">
        <v>0</v>
      </c>
      <c r="CB299" s="49">
        <v>0</v>
      </c>
      <c r="CC299" s="49">
        <v>0</v>
      </c>
      <c r="CD299" s="49">
        <v>0</v>
      </c>
      <c r="CE299" s="49">
        <v>0</v>
      </c>
      <c r="CF299" s="49">
        <v>0</v>
      </c>
      <c r="CG299" s="49">
        <v>0</v>
      </c>
      <c r="CH299" s="50">
        <v>0</v>
      </c>
      <c r="CI299" s="49">
        <v>0</v>
      </c>
      <c r="CJ299" s="50">
        <v>0</v>
      </c>
      <c r="CK299" s="49">
        <v>0</v>
      </c>
      <c r="CL299" s="49">
        <v>0</v>
      </c>
      <c r="CM299" s="49">
        <v>0</v>
      </c>
      <c r="CN299" s="49">
        <v>0</v>
      </c>
      <c r="CO299" s="10"/>
      <c r="CP299" s="51" t="s">
        <v>3352</v>
      </c>
    </row>
    <row r="300" spans="1:94" ht="70.349999999999994" customHeight="1" x14ac:dyDescent="0.3">
      <c r="A300" s="48" t="s">
        <v>3353</v>
      </c>
      <c r="B300" s="48" t="s">
        <v>3353</v>
      </c>
      <c r="C300" s="10" t="s">
        <v>175</v>
      </c>
      <c r="D300" s="10" t="s">
        <v>2659</v>
      </c>
      <c r="E300" s="10" t="s">
        <v>3318</v>
      </c>
      <c r="F300" s="10" t="s">
        <v>3319</v>
      </c>
      <c r="G300" s="10" t="s">
        <v>105</v>
      </c>
      <c r="H300" s="10" t="s">
        <v>1443</v>
      </c>
      <c r="I300" s="10" t="s">
        <v>2675</v>
      </c>
      <c r="J300" s="10" t="s">
        <v>3320</v>
      </c>
      <c r="K300" s="10" t="s">
        <v>3304</v>
      </c>
      <c r="L300" s="10" t="s">
        <v>3305</v>
      </c>
      <c r="M300" s="10" t="s">
        <v>3321</v>
      </c>
      <c r="N300" s="10" t="s">
        <v>3322</v>
      </c>
      <c r="O300" s="10" t="s">
        <v>3305</v>
      </c>
      <c r="P300" s="10" t="s">
        <v>795</v>
      </c>
      <c r="Q300" s="10" t="s">
        <v>3322</v>
      </c>
      <c r="R300" s="10" t="s">
        <v>3323</v>
      </c>
      <c r="S300" s="10" t="s">
        <v>3354</v>
      </c>
      <c r="T300" s="10" t="s">
        <v>3355</v>
      </c>
      <c r="U300" s="10" t="s">
        <v>3354</v>
      </c>
      <c r="V300" s="10" t="s">
        <v>3356</v>
      </c>
      <c r="W300" s="10" t="s">
        <v>3357</v>
      </c>
      <c r="X300" s="10" t="s">
        <v>3358</v>
      </c>
      <c r="Y300" s="10" t="s">
        <v>123</v>
      </c>
      <c r="Z300" s="10" t="s">
        <v>3315</v>
      </c>
      <c r="AA300" s="49">
        <v>52.8</v>
      </c>
      <c r="AB300" s="10" t="s">
        <v>125</v>
      </c>
      <c r="AC300" s="10" t="s">
        <v>2675</v>
      </c>
      <c r="AD300" s="49">
        <v>12.5</v>
      </c>
      <c r="AE300" s="49">
        <v>14</v>
      </c>
      <c r="AF300" s="49">
        <v>13</v>
      </c>
      <c r="AG300" s="49">
        <v>13.3</v>
      </c>
      <c r="AH300" s="10" t="s">
        <v>5814</v>
      </c>
      <c r="AI300" s="10" t="s">
        <v>5815</v>
      </c>
      <c r="AJ300" s="10" t="s">
        <v>5816</v>
      </c>
      <c r="AK300" s="10" t="s">
        <v>5817</v>
      </c>
      <c r="AL300" s="10" t="s">
        <v>5818</v>
      </c>
      <c r="AM300" s="10" t="s">
        <v>4891</v>
      </c>
      <c r="AN300" s="10" t="s">
        <v>5819</v>
      </c>
      <c r="AO300" s="49">
        <v>0</v>
      </c>
      <c r="AP300" s="49">
        <v>0</v>
      </c>
      <c r="AQ300" s="49">
        <v>0</v>
      </c>
      <c r="AR300" s="49">
        <v>0</v>
      </c>
      <c r="AS300" s="49">
        <v>0</v>
      </c>
      <c r="AT300" s="49">
        <v>0</v>
      </c>
      <c r="AU300" s="49">
        <v>0</v>
      </c>
      <c r="AV300" s="49">
        <v>3000</v>
      </c>
      <c r="AW300" s="50">
        <v>0</v>
      </c>
      <c r="AX300" s="49">
        <v>13440</v>
      </c>
      <c r="AY300" s="49">
        <v>0</v>
      </c>
      <c r="AZ300" s="49">
        <v>0</v>
      </c>
      <c r="BA300" s="49">
        <v>16440</v>
      </c>
      <c r="BB300" s="49">
        <v>0</v>
      </c>
      <c r="BC300" s="49">
        <v>0</v>
      </c>
      <c r="BD300" s="49">
        <v>0</v>
      </c>
      <c r="BE300" s="49">
        <v>0</v>
      </c>
      <c r="BF300" s="49">
        <v>0</v>
      </c>
      <c r="BG300" s="49">
        <v>0</v>
      </c>
      <c r="BH300" s="49">
        <v>0</v>
      </c>
      <c r="BI300" s="49">
        <v>10000</v>
      </c>
      <c r="BJ300" s="50">
        <v>0</v>
      </c>
      <c r="BK300" s="49">
        <v>37832</v>
      </c>
      <c r="BL300" s="49">
        <v>0</v>
      </c>
      <c r="BM300" s="49">
        <v>0</v>
      </c>
      <c r="BN300" s="49">
        <v>47832</v>
      </c>
      <c r="BO300" s="49">
        <v>0</v>
      </c>
      <c r="BP300" s="49">
        <v>0</v>
      </c>
      <c r="BQ300" s="49">
        <v>0</v>
      </c>
      <c r="BR300" s="49">
        <v>0</v>
      </c>
      <c r="BS300" s="49">
        <v>0</v>
      </c>
      <c r="BT300" s="49">
        <v>0</v>
      </c>
      <c r="BU300" s="50">
        <v>0</v>
      </c>
      <c r="BV300" s="49">
        <v>0</v>
      </c>
      <c r="BW300" s="50">
        <v>0</v>
      </c>
      <c r="BX300" s="49">
        <v>0</v>
      </c>
      <c r="BY300" s="49">
        <v>0</v>
      </c>
      <c r="BZ300" s="49">
        <v>0</v>
      </c>
      <c r="CA300" s="49">
        <v>0</v>
      </c>
      <c r="CB300" s="49">
        <v>0</v>
      </c>
      <c r="CC300" s="49">
        <v>0</v>
      </c>
      <c r="CD300" s="49">
        <v>0</v>
      </c>
      <c r="CE300" s="49">
        <v>0</v>
      </c>
      <c r="CF300" s="49">
        <v>0</v>
      </c>
      <c r="CG300" s="49">
        <v>0</v>
      </c>
      <c r="CH300" s="50">
        <v>0</v>
      </c>
      <c r="CI300" s="49">
        <v>0</v>
      </c>
      <c r="CJ300" s="50">
        <v>0</v>
      </c>
      <c r="CK300" s="49">
        <v>0</v>
      </c>
      <c r="CL300" s="49">
        <v>0</v>
      </c>
      <c r="CM300" s="49">
        <v>0</v>
      </c>
      <c r="CN300" s="49">
        <v>0</v>
      </c>
      <c r="CO300" s="10" t="s">
        <v>3364</v>
      </c>
      <c r="CP300" s="51" t="s">
        <v>3365</v>
      </c>
    </row>
    <row r="301" spans="1:94" ht="70.349999999999994" customHeight="1" x14ac:dyDescent="0.3">
      <c r="A301" s="48" t="s">
        <v>3366</v>
      </c>
      <c r="B301" s="48" t="s">
        <v>3366</v>
      </c>
      <c r="C301" s="10" t="s">
        <v>246</v>
      </c>
      <c r="D301" s="10" t="s">
        <v>2659</v>
      </c>
      <c r="E301" s="10" t="s">
        <v>3318</v>
      </c>
      <c r="F301" s="10" t="s">
        <v>3319</v>
      </c>
      <c r="G301" s="10" t="s">
        <v>105</v>
      </c>
      <c r="H301" s="10" t="s">
        <v>1443</v>
      </c>
      <c r="I301" s="10" t="s">
        <v>2675</v>
      </c>
      <c r="J301" s="10" t="s">
        <v>3320</v>
      </c>
      <c r="K301" s="10" t="s">
        <v>3304</v>
      </c>
      <c r="L301" s="10" t="s">
        <v>3305</v>
      </c>
      <c r="M301" s="10" t="s">
        <v>3321</v>
      </c>
      <c r="N301" s="10" t="s">
        <v>3322</v>
      </c>
      <c r="O301" s="10" t="s">
        <v>3305</v>
      </c>
      <c r="P301" s="10" t="s">
        <v>795</v>
      </c>
      <c r="Q301" s="10" t="s">
        <v>3322</v>
      </c>
      <c r="R301" s="10" t="s">
        <v>3323</v>
      </c>
      <c r="S301" s="10" t="s">
        <v>3367</v>
      </c>
      <c r="T301" s="10" t="s">
        <v>3368</v>
      </c>
      <c r="U301" s="10" t="s">
        <v>3367</v>
      </c>
      <c r="V301" s="10" t="s">
        <v>3369</v>
      </c>
      <c r="W301" s="10" t="s">
        <v>3370</v>
      </c>
      <c r="X301" s="10" t="s">
        <v>3358</v>
      </c>
      <c r="Y301" s="10" t="s">
        <v>123</v>
      </c>
      <c r="Z301" s="10" t="s">
        <v>3315</v>
      </c>
      <c r="AA301" s="49">
        <v>19.399999999999999</v>
      </c>
      <c r="AB301" s="10" t="s">
        <v>125</v>
      </c>
      <c r="AC301" s="10" t="s">
        <v>4798</v>
      </c>
      <c r="AD301" s="49">
        <v>0</v>
      </c>
      <c r="AE301" s="49">
        <v>2</v>
      </c>
      <c r="AF301" s="49">
        <v>8.6999999999999993</v>
      </c>
      <c r="AG301" s="49">
        <v>8.6999999999999993</v>
      </c>
      <c r="AH301" s="10"/>
      <c r="AI301" s="10"/>
      <c r="AJ301" s="10"/>
      <c r="AK301" s="10" t="s">
        <v>5820</v>
      </c>
      <c r="AL301" s="10" t="s">
        <v>5821</v>
      </c>
      <c r="AM301" s="10" t="s">
        <v>4891</v>
      </c>
      <c r="AN301" s="10" t="s">
        <v>5822</v>
      </c>
      <c r="AO301" s="49">
        <v>0</v>
      </c>
      <c r="AP301" s="49">
        <v>0</v>
      </c>
      <c r="AQ301" s="49">
        <v>0</v>
      </c>
      <c r="AR301" s="49">
        <v>0</v>
      </c>
      <c r="AS301" s="49">
        <v>0</v>
      </c>
      <c r="AT301" s="49">
        <v>0</v>
      </c>
      <c r="AU301" s="49">
        <v>0</v>
      </c>
      <c r="AV301" s="49">
        <v>5600</v>
      </c>
      <c r="AW301" s="50">
        <v>0</v>
      </c>
      <c r="AX301" s="49">
        <v>3800</v>
      </c>
      <c r="AY301" s="49">
        <v>0</v>
      </c>
      <c r="AZ301" s="49">
        <v>0</v>
      </c>
      <c r="BA301" s="49">
        <v>9400</v>
      </c>
      <c r="BB301" s="49">
        <v>0</v>
      </c>
      <c r="BC301" s="49">
        <v>0</v>
      </c>
      <c r="BD301" s="49">
        <v>0</v>
      </c>
      <c r="BE301" s="49">
        <v>0</v>
      </c>
      <c r="BF301" s="49">
        <v>0</v>
      </c>
      <c r="BG301" s="49">
        <v>0</v>
      </c>
      <c r="BH301" s="49">
        <v>0</v>
      </c>
      <c r="BI301" s="49">
        <v>12400</v>
      </c>
      <c r="BJ301" s="50">
        <v>0</v>
      </c>
      <c r="BK301" s="49">
        <v>8200</v>
      </c>
      <c r="BL301" s="49">
        <v>0</v>
      </c>
      <c r="BM301" s="49">
        <v>0</v>
      </c>
      <c r="BN301" s="49">
        <v>20600</v>
      </c>
      <c r="BO301" s="49">
        <v>0</v>
      </c>
      <c r="BP301" s="49">
        <v>0</v>
      </c>
      <c r="BQ301" s="49">
        <v>0</v>
      </c>
      <c r="BR301" s="49">
        <v>0</v>
      </c>
      <c r="BS301" s="49">
        <v>0</v>
      </c>
      <c r="BT301" s="49">
        <v>0</v>
      </c>
      <c r="BU301" s="50">
        <v>0</v>
      </c>
      <c r="BV301" s="49">
        <v>12000</v>
      </c>
      <c r="BW301" s="50">
        <v>0</v>
      </c>
      <c r="BX301" s="49">
        <v>8000</v>
      </c>
      <c r="BY301" s="49">
        <v>0</v>
      </c>
      <c r="BZ301" s="49">
        <v>0</v>
      </c>
      <c r="CA301" s="49">
        <v>20000</v>
      </c>
      <c r="CB301" s="49">
        <v>0</v>
      </c>
      <c r="CC301" s="49">
        <v>0</v>
      </c>
      <c r="CD301" s="49">
        <v>0</v>
      </c>
      <c r="CE301" s="49">
        <v>0</v>
      </c>
      <c r="CF301" s="49">
        <v>0</v>
      </c>
      <c r="CG301" s="49">
        <v>0</v>
      </c>
      <c r="CH301" s="50">
        <v>0</v>
      </c>
      <c r="CI301" s="49">
        <v>0</v>
      </c>
      <c r="CJ301" s="50">
        <v>0</v>
      </c>
      <c r="CK301" s="49">
        <v>0</v>
      </c>
      <c r="CL301" s="49">
        <v>0</v>
      </c>
      <c r="CM301" s="49">
        <v>0</v>
      </c>
      <c r="CN301" s="49">
        <v>0</v>
      </c>
      <c r="CO301" s="10"/>
      <c r="CP301" s="51" t="s">
        <v>3372</v>
      </c>
    </row>
    <row r="302" spans="1:94" ht="70.349999999999994" customHeight="1" x14ac:dyDescent="0.3">
      <c r="A302" s="48" t="s">
        <v>3373</v>
      </c>
      <c r="B302" s="48" t="s">
        <v>3373</v>
      </c>
      <c r="C302" s="10" t="s">
        <v>357</v>
      </c>
      <c r="D302" s="10" t="s">
        <v>2659</v>
      </c>
      <c r="E302" s="10" t="s">
        <v>3318</v>
      </c>
      <c r="F302" s="10" t="s">
        <v>3319</v>
      </c>
      <c r="G302" s="10" t="s">
        <v>105</v>
      </c>
      <c r="H302" s="10" t="s">
        <v>1443</v>
      </c>
      <c r="I302" s="10" t="s">
        <v>2675</v>
      </c>
      <c r="J302" s="10" t="s">
        <v>3320</v>
      </c>
      <c r="K302" s="10" t="s">
        <v>3304</v>
      </c>
      <c r="L302" s="10" t="s">
        <v>3305</v>
      </c>
      <c r="M302" s="10" t="s">
        <v>3321</v>
      </c>
      <c r="N302" s="10" t="s">
        <v>3322</v>
      </c>
      <c r="O302" s="10" t="s">
        <v>3305</v>
      </c>
      <c r="P302" s="10" t="s">
        <v>795</v>
      </c>
      <c r="Q302" s="10" t="s">
        <v>3322</v>
      </c>
      <c r="R302" s="10" t="s">
        <v>3323</v>
      </c>
      <c r="S302" s="10" t="s">
        <v>3374</v>
      </c>
      <c r="T302" s="10" t="s">
        <v>3375</v>
      </c>
      <c r="U302" s="10" t="s">
        <v>3376</v>
      </c>
      <c r="V302" s="10" t="s">
        <v>3377</v>
      </c>
      <c r="W302" s="10" t="s">
        <v>3378</v>
      </c>
      <c r="X302" s="10" t="s">
        <v>3358</v>
      </c>
      <c r="Y302" s="10" t="s">
        <v>123</v>
      </c>
      <c r="Z302" s="10" t="s">
        <v>3315</v>
      </c>
      <c r="AA302" s="49">
        <v>11.1</v>
      </c>
      <c r="AB302" s="10" t="s">
        <v>125</v>
      </c>
      <c r="AC302" s="10" t="s">
        <v>4798</v>
      </c>
      <c r="AD302" s="49">
        <v>0</v>
      </c>
      <c r="AE302" s="49">
        <v>11.1</v>
      </c>
      <c r="AF302" s="49">
        <v>0</v>
      </c>
      <c r="AG302" s="49">
        <v>0</v>
      </c>
      <c r="AH302" s="10"/>
      <c r="AI302" s="10" t="s">
        <v>5823</v>
      </c>
      <c r="AJ302" s="10" t="s">
        <v>5824</v>
      </c>
      <c r="AK302" s="10"/>
      <c r="AL302" s="10"/>
      <c r="AM302" s="10" t="s">
        <v>5070</v>
      </c>
      <c r="AN302" s="10" t="s">
        <v>5825</v>
      </c>
      <c r="AO302" s="49">
        <v>0</v>
      </c>
      <c r="AP302" s="49">
        <v>0</v>
      </c>
      <c r="AQ302" s="49">
        <v>0</v>
      </c>
      <c r="AR302" s="49">
        <v>0</v>
      </c>
      <c r="AS302" s="49">
        <v>0</v>
      </c>
      <c r="AT302" s="49">
        <v>0</v>
      </c>
      <c r="AU302" s="49">
        <v>0</v>
      </c>
      <c r="AV302" s="49">
        <v>0</v>
      </c>
      <c r="AW302" s="50">
        <v>0</v>
      </c>
      <c r="AX302" s="49">
        <v>0</v>
      </c>
      <c r="AY302" s="49">
        <v>0</v>
      </c>
      <c r="AZ302" s="49">
        <v>0</v>
      </c>
      <c r="BA302" s="49">
        <v>0</v>
      </c>
      <c r="BB302" s="49">
        <v>0</v>
      </c>
      <c r="BC302" s="49">
        <v>0</v>
      </c>
      <c r="BD302" s="49">
        <v>0</v>
      </c>
      <c r="BE302" s="49">
        <v>0</v>
      </c>
      <c r="BF302" s="49">
        <v>0</v>
      </c>
      <c r="BG302" s="49">
        <v>0</v>
      </c>
      <c r="BH302" s="49">
        <v>0</v>
      </c>
      <c r="BI302" s="49">
        <v>0</v>
      </c>
      <c r="BJ302" s="50">
        <v>0</v>
      </c>
      <c r="BK302" s="49">
        <v>12000</v>
      </c>
      <c r="BL302" s="49">
        <v>0</v>
      </c>
      <c r="BM302" s="49">
        <v>0</v>
      </c>
      <c r="BN302" s="49">
        <v>12000</v>
      </c>
      <c r="BO302" s="49">
        <v>0</v>
      </c>
      <c r="BP302" s="49">
        <v>0</v>
      </c>
      <c r="BQ302" s="49">
        <v>0</v>
      </c>
      <c r="BR302" s="49">
        <v>0</v>
      </c>
      <c r="BS302" s="49">
        <v>0</v>
      </c>
      <c r="BT302" s="49">
        <v>0</v>
      </c>
      <c r="BU302" s="50">
        <v>0</v>
      </c>
      <c r="BV302" s="49">
        <v>0</v>
      </c>
      <c r="BW302" s="50">
        <v>0</v>
      </c>
      <c r="BX302" s="49">
        <v>0</v>
      </c>
      <c r="BY302" s="49">
        <v>0</v>
      </c>
      <c r="BZ302" s="49">
        <v>0</v>
      </c>
      <c r="CA302" s="49">
        <v>0</v>
      </c>
      <c r="CB302" s="49">
        <v>0</v>
      </c>
      <c r="CC302" s="49">
        <v>0</v>
      </c>
      <c r="CD302" s="49">
        <v>0</v>
      </c>
      <c r="CE302" s="49">
        <v>0</v>
      </c>
      <c r="CF302" s="49">
        <v>0</v>
      </c>
      <c r="CG302" s="49">
        <v>0</v>
      </c>
      <c r="CH302" s="50">
        <v>0</v>
      </c>
      <c r="CI302" s="49">
        <v>0</v>
      </c>
      <c r="CJ302" s="50">
        <v>0</v>
      </c>
      <c r="CK302" s="49">
        <v>0</v>
      </c>
      <c r="CL302" s="49">
        <v>0</v>
      </c>
      <c r="CM302" s="49">
        <v>0</v>
      </c>
      <c r="CN302" s="49">
        <v>0</v>
      </c>
      <c r="CO302" s="10"/>
      <c r="CP302" s="51" t="s">
        <v>3381</v>
      </c>
    </row>
    <row r="303" spans="1:94" ht="70.349999999999994" customHeight="1" x14ac:dyDescent="0.3">
      <c r="A303" s="48" t="s">
        <v>3382</v>
      </c>
      <c r="B303" s="48" t="s">
        <v>3382</v>
      </c>
      <c r="C303" s="10" t="s">
        <v>419</v>
      </c>
      <c r="D303" s="10" t="s">
        <v>2659</v>
      </c>
      <c r="E303" s="10" t="s">
        <v>3383</v>
      </c>
      <c r="F303" s="10" t="s">
        <v>3384</v>
      </c>
      <c r="G303" s="10" t="s">
        <v>105</v>
      </c>
      <c r="H303" s="10" t="s">
        <v>1443</v>
      </c>
      <c r="I303" s="10" t="s">
        <v>2675</v>
      </c>
      <c r="J303" s="10" t="s">
        <v>3385</v>
      </c>
      <c r="K303" s="10" t="s">
        <v>3304</v>
      </c>
      <c r="L303" s="10" t="s">
        <v>3305</v>
      </c>
      <c r="M303" s="10" t="s">
        <v>3321</v>
      </c>
      <c r="N303" s="10" t="s">
        <v>3322</v>
      </c>
      <c r="O303" s="10" t="s">
        <v>3305</v>
      </c>
      <c r="P303" s="10" t="s">
        <v>795</v>
      </c>
      <c r="Q303" s="10" t="s">
        <v>3322</v>
      </c>
      <c r="R303" s="10" t="s">
        <v>3323</v>
      </c>
      <c r="S303" s="10" t="s">
        <v>3386</v>
      </c>
      <c r="T303" s="10" t="s">
        <v>3387</v>
      </c>
      <c r="U303" s="10" t="s">
        <v>3386</v>
      </c>
      <c r="V303" s="10" t="s">
        <v>3388</v>
      </c>
      <c r="W303" s="10" t="s">
        <v>3389</v>
      </c>
      <c r="X303" s="10" t="s">
        <v>3390</v>
      </c>
      <c r="Y303" s="10" t="s">
        <v>123</v>
      </c>
      <c r="Z303" s="10" t="s">
        <v>3315</v>
      </c>
      <c r="AA303" s="49">
        <v>168.58</v>
      </c>
      <c r="AB303" s="10" t="s">
        <v>125</v>
      </c>
      <c r="AC303" s="10" t="s">
        <v>4798</v>
      </c>
      <c r="AD303" s="49">
        <v>12.38</v>
      </c>
      <c r="AE303" s="49">
        <v>52.027000000000001</v>
      </c>
      <c r="AF303" s="49">
        <v>35.25</v>
      </c>
      <c r="AG303" s="49">
        <v>68.923000000000002</v>
      </c>
      <c r="AH303" s="10" t="s">
        <v>5826</v>
      </c>
      <c r="AI303" s="10" t="s">
        <v>5827</v>
      </c>
      <c r="AJ303" s="10" t="s">
        <v>5828</v>
      </c>
      <c r="AK303" s="10" t="s">
        <v>5829</v>
      </c>
      <c r="AL303" s="10" t="s">
        <v>5830</v>
      </c>
      <c r="AM303" s="10" t="s">
        <v>4891</v>
      </c>
      <c r="AN303" s="10" t="s">
        <v>5831</v>
      </c>
      <c r="AO303" s="49">
        <v>0</v>
      </c>
      <c r="AP303" s="49">
        <v>0</v>
      </c>
      <c r="AQ303" s="49">
        <v>0</v>
      </c>
      <c r="AR303" s="49">
        <v>0</v>
      </c>
      <c r="AS303" s="49">
        <v>0</v>
      </c>
      <c r="AT303" s="49">
        <v>0</v>
      </c>
      <c r="AU303" s="49">
        <v>0</v>
      </c>
      <c r="AV303" s="49">
        <v>7400</v>
      </c>
      <c r="AW303" s="50">
        <v>0</v>
      </c>
      <c r="AX303" s="49">
        <v>24682.2</v>
      </c>
      <c r="AY303" s="49">
        <v>0</v>
      </c>
      <c r="AZ303" s="49">
        <v>0</v>
      </c>
      <c r="BA303" s="49">
        <v>32082.2</v>
      </c>
      <c r="BB303" s="49">
        <v>0</v>
      </c>
      <c r="BC303" s="49">
        <v>0</v>
      </c>
      <c r="BD303" s="49">
        <v>0</v>
      </c>
      <c r="BE303" s="49">
        <v>0</v>
      </c>
      <c r="BF303" s="49">
        <v>0</v>
      </c>
      <c r="BG303" s="49">
        <v>0</v>
      </c>
      <c r="BH303" s="49">
        <v>0</v>
      </c>
      <c r="BI303" s="49">
        <v>35840</v>
      </c>
      <c r="BJ303" s="50">
        <v>0</v>
      </c>
      <c r="BK303" s="49">
        <v>37724.559999999998</v>
      </c>
      <c r="BL303" s="49">
        <v>0</v>
      </c>
      <c r="BM303" s="49">
        <v>0</v>
      </c>
      <c r="BN303" s="49">
        <v>73564.56</v>
      </c>
      <c r="BO303" s="49">
        <v>0</v>
      </c>
      <c r="BP303" s="49">
        <v>0</v>
      </c>
      <c r="BQ303" s="49">
        <v>0</v>
      </c>
      <c r="BR303" s="49">
        <v>0</v>
      </c>
      <c r="BS303" s="49">
        <v>0</v>
      </c>
      <c r="BT303" s="49">
        <v>0</v>
      </c>
      <c r="BU303" s="50">
        <v>0</v>
      </c>
      <c r="BV303" s="49">
        <v>10640</v>
      </c>
      <c r="BW303" s="50">
        <v>0</v>
      </c>
      <c r="BX303" s="49">
        <v>0</v>
      </c>
      <c r="BY303" s="49">
        <v>0</v>
      </c>
      <c r="BZ303" s="49">
        <v>0</v>
      </c>
      <c r="CA303" s="49">
        <v>10640</v>
      </c>
      <c r="CB303" s="49">
        <v>0</v>
      </c>
      <c r="CC303" s="49">
        <v>0</v>
      </c>
      <c r="CD303" s="49">
        <v>0</v>
      </c>
      <c r="CE303" s="49">
        <v>0</v>
      </c>
      <c r="CF303" s="49">
        <v>0</v>
      </c>
      <c r="CG303" s="49">
        <v>0</v>
      </c>
      <c r="CH303" s="50">
        <v>0</v>
      </c>
      <c r="CI303" s="49">
        <v>47795</v>
      </c>
      <c r="CJ303" s="50">
        <v>0</v>
      </c>
      <c r="CK303" s="49">
        <v>0</v>
      </c>
      <c r="CL303" s="49">
        <v>0</v>
      </c>
      <c r="CM303" s="49">
        <v>0</v>
      </c>
      <c r="CN303" s="49">
        <v>47795</v>
      </c>
      <c r="CO303" s="10"/>
      <c r="CP303" s="51" t="s">
        <v>5832</v>
      </c>
    </row>
    <row r="304" spans="1:94" ht="70.349999999999994" customHeight="1" x14ac:dyDescent="0.3">
      <c r="A304" s="48" t="s">
        <v>3395</v>
      </c>
      <c r="B304" s="48" t="s">
        <v>3395</v>
      </c>
      <c r="C304" s="10" t="s">
        <v>436</v>
      </c>
      <c r="D304" s="10" t="s">
        <v>2659</v>
      </c>
      <c r="E304" s="10" t="s">
        <v>3383</v>
      </c>
      <c r="F304" s="10" t="s">
        <v>3384</v>
      </c>
      <c r="G304" s="10" t="s">
        <v>105</v>
      </c>
      <c r="H304" s="10" t="s">
        <v>1443</v>
      </c>
      <c r="I304" s="10" t="s">
        <v>2675</v>
      </c>
      <c r="J304" s="10" t="s">
        <v>3385</v>
      </c>
      <c r="K304" s="10" t="s">
        <v>3304</v>
      </c>
      <c r="L304" s="10" t="s">
        <v>3305</v>
      </c>
      <c r="M304" s="10" t="s">
        <v>3321</v>
      </c>
      <c r="N304" s="10" t="s">
        <v>3322</v>
      </c>
      <c r="O304" s="10" t="s">
        <v>3305</v>
      </c>
      <c r="P304" s="10" t="s">
        <v>795</v>
      </c>
      <c r="Q304" s="10" t="s">
        <v>3322</v>
      </c>
      <c r="R304" s="10" t="s">
        <v>3323</v>
      </c>
      <c r="S304" s="10" t="s">
        <v>3396</v>
      </c>
      <c r="T304" s="10" t="s">
        <v>3397</v>
      </c>
      <c r="U304" s="10" t="s">
        <v>3396</v>
      </c>
      <c r="V304" s="10" t="s">
        <v>3398</v>
      </c>
      <c r="W304" s="10" t="s">
        <v>3399</v>
      </c>
      <c r="X304" s="10" t="s">
        <v>3390</v>
      </c>
      <c r="Y304" s="10" t="s">
        <v>123</v>
      </c>
      <c r="Z304" s="10" t="s">
        <v>3315</v>
      </c>
      <c r="AA304" s="49">
        <v>150</v>
      </c>
      <c r="AB304" s="10" t="s">
        <v>125</v>
      </c>
      <c r="AC304" s="10" t="s">
        <v>4798</v>
      </c>
      <c r="AD304" s="49">
        <v>40</v>
      </c>
      <c r="AE304" s="49">
        <v>70</v>
      </c>
      <c r="AF304" s="49">
        <v>40</v>
      </c>
      <c r="AG304" s="49">
        <v>0</v>
      </c>
      <c r="AH304" s="10" t="s">
        <v>5833</v>
      </c>
      <c r="AI304" s="10" t="s">
        <v>5834</v>
      </c>
      <c r="AJ304" s="10" t="s">
        <v>5835</v>
      </c>
      <c r="AK304" s="10" t="s">
        <v>5836</v>
      </c>
      <c r="AL304" s="10"/>
      <c r="AM304" s="10" t="s">
        <v>4849</v>
      </c>
      <c r="AN304" s="10" t="s">
        <v>5837</v>
      </c>
      <c r="AO304" s="49">
        <v>0</v>
      </c>
      <c r="AP304" s="49">
        <v>0</v>
      </c>
      <c r="AQ304" s="49">
        <v>0</v>
      </c>
      <c r="AR304" s="49">
        <v>0</v>
      </c>
      <c r="AS304" s="49">
        <v>0</v>
      </c>
      <c r="AT304" s="49">
        <v>0</v>
      </c>
      <c r="AU304" s="49">
        <v>0</v>
      </c>
      <c r="AV304" s="49">
        <v>0</v>
      </c>
      <c r="AW304" s="50">
        <v>32000</v>
      </c>
      <c r="AX304" s="49">
        <v>0</v>
      </c>
      <c r="AY304" s="49">
        <v>0</v>
      </c>
      <c r="AZ304" s="49">
        <v>0</v>
      </c>
      <c r="BA304" s="49">
        <v>32000</v>
      </c>
      <c r="BB304" s="49">
        <v>0</v>
      </c>
      <c r="BC304" s="49">
        <v>0</v>
      </c>
      <c r="BD304" s="49">
        <v>0</v>
      </c>
      <c r="BE304" s="49">
        <v>0</v>
      </c>
      <c r="BF304" s="49">
        <v>0</v>
      </c>
      <c r="BG304" s="49">
        <v>0</v>
      </c>
      <c r="BH304" s="49">
        <v>0</v>
      </c>
      <c r="BI304" s="49">
        <v>0</v>
      </c>
      <c r="BJ304" s="50">
        <v>0</v>
      </c>
      <c r="BK304" s="49">
        <v>0</v>
      </c>
      <c r="BL304" s="49">
        <v>0</v>
      </c>
      <c r="BM304" s="49">
        <v>0</v>
      </c>
      <c r="BN304" s="49">
        <v>0</v>
      </c>
      <c r="BO304" s="49">
        <v>0</v>
      </c>
      <c r="BP304" s="49">
        <v>0</v>
      </c>
      <c r="BQ304" s="49">
        <v>0</v>
      </c>
      <c r="BR304" s="49">
        <v>0</v>
      </c>
      <c r="BS304" s="49">
        <v>0</v>
      </c>
      <c r="BT304" s="49">
        <v>0</v>
      </c>
      <c r="BU304" s="50">
        <v>0</v>
      </c>
      <c r="BV304" s="49">
        <v>0</v>
      </c>
      <c r="BW304" s="50">
        <v>0</v>
      </c>
      <c r="BX304" s="49">
        <v>0</v>
      </c>
      <c r="BY304" s="49">
        <v>0</v>
      </c>
      <c r="BZ304" s="49">
        <v>0</v>
      </c>
      <c r="CA304" s="49">
        <v>0</v>
      </c>
      <c r="CB304" s="49">
        <v>0</v>
      </c>
      <c r="CC304" s="49">
        <v>0</v>
      </c>
      <c r="CD304" s="49">
        <v>0</v>
      </c>
      <c r="CE304" s="49">
        <v>0</v>
      </c>
      <c r="CF304" s="49">
        <v>0</v>
      </c>
      <c r="CG304" s="49">
        <v>0</v>
      </c>
      <c r="CH304" s="50">
        <v>0</v>
      </c>
      <c r="CI304" s="49">
        <v>0</v>
      </c>
      <c r="CJ304" s="50">
        <v>0</v>
      </c>
      <c r="CK304" s="49">
        <v>0</v>
      </c>
      <c r="CL304" s="49">
        <v>0</v>
      </c>
      <c r="CM304" s="49">
        <v>0</v>
      </c>
      <c r="CN304" s="49">
        <v>0</v>
      </c>
      <c r="CO304" s="10"/>
      <c r="CP304" s="51" t="s">
        <v>3404</v>
      </c>
    </row>
    <row r="305" spans="1:94" ht="70.349999999999994" customHeight="1" x14ac:dyDescent="0.3">
      <c r="A305" s="48" t="s">
        <v>3405</v>
      </c>
      <c r="B305" s="48" t="s">
        <v>3405</v>
      </c>
      <c r="C305" s="10" t="s">
        <v>450</v>
      </c>
      <c r="D305" s="10" t="s">
        <v>2659</v>
      </c>
      <c r="E305" s="10" t="s">
        <v>3383</v>
      </c>
      <c r="F305" s="10" t="s">
        <v>3384</v>
      </c>
      <c r="G305" s="10" t="s">
        <v>105</v>
      </c>
      <c r="H305" s="10" t="s">
        <v>1443</v>
      </c>
      <c r="I305" s="10" t="s">
        <v>2675</v>
      </c>
      <c r="J305" s="10" t="s">
        <v>3385</v>
      </c>
      <c r="K305" s="10" t="s">
        <v>3304</v>
      </c>
      <c r="L305" s="10" t="s">
        <v>3305</v>
      </c>
      <c r="M305" s="10" t="s">
        <v>3321</v>
      </c>
      <c r="N305" s="10" t="s">
        <v>3322</v>
      </c>
      <c r="O305" s="10" t="s">
        <v>3305</v>
      </c>
      <c r="P305" s="10" t="s">
        <v>795</v>
      </c>
      <c r="Q305" s="10" t="s">
        <v>3322</v>
      </c>
      <c r="R305" s="10" t="s">
        <v>3323</v>
      </c>
      <c r="S305" s="10" t="s">
        <v>3406</v>
      </c>
      <c r="T305" s="10" t="s">
        <v>3407</v>
      </c>
      <c r="U305" s="10" t="s">
        <v>3408</v>
      </c>
      <c r="V305" s="10" t="s">
        <v>3409</v>
      </c>
      <c r="W305" s="10" t="s">
        <v>3410</v>
      </c>
      <c r="X305" s="10" t="s">
        <v>3390</v>
      </c>
      <c r="Y305" s="10" t="s">
        <v>123</v>
      </c>
      <c r="Z305" s="10" t="s">
        <v>3315</v>
      </c>
      <c r="AA305" s="49">
        <v>1000</v>
      </c>
      <c r="AB305" s="10" t="s">
        <v>125</v>
      </c>
      <c r="AC305" s="10" t="s">
        <v>2675</v>
      </c>
      <c r="AD305" s="49">
        <v>500</v>
      </c>
      <c r="AE305" s="49">
        <v>500</v>
      </c>
      <c r="AF305" s="49">
        <v>0</v>
      </c>
      <c r="AG305" s="49">
        <v>0</v>
      </c>
      <c r="AH305" s="10" t="s">
        <v>5838</v>
      </c>
      <c r="AI305" s="10" t="s">
        <v>5839</v>
      </c>
      <c r="AJ305" s="10" t="s">
        <v>5840</v>
      </c>
      <c r="AK305" s="10"/>
      <c r="AL305" s="10"/>
      <c r="AM305" s="10" t="s">
        <v>4849</v>
      </c>
      <c r="AN305" s="10" t="s">
        <v>5841</v>
      </c>
      <c r="AO305" s="49">
        <v>0</v>
      </c>
      <c r="AP305" s="49">
        <v>0</v>
      </c>
      <c r="AQ305" s="49">
        <v>0</v>
      </c>
      <c r="AR305" s="49">
        <v>0</v>
      </c>
      <c r="AS305" s="49">
        <v>0</v>
      </c>
      <c r="AT305" s="49">
        <v>0</v>
      </c>
      <c r="AU305" s="49">
        <v>0</v>
      </c>
      <c r="AV305" s="49">
        <v>0</v>
      </c>
      <c r="AW305" s="50">
        <v>5000</v>
      </c>
      <c r="AX305" s="49">
        <v>0</v>
      </c>
      <c r="AY305" s="49">
        <v>0</v>
      </c>
      <c r="AZ305" s="49">
        <v>0</v>
      </c>
      <c r="BA305" s="49">
        <v>5000</v>
      </c>
      <c r="BB305" s="49">
        <v>0</v>
      </c>
      <c r="BC305" s="49">
        <v>300</v>
      </c>
      <c r="BD305" s="49">
        <v>300</v>
      </c>
      <c r="BE305" s="49">
        <v>0</v>
      </c>
      <c r="BF305" s="49">
        <v>0</v>
      </c>
      <c r="BG305" s="49">
        <v>0</v>
      </c>
      <c r="BH305" s="49">
        <v>0</v>
      </c>
      <c r="BI305" s="49">
        <v>0</v>
      </c>
      <c r="BJ305" s="50">
        <v>0</v>
      </c>
      <c r="BK305" s="49">
        <v>0</v>
      </c>
      <c r="BL305" s="49">
        <v>0</v>
      </c>
      <c r="BM305" s="49">
        <v>0</v>
      </c>
      <c r="BN305" s="49">
        <v>300</v>
      </c>
      <c r="BO305" s="49">
        <v>0</v>
      </c>
      <c r="BP305" s="49">
        <v>1300</v>
      </c>
      <c r="BQ305" s="49">
        <v>1300</v>
      </c>
      <c r="BR305" s="49">
        <v>0</v>
      </c>
      <c r="BS305" s="49">
        <v>0</v>
      </c>
      <c r="BT305" s="49">
        <v>0</v>
      </c>
      <c r="BU305" s="50">
        <v>0</v>
      </c>
      <c r="BV305" s="49">
        <v>0</v>
      </c>
      <c r="BW305" s="50">
        <v>0</v>
      </c>
      <c r="BX305" s="49">
        <v>0</v>
      </c>
      <c r="BY305" s="49">
        <v>0</v>
      </c>
      <c r="BZ305" s="49">
        <v>0</v>
      </c>
      <c r="CA305" s="49">
        <v>1300</v>
      </c>
      <c r="CB305" s="49">
        <v>0</v>
      </c>
      <c r="CC305" s="49">
        <v>1300</v>
      </c>
      <c r="CD305" s="49">
        <v>1300</v>
      </c>
      <c r="CE305" s="49">
        <v>0</v>
      </c>
      <c r="CF305" s="49">
        <v>0</v>
      </c>
      <c r="CG305" s="49">
        <v>0</v>
      </c>
      <c r="CH305" s="50">
        <v>0</v>
      </c>
      <c r="CI305" s="49">
        <v>0</v>
      </c>
      <c r="CJ305" s="50">
        <v>0</v>
      </c>
      <c r="CK305" s="49">
        <v>0</v>
      </c>
      <c r="CL305" s="49">
        <v>0</v>
      </c>
      <c r="CM305" s="49">
        <v>0</v>
      </c>
      <c r="CN305" s="49">
        <v>1300</v>
      </c>
      <c r="CO305" s="10"/>
      <c r="CP305" s="51" t="s">
        <v>3416</v>
      </c>
    </row>
    <row r="306" spans="1:94" ht="70.349999999999994" customHeight="1" x14ac:dyDescent="0.3">
      <c r="A306" s="48" t="s">
        <v>3417</v>
      </c>
      <c r="B306" s="48" t="s">
        <v>3417</v>
      </c>
      <c r="C306" s="10" t="s">
        <v>632</v>
      </c>
      <c r="D306" s="10" t="s">
        <v>2659</v>
      </c>
      <c r="E306" s="10" t="s">
        <v>3383</v>
      </c>
      <c r="F306" s="10" t="s">
        <v>3384</v>
      </c>
      <c r="G306" s="10" t="s">
        <v>105</v>
      </c>
      <c r="H306" s="10" t="s">
        <v>1443</v>
      </c>
      <c r="I306" s="10" t="s">
        <v>2675</v>
      </c>
      <c r="J306" s="10" t="s">
        <v>3385</v>
      </c>
      <c r="K306" s="10" t="s">
        <v>3304</v>
      </c>
      <c r="L306" s="10" t="s">
        <v>3305</v>
      </c>
      <c r="M306" s="10" t="s">
        <v>3321</v>
      </c>
      <c r="N306" s="10" t="s">
        <v>3322</v>
      </c>
      <c r="O306" s="10" t="s">
        <v>3305</v>
      </c>
      <c r="P306" s="10" t="s">
        <v>795</v>
      </c>
      <c r="Q306" s="10" t="s">
        <v>3322</v>
      </c>
      <c r="R306" s="10" t="s">
        <v>3323</v>
      </c>
      <c r="S306" s="10" t="s">
        <v>3418</v>
      </c>
      <c r="T306" s="10" t="s">
        <v>3419</v>
      </c>
      <c r="U306" s="10" t="s">
        <v>3420</v>
      </c>
      <c r="V306" s="10" t="s">
        <v>3421</v>
      </c>
      <c r="W306" s="10" t="s">
        <v>3422</v>
      </c>
      <c r="X306" s="10" t="s">
        <v>3423</v>
      </c>
      <c r="Y306" s="10" t="s">
        <v>123</v>
      </c>
      <c r="Z306" s="10" t="s">
        <v>124</v>
      </c>
      <c r="AA306" s="49">
        <v>3</v>
      </c>
      <c r="AB306" s="10" t="s">
        <v>125</v>
      </c>
      <c r="AC306" s="10" t="s">
        <v>2675</v>
      </c>
      <c r="AD306" s="49">
        <v>0</v>
      </c>
      <c r="AE306" s="49">
        <v>0</v>
      </c>
      <c r="AF306" s="49">
        <v>0</v>
      </c>
      <c r="AG306" s="49">
        <v>3</v>
      </c>
      <c r="AH306" s="10"/>
      <c r="AI306" s="10"/>
      <c r="AJ306" s="10"/>
      <c r="AK306" s="10"/>
      <c r="AL306" s="10" t="s">
        <v>5842</v>
      </c>
      <c r="AM306" s="10" t="s">
        <v>5070</v>
      </c>
      <c r="AN306" s="10"/>
      <c r="AO306" s="49">
        <v>0</v>
      </c>
      <c r="AP306" s="49">
        <v>0</v>
      </c>
      <c r="AQ306" s="49">
        <v>0</v>
      </c>
      <c r="AR306" s="49">
        <v>0</v>
      </c>
      <c r="AS306" s="49">
        <v>0</v>
      </c>
      <c r="AT306" s="49">
        <v>0</v>
      </c>
      <c r="AU306" s="49">
        <v>0</v>
      </c>
      <c r="AV306" s="49">
        <v>0</v>
      </c>
      <c r="AW306" s="50">
        <v>0</v>
      </c>
      <c r="AX306" s="49">
        <v>0</v>
      </c>
      <c r="AY306" s="49">
        <v>0</v>
      </c>
      <c r="AZ306" s="49">
        <v>0</v>
      </c>
      <c r="BA306" s="49">
        <v>0</v>
      </c>
      <c r="BB306" s="49">
        <v>0</v>
      </c>
      <c r="BC306" s="49">
        <v>0</v>
      </c>
      <c r="BD306" s="49">
        <v>0</v>
      </c>
      <c r="BE306" s="49">
        <v>0</v>
      </c>
      <c r="BF306" s="49">
        <v>0</v>
      </c>
      <c r="BG306" s="49">
        <v>0</v>
      </c>
      <c r="BH306" s="49">
        <v>0</v>
      </c>
      <c r="BI306" s="49">
        <v>0</v>
      </c>
      <c r="BJ306" s="50">
        <v>0</v>
      </c>
      <c r="BK306" s="49">
        <v>1500</v>
      </c>
      <c r="BL306" s="49">
        <v>0</v>
      </c>
      <c r="BM306" s="49">
        <v>0</v>
      </c>
      <c r="BN306" s="49">
        <v>1500</v>
      </c>
      <c r="BO306" s="49">
        <v>0</v>
      </c>
      <c r="BP306" s="49">
        <v>0</v>
      </c>
      <c r="BQ306" s="49">
        <v>0</v>
      </c>
      <c r="BR306" s="49">
        <v>0</v>
      </c>
      <c r="BS306" s="49">
        <v>0</v>
      </c>
      <c r="BT306" s="49">
        <v>0</v>
      </c>
      <c r="BU306" s="50">
        <v>0</v>
      </c>
      <c r="BV306" s="49">
        <v>0</v>
      </c>
      <c r="BW306" s="50">
        <v>0</v>
      </c>
      <c r="BX306" s="49">
        <v>0</v>
      </c>
      <c r="BY306" s="49">
        <v>0</v>
      </c>
      <c r="BZ306" s="49">
        <v>0</v>
      </c>
      <c r="CA306" s="49">
        <v>0</v>
      </c>
      <c r="CB306" s="49">
        <v>0</v>
      </c>
      <c r="CC306" s="49">
        <v>0</v>
      </c>
      <c r="CD306" s="49">
        <v>0</v>
      </c>
      <c r="CE306" s="49">
        <v>0</v>
      </c>
      <c r="CF306" s="49">
        <v>0</v>
      </c>
      <c r="CG306" s="49">
        <v>0</v>
      </c>
      <c r="CH306" s="50">
        <v>0</v>
      </c>
      <c r="CI306" s="49">
        <v>0</v>
      </c>
      <c r="CJ306" s="50">
        <v>0</v>
      </c>
      <c r="CK306" s="49">
        <v>0</v>
      </c>
      <c r="CL306" s="49">
        <v>0</v>
      </c>
      <c r="CM306" s="49">
        <v>0</v>
      </c>
      <c r="CN306" s="49">
        <v>0</v>
      </c>
      <c r="CO306" s="10"/>
      <c r="CP306" s="51" t="s">
        <v>3424</v>
      </c>
    </row>
    <row r="307" spans="1:94" ht="70.349999999999994" customHeight="1" x14ac:dyDescent="0.3">
      <c r="A307" s="48" t="s">
        <v>3425</v>
      </c>
      <c r="B307" s="48" t="s">
        <v>3425</v>
      </c>
      <c r="C307" s="10" t="s">
        <v>645</v>
      </c>
      <c r="D307" s="10" t="s">
        <v>2659</v>
      </c>
      <c r="E307" s="10" t="s">
        <v>3318</v>
      </c>
      <c r="F307" s="10" t="s">
        <v>3319</v>
      </c>
      <c r="G307" s="10" t="s">
        <v>105</v>
      </c>
      <c r="H307" s="10" t="s">
        <v>1443</v>
      </c>
      <c r="I307" s="10" t="s">
        <v>2675</v>
      </c>
      <c r="J307" s="10" t="s">
        <v>3320</v>
      </c>
      <c r="K307" s="10" t="s">
        <v>3304</v>
      </c>
      <c r="L307" s="10" t="s">
        <v>3305</v>
      </c>
      <c r="M307" s="10" t="s">
        <v>3321</v>
      </c>
      <c r="N307" s="10" t="s">
        <v>3322</v>
      </c>
      <c r="O307" s="10" t="s">
        <v>3305</v>
      </c>
      <c r="P307" s="10" t="s">
        <v>795</v>
      </c>
      <c r="Q307" s="10" t="s">
        <v>3322</v>
      </c>
      <c r="R307" s="10" t="s">
        <v>3323</v>
      </c>
      <c r="S307" s="10" t="s">
        <v>3426</v>
      </c>
      <c r="T307" s="10" t="s">
        <v>3427</v>
      </c>
      <c r="U307" s="10" t="s">
        <v>3426</v>
      </c>
      <c r="V307" s="10" t="s">
        <v>3428</v>
      </c>
      <c r="W307" s="10" t="s">
        <v>3429</v>
      </c>
      <c r="X307" s="10" t="s">
        <v>3423</v>
      </c>
      <c r="Y307" s="10" t="s">
        <v>123</v>
      </c>
      <c r="Z307" s="10" t="s">
        <v>124</v>
      </c>
      <c r="AA307" s="49">
        <v>1</v>
      </c>
      <c r="AB307" s="10" t="s">
        <v>125</v>
      </c>
      <c r="AC307" s="10" t="s">
        <v>2675</v>
      </c>
      <c r="AD307" s="49">
        <v>1</v>
      </c>
      <c r="AE307" s="49">
        <v>0</v>
      </c>
      <c r="AF307" s="49">
        <v>0</v>
      </c>
      <c r="AG307" s="49">
        <v>0</v>
      </c>
      <c r="AH307" s="10" t="s">
        <v>5843</v>
      </c>
      <c r="AI307" s="10"/>
      <c r="AJ307" s="10"/>
      <c r="AK307" s="10"/>
      <c r="AL307" s="10"/>
      <c r="AM307" s="10" t="s">
        <v>5070</v>
      </c>
      <c r="AN307" s="10" t="s">
        <v>5844</v>
      </c>
      <c r="AO307" s="49">
        <v>0</v>
      </c>
      <c r="AP307" s="49">
        <v>0</v>
      </c>
      <c r="AQ307" s="49">
        <v>0</v>
      </c>
      <c r="AR307" s="49">
        <v>0</v>
      </c>
      <c r="AS307" s="49">
        <v>0</v>
      </c>
      <c r="AT307" s="49">
        <v>0</v>
      </c>
      <c r="AU307" s="49">
        <v>0</v>
      </c>
      <c r="AV307" s="49">
        <v>0</v>
      </c>
      <c r="AW307" s="50">
        <v>0</v>
      </c>
      <c r="AX307" s="49">
        <v>0</v>
      </c>
      <c r="AY307" s="49">
        <v>0</v>
      </c>
      <c r="AZ307" s="49">
        <v>0</v>
      </c>
      <c r="BA307" s="49">
        <v>0</v>
      </c>
      <c r="BB307" s="49">
        <v>0</v>
      </c>
      <c r="BC307" s="49">
        <v>0</v>
      </c>
      <c r="BD307" s="49">
        <v>0</v>
      </c>
      <c r="BE307" s="49">
        <v>0</v>
      </c>
      <c r="BF307" s="49">
        <v>0</v>
      </c>
      <c r="BG307" s="49">
        <v>0</v>
      </c>
      <c r="BH307" s="49">
        <v>0</v>
      </c>
      <c r="BI307" s="49">
        <v>0</v>
      </c>
      <c r="BJ307" s="50">
        <v>0</v>
      </c>
      <c r="BK307" s="49">
        <v>0</v>
      </c>
      <c r="BL307" s="49">
        <v>0</v>
      </c>
      <c r="BM307" s="49">
        <v>0</v>
      </c>
      <c r="BN307" s="49">
        <v>0</v>
      </c>
      <c r="BO307" s="49">
        <v>0</v>
      </c>
      <c r="BP307" s="49">
        <v>0</v>
      </c>
      <c r="BQ307" s="49">
        <v>0</v>
      </c>
      <c r="BR307" s="49">
        <v>0</v>
      </c>
      <c r="BS307" s="49">
        <v>0</v>
      </c>
      <c r="BT307" s="49">
        <v>0</v>
      </c>
      <c r="BU307" s="50">
        <v>0</v>
      </c>
      <c r="BV307" s="49">
        <v>0</v>
      </c>
      <c r="BW307" s="50">
        <v>0</v>
      </c>
      <c r="BX307" s="49">
        <v>1000</v>
      </c>
      <c r="BY307" s="49">
        <v>0</v>
      </c>
      <c r="BZ307" s="49">
        <v>0</v>
      </c>
      <c r="CA307" s="49">
        <v>1000</v>
      </c>
      <c r="CB307" s="49">
        <v>0</v>
      </c>
      <c r="CC307" s="49">
        <v>0</v>
      </c>
      <c r="CD307" s="49">
        <v>0</v>
      </c>
      <c r="CE307" s="49">
        <v>0</v>
      </c>
      <c r="CF307" s="49">
        <v>0</v>
      </c>
      <c r="CG307" s="49">
        <v>0</v>
      </c>
      <c r="CH307" s="50">
        <v>0</v>
      </c>
      <c r="CI307" s="49">
        <v>0</v>
      </c>
      <c r="CJ307" s="50">
        <v>0</v>
      </c>
      <c r="CK307" s="49">
        <v>0</v>
      </c>
      <c r="CL307" s="49">
        <v>0</v>
      </c>
      <c r="CM307" s="49">
        <v>0</v>
      </c>
      <c r="CN307" s="49">
        <v>0</v>
      </c>
      <c r="CO307" s="10" t="s">
        <v>3431</v>
      </c>
      <c r="CP307" s="51" t="s">
        <v>3432</v>
      </c>
    </row>
    <row r="308" spans="1:94" ht="70.349999999999994" customHeight="1" x14ac:dyDescent="0.3">
      <c r="A308" s="48" t="s">
        <v>3433</v>
      </c>
      <c r="B308" s="48" t="s">
        <v>3433</v>
      </c>
      <c r="C308" s="10" t="s">
        <v>659</v>
      </c>
      <c r="D308" s="10" t="s">
        <v>2659</v>
      </c>
      <c r="E308" s="10" t="s">
        <v>3318</v>
      </c>
      <c r="F308" s="10" t="s">
        <v>3319</v>
      </c>
      <c r="G308" s="10" t="s">
        <v>105</v>
      </c>
      <c r="H308" s="10" t="s">
        <v>1443</v>
      </c>
      <c r="I308" s="10" t="s">
        <v>2675</v>
      </c>
      <c r="J308" s="10" t="s">
        <v>3320</v>
      </c>
      <c r="K308" s="10" t="s">
        <v>3304</v>
      </c>
      <c r="L308" s="10" t="s">
        <v>3305</v>
      </c>
      <c r="M308" s="10" t="s">
        <v>3321</v>
      </c>
      <c r="N308" s="10" t="s">
        <v>3322</v>
      </c>
      <c r="O308" s="10" t="s">
        <v>3305</v>
      </c>
      <c r="P308" s="10" t="s">
        <v>795</v>
      </c>
      <c r="Q308" s="10" t="s">
        <v>3322</v>
      </c>
      <c r="R308" s="10" t="s">
        <v>3323</v>
      </c>
      <c r="S308" s="10" t="s">
        <v>3434</v>
      </c>
      <c r="T308" s="10" t="s">
        <v>3435</v>
      </c>
      <c r="U308" s="10" t="s">
        <v>3436</v>
      </c>
      <c r="V308" s="10" t="s">
        <v>3437</v>
      </c>
      <c r="W308" s="10" t="s">
        <v>3438</v>
      </c>
      <c r="X308" s="10" t="s">
        <v>3439</v>
      </c>
      <c r="Y308" s="10" t="s">
        <v>123</v>
      </c>
      <c r="Z308" s="10" t="s">
        <v>124</v>
      </c>
      <c r="AA308" s="49">
        <v>2</v>
      </c>
      <c r="AB308" s="10" t="s">
        <v>125</v>
      </c>
      <c r="AC308" s="10" t="s">
        <v>2675</v>
      </c>
      <c r="AD308" s="49">
        <v>0</v>
      </c>
      <c r="AE308" s="49">
        <v>0</v>
      </c>
      <c r="AF308" s="49">
        <v>0</v>
      </c>
      <c r="AG308" s="49">
        <v>2</v>
      </c>
      <c r="AH308" s="10"/>
      <c r="AI308" s="10"/>
      <c r="AJ308" s="10"/>
      <c r="AK308" s="10"/>
      <c r="AL308" s="10" t="s">
        <v>5845</v>
      </c>
      <c r="AM308" s="10" t="s">
        <v>4881</v>
      </c>
      <c r="AN308" s="10"/>
      <c r="AO308" s="49">
        <v>0</v>
      </c>
      <c r="AP308" s="49">
        <v>0</v>
      </c>
      <c r="AQ308" s="49">
        <v>0</v>
      </c>
      <c r="AR308" s="49">
        <v>0</v>
      </c>
      <c r="AS308" s="49">
        <v>0</v>
      </c>
      <c r="AT308" s="49">
        <v>0</v>
      </c>
      <c r="AU308" s="49">
        <v>0</v>
      </c>
      <c r="AV308" s="49">
        <v>0</v>
      </c>
      <c r="AW308" s="50">
        <v>0</v>
      </c>
      <c r="AX308" s="49">
        <v>0</v>
      </c>
      <c r="AY308" s="49">
        <v>0</v>
      </c>
      <c r="AZ308" s="49">
        <v>0</v>
      </c>
      <c r="BA308" s="49">
        <v>0</v>
      </c>
      <c r="BB308" s="49">
        <v>0</v>
      </c>
      <c r="BC308" s="49">
        <v>0</v>
      </c>
      <c r="BD308" s="49">
        <v>0</v>
      </c>
      <c r="BE308" s="49">
        <v>0</v>
      </c>
      <c r="BF308" s="49">
        <v>0</v>
      </c>
      <c r="BG308" s="49">
        <v>0</v>
      </c>
      <c r="BH308" s="49">
        <v>0</v>
      </c>
      <c r="BI308" s="49">
        <v>0</v>
      </c>
      <c r="BJ308" s="50">
        <v>0</v>
      </c>
      <c r="BK308" s="49">
        <v>0</v>
      </c>
      <c r="BL308" s="49">
        <v>0</v>
      </c>
      <c r="BM308" s="49">
        <v>0</v>
      </c>
      <c r="BN308" s="49">
        <v>0</v>
      </c>
      <c r="BO308" s="49">
        <v>0</v>
      </c>
      <c r="BP308" s="49">
        <v>0</v>
      </c>
      <c r="BQ308" s="49">
        <v>0</v>
      </c>
      <c r="BR308" s="49">
        <v>0</v>
      </c>
      <c r="BS308" s="49">
        <v>0</v>
      </c>
      <c r="BT308" s="49">
        <v>0</v>
      </c>
      <c r="BU308" s="50">
        <v>0</v>
      </c>
      <c r="BV308" s="49">
        <v>0</v>
      </c>
      <c r="BW308" s="50">
        <v>0</v>
      </c>
      <c r="BX308" s="49">
        <v>0</v>
      </c>
      <c r="BY308" s="49">
        <v>0</v>
      </c>
      <c r="BZ308" s="49">
        <v>0</v>
      </c>
      <c r="CA308" s="49">
        <v>0</v>
      </c>
      <c r="CB308" s="49">
        <v>0</v>
      </c>
      <c r="CC308" s="49">
        <v>0</v>
      </c>
      <c r="CD308" s="49">
        <v>0</v>
      </c>
      <c r="CE308" s="49">
        <v>0</v>
      </c>
      <c r="CF308" s="49">
        <v>0</v>
      </c>
      <c r="CG308" s="49">
        <v>0</v>
      </c>
      <c r="CH308" s="50">
        <v>0</v>
      </c>
      <c r="CI308" s="49">
        <v>0</v>
      </c>
      <c r="CJ308" s="50">
        <v>0</v>
      </c>
      <c r="CK308" s="49">
        <v>0</v>
      </c>
      <c r="CL308" s="49">
        <v>0</v>
      </c>
      <c r="CM308" s="49">
        <v>0</v>
      </c>
      <c r="CN308" s="49">
        <v>0</v>
      </c>
      <c r="CO308" s="10"/>
      <c r="CP308" s="51" t="s">
        <v>3440</v>
      </c>
    </row>
    <row r="309" spans="1:94" ht="70.349999999999994" customHeight="1" x14ac:dyDescent="0.3">
      <c r="A309" s="48" t="s">
        <v>3441</v>
      </c>
      <c r="B309" s="48" t="s">
        <v>3441</v>
      </c>
      <c r="C309" s="10" t="s">
        <v>111</v>
      </c>
      <c r="D309" s="10" t="s">
        <v>2659</v>
      </c>
      <c r="E309" s="10" t="s">
        <v>3442</v>
      </c>
      <c r="F309" s="10" t="s">
        <v>191</v>
      </c>
      <c r="G309" s="10" t="s">
        <v>105</v>
      </c>
      <c r="H309" s="10" t="s">
        <v>1443</v>
      </c>
      <c r="I309" s="10" t="s">
        <v>2675</v>
      </c>
      <c r="J309" s="10" t="s">
        <v>3443</v>
      </c>
      <c r="K309" s="10" t="s">
        <v>1864</v>
      </c>
      <c r="L309" s="10" t="s">
        <v>3305</v>
      </c>
      <c r="M309" s="10" t="s">
        <v>3444</v>
      </c>
      <c r="N309" s="10" t="s">
        <v>3445</v>
      </c>
      <c r="O309" s="10" t="s">
        <v>3305</v>
      </c>
      <c r="P309" s="10" t="s">
        <v>795</v>
      </c>
      <c r="Q309" s="10" t="s">
        <v>3445</v>
      </c>
      <c r="R309" s="10" t="s">
        <v>3446</v>
      </c>
      <c r="S309" s="10" t="s">
        <v>3447</v>
      </c>
      <c r="T309" s="10" t="s">
        <v>3448</v>
      </c>
      <c r="U309" s="10" t="s">
        <v>3447</v>
      </c>
      <c r="V309" s="10" t="s">
        <v>3449</v>
      </c>
      <c r="W309" s="10" t="s">
        <v>3450</v>
      </c>
      <c r="X309" s="10" t="s">
        <v>3451</v>
      </c>
      <c r="Y309" s="10" t="s">
        <v>123</v>
      </c>
      <c r="Z309" s="10" t="s">
        <v>124</v>
      </c>
      <c r="AA309" s="49">
        <v>1</v>
      </c>
      <c r="AB309" s="10" t="s">
        <v>125</v>
      </c>
      <c r="AC309" s="10" t="s">
        <v>2675</v>
      </c>
      <c r="AD309" s="49">
        <v>0</v>
      </c>
      <c r="AE309" s="49">
        <v>0</v>
      </c>
      <c r="AF309" s="49">
        <v>1</v>
      </c>
      <c r="AG309" s="49">
        <v>0</v>
      </c>
      <c r="AH309" s="10"/>
      <c r="AI309" s="10"/>
      <c r="AJ309" s="10"/>
      <c r="AK309" s="10" t="s">
        <v>5846</v>
      </c>
      <c r="AL309" s="10"/>
      <c r="AM309" s="10" t="s">
        <v>4881</v>
      </c>
      <c r="AN309" s="10"/>
      <c r="AO309" s="49">
        <v>0</v>
      </c>
      <c r="AP309" s="49">
        <v>0</v>
      </c>
      <c r="AQ309" s="49">
        <v>0</v>
      </c>
      <c r="AR309" s="49">
        <v>0</v>
      </c>
      <c r="AS309" s="49">
        <v>0</v>
      </c>
      <c r="AT309" s="49">
        <v>0</v>
      </c>
      <c r="AU309" s="49">
        <v>0</v>
      </c>
      <c r="AV309" s="49">
        <v>0</v>
      </c>
      <c r="AW309" s="50">
        <v>0</v>
      </c>
      <c r="AX309" s="49">
        <v>0</v>
      </c>
      <c r="AY309" s="49">
        <v>0</v>
      </c>
      <c r="AZ309" s="49">
        <v>0</v>
      </c>
      <c r="BA309" s="49">
        <v>0</v>
      </c>
      <c r="BB309" s="49">
        <v>0</v>
      </c>
      <c r="BC309" s="49">
        <v>0</v>
      </c>
      <c r="BD309" s="49">
        <v>0</v>
      </c>
      <c r="BE309" s="49">
        <v>0</v>
      </c>
      <c r="BF309" s="49">
        <v>0</v>
      </c>
      <c r="BG309" s="49">
        <v>0</v>
      </c>
      <c r="BH309" s="49">
        <v>0</v>
      </c>
      <c r="BI309" s="49">
        <v>0</v>
      </c>
      <c r="BJ309" s="50">
        <v>0</v>
      </c>
      <c r="BK309" s="49">
        <v>0</v>
      </c>
      <c r="BL309" s="49">
        <v>0</v>
      </c>
      <c r="BM309" s="49">
        <v>0</v>
      </c>
      <c r="BN309" s="49">
        <v>0</v>
      </c>
      <c r="BO309" s="49">
        <v>0</v>
      </c>
      <c r="BP309" s="49">
        <v>0</v>
      </c>
      <c r="BQ309" s="49">
        <v>0</v>
      </c>
      <c r="BR309" s="49">
        <v>0</v>
      </c>
      <c r="BS309" s="49">
        <v>0</v>
      </c>
      <c r="BT309" s="49">
        <v>0</v>
      </c>
      <c r="BU309" s="50">
        <v>0</v>
      </c>
      <c r="BV309" s="49">
        <v>0</v>
      </c>
      <c r="BW309" s="50">
        <v>0</v>
      </c>
      <c r="BX309" s="49">
        <v>0</v>
      </c>
      <c r="BY309" s="49">
        <v>0</v>
      </c>
      <c r="BZ309" s="49">
        <v>0</v>
      </c>
      <c r="CA309" s="49">
        <v>0</v>
      </c>
      <c r="CB309" s="49">
        <v>0</v>
      </c>
      <c r="CC309" s="49">
        <v>0</v>
      </c>
      <c r="CD309" s="49">
        <v>0</v>
      </c>
      <c r="CE309" s="49">
        <v>0</v>
      </c>
      <c r="CF309" s="49">
        <v>0</v>
      </c>
      <c r="CG309" s="49">
        <v>0</v>
      </c>
      <c r="CH309" s="50">
        <v>0</v>
      </c>
      <c r="CI309" s="49">
        <v>0</v>
      </c>
      <c r="CJ309" s="50">
        <v>0</v>
      </c>
      <c r="CK309" s="49">
        <v>0</v>
      </c>
      <c r="CL309" s="49">
        <v>0</v>
      </c>
      <c r="CM309" s="49">
        <v>0</v>
      </c>
      <c r="CN309" s="49">
        <v>0</v>
      </c>
      <c r="CO309" s="10"/>
      <c r="CP309" s="51" t="s">
        <v>3453</v>
      </c>
    </row>
    <row r="310" spans="1:94" ht="70.349999999999994" customHeight="1" x14ac:dyDescent="0.3">
      <c r="A310" s="48" t="s">
        <v>3454</v>
      </c>
      <c r="B310" s="48" t="s">
        <v>3454</v>
      </c>
      <c r="C310" s="10" t="s">
        <v>111</v>
      </c>
      <c r="D310" s="10" t="s">
        <v>2659</v>
      </c>
      <c r="E310" s="10" t="s">
        <v>2070</v>
      </c>
      <c r="F310" s="10" t="s">
        <v>2071</v>
      </c>
      <c r="G310" s="10" t="s">
        <v>1992</v>
      </c>
      <c r="H310" s="10" t="s">
        <v>106</v>
      </c>
      <c r="I310" s="10" t="s">
        <v>2072</v>
      </c>
      <c r="J310" s="10" t="s">
        <v>1191</v>
      </c>
      <c r="K310" s="10" t="s">
        <v>3455</v>
      </c>
      <c r="L310" s="10" t="s">
        <v>3305</v>
      </c>
      <c r="M310" s="10" t="s">
        <v>3456</v>
      </c>
      <c r="N310" s="10" t="s">
        <v>3457</v>
      </c>
      <c r="O310" s="10" t="s">
        <v>3305</v>
      </c>
      <c r="P310" s="10" t="s">
        <v>795</v>
      </c>
      <c r="Q310" s="10" t="s">
        <v>3457</v>
      </c>
      <c r="R310" s="10" t="s">
        <v>3458</v>
      </c>
      <c r="S310" s="10" t="s">
        <v>3459</v>
      </c>
      <c r="T310" s="10" t="s">
        <v>3460</v>
      </c>
      <c r="U310" s="10" t="s">
        <v>3459</v>
      </c>
      <c r="V310" s="10" t="s">
        <v>3461</v>
      </c>
      <c r="W310" s="10"/>
      <c r="X310" s="10" t="s">
        <v>3462</v>
      </c>
      <c r="Y310" s="10" t="s">
        <v>123</v>
      </c>
      <c r="Z310" s="10" t="s">
        <v>124</v>
      </c>
      <c r="AA310" s="49">
        <v>1</v>
      </c>
      <c r="AB310" s="10" t="s">
        <v>125</v>
      </c>
      <c r="AC310" s="10" t="s">
        <v>2675</v>
      </c>
      <c r="AD310" s="49">
        <v>0</v>
      </c>
      <c r="AE310" s="49">
        <v>0</v>
      </c>
      <c r="AF310" s="49">
        <v>0</v>
      </c>
      <c r="AG310" s="49">
        <v>1</v>
      </c>
      <c r="AH310" s="10"/>
      <c r="AI310" s="10" t="s">
        <v>5847</v>
      </c>
      <c r="AJ310" s="10"/>
      <c r="AK310" s="10"/>
      <c r="AL310" s="10" t="s">
        <v>5848</v>
      </c>
      <c r="AM310" s="10" t="s">
        <v>5070</v>
      </c>
      <c r="AN310" s="10" t="s">
        <v>5849</v>
      </c>
      <c r="AO310" s="49">
        <v>0</v>
      </c>
      <c r="AP310" s="49">
        <v>0</v>
      </c>
      <c r="AQ310" s="49">
        <v>0</v>
      </c>
      <c r="AR310" s="49">
        <v>0</v>
      </c>
      <c r="AS310" s="49">
        <v>0</v>
      </c>
      <c r="AT310" s="49">
        <v>0</v>
      </c>
      <c r="AU310" s="49">
        <v>0</v>
      </c>
      <c r="AV310" s="49">
        <v>0</v>
      </c>
      <c r="AW310" s="50">
        <v>0</v>
      </c>
      <c r="AX310" s="49">
        <v>0</v>
      </c>
      <c r="AY310" s="49">
        <v>0</v>
      </c>
      <c r="AZ310" s="49">
        <v>0</v>
      </c>
      <c r="BA310" s="49">
        <v>0</v>
      </c>
      <c r="BB310" s="49">
        <v>0</v>
      </c>
      <c r="BC310" s="49">
        <v>0</v>
      </c>
      <c r="BD310" s="49">
        <v>0</v>
      </c>
      <c r="BE310" s="49">
        <v>0</v>
      </c>
      <c r="BF310" s="49">
        <v>0</v>
      </c>
      <c r="BG310" s="49">
        <v>0</v>
      </c>
      <c r="BH310" s="49">
        <v>0</v>
      </c>
      <c r="BI310" s="49">
        <v>0</v>
      </c>
      <c r="BJ310" s="50">
        <v>0</v>
      </c>
      <c r="BK310" s="49">
        <v>3000</v>
      </c>
      <c r="BL310" s="49">
        <v>0</v>
      </c>
      <c r="BM310" s="49">
        <v>0</v>
      </c>
      <c r="BN310" s="49">
        <v>3000</v>
      </c>
      <c r="BO310" s="49">
        <v>0</v>
      </c>
      <c r="BP310" s="49">
        <v>0</v>
      </c>
      <c r="BQ310" s="49">
        <v>0</v>
      </c>
      <c r="BR310" s="49">
        <v>0</v>
      </c>
      <c r="BS310" s="49">
        <v>0</v>
      </c>
      <c r="BT310" s="49">
        <v>0</v>
      </c>
      <c r="BU310" s="50">
        <v>0</v>
      </c>
      <c r="BV310" s="49">
        <v>0</v>
      </c>
      <c r="BW310" s="50">
        <v>0</v>
      </c>
      <c r="BX310" s="49">
        <v>2000</v>
      </c>
      <c r="BY310" s="49">
        <v>0</v>
      </c>
      <c r="BZ310" s="49">
        <v>0</v>
      </c>
      <c r="CA310" s="49">
        <v>2000</v>
      </c>
      <c r="CB310" s="49">
        <v>0</v>
      </c>
      <c r="CC310" s="49">
        <v>0</v>
      </c>
      <c r="CD310" s="49">
        <v>0</v>
      </c>
      <c r="CE310" s="49">
        <v>0</v>
      </c>
      <c r="CF310" s="49">
        <v>0</v>
      </c>
      <c r="CG310" s="49">
        <v>0</v>
      </c>
      <c r="CH310" s="50">
        <v>0</v>
      </c>
      <c r="CI310" s="49">
        <v>0</v>
      </c>
      <c r="CJ310" s="50">
        <v>0</v>
      </c>
      <c r="CK310" s="49">
        <v>0</v>
      </c>
      <c r="CL310" s="49">
        <v>0</v>
      </c>
      <c r="CM310" s="49">
        <v>0</v>
      </c>
      <c r="CN310" s="49">
        <v>0</v>
      </c>
      <c r="CO310" s="10"/>
      <c r="CP310" s="51" t="s">
        <v>3463</v>
      </c>
    </row>
    <row r="311" spans="1:94" ht="70.349999999999994" customHeight="1" x14ac:dyDescent="0.3">
      <c r="A311" s="48" t="s">
        <v>3464</v>
      </c>
      <c r="B311" s="48" t="s">
        <v>3464</v>
      </c>
      <c r="C311" s="10" t="s">
        <v>101</v>
      </c>
      <c r="D311" s="10" t="s">
        <v>2659</v>
      </c>
      <c r="E311" s="10" t="s">
        <v>2070</v>
      </c>
      <c r="F311" s="10" t="s">
        <v>2071</v>
      </c>
      <c r="G311" s="10" t="s">
        <v>1992</v>
      </c>
      <c r="H311" s="10" t="s">
        <v>106</v>
      </c>
      <c r="I311" s="10" t="s">
        <v>2072</v>
      </c>
      <c r="J311" s="10" t="s">
        <v>1191</v>
      </c>
      <c r="K311" s="10" t="s">
        <v>3455</v>
      </c>
      <c r="L311" s="10" t="s">
        <v>3305</v>
      </c>
      <c r="M311" s="10" t="s">
        <v>3456</v>
      </c>
      <c r="N311" s="10" t="s">
        <v>3457</v>
      </c>
      <c r="O311" s="10" t="s">
        <v>3305</v>
      </c>
      <c r="P311" s="10" t="s">
        <v>795</v>
      </c>
      <c r="Q311" s="10" t="s">
        <v>3457</v>
      </c>
      <c r="R311" s="10" t="s">
        <v>3458</v>
      </c>
      <c r="S311" s="10" t="s">
        <v>3465</v>
      </c>
      <c r="T311" s="10" t="s">
        <v>3466</v>
      </c>
      <c r="U311" s="10" t="s">
        <v>3467</v>
      </c>
      <c r="V311" s="10" t="s">
        <v>3468</v>
      </c>
      <c r="W311" s="10" t="s">
        <v>3469</v>
      </c>
      <c r="X311" s="10" t="s">
        <v>3470</v>
      </c>
      <c r="Y311" s="10" t="s">
        <v>123</v>
      </c>
      <c r="Z311" s="10" t="s">
        <v>3315</v>
      </c>
      <c r="AA311" s="49">
        <v>2</v>
      </c>
      <c r="AB311" s="10" t="s">
        <v>125</v>
      </c>
      <c r="AC311" s="10" t="s">
        <v>2675</v>
      </c>
      <c r="AD311" s="49">
        <v>0</v>
      </c>
      <c r="AE311" s="49">
        <v>0</v>
      </c>
      <c r="AF311" s="49">
        <v>2</v>
      </c>
      <c r="AG311" s="49">
        <v>0</v>
      </c>
      <c r="AH311" s="10"/>
      <c r="AI311" s="10"/>
      <c r="AJ311" s="10"/>
      <c r="AK311" s="10" t="s">
        <v>5850</v>
      </c>
      <c r="AL311" s="10"/>
      <c r="AM311" s="10" t="s">
        <v>4849</v>
      </c>
      <c r="AN311" s="10"/>
      <c r="AO311" s="49">
        <v>0</v>
      </c>
      <c r="AP311" s="49">
        <v>0</v>
      </c>
      <c r="AQ311" s="49">
        <v>0</v>
      </c>
      <c r="AR311" s="49">
        <v>0</v>
      </c>
      <c r="AS311" s="49">
        <v>0</v>
      </c>
      <c r="AT311" s="49">
        <v>0</v>
      </c>
      <c r="AU311" s="49">
        <v>0</v>
      </c>
      <c r="AV311" s="49">
        <v>3000</v>
      </c>
      <c r="AW311" s="50">
        <v>0</v>
      </c>
      <c r="AX311" s="49">
        <v>0</v>
      </c>
      <c r="AY311" s="49">
        <v>0</v>
      </c>
      <c r="AZ311" s="49">
        <v>0</v>
      </c>
      <c r="BA311" s="49">
        <v>3000</v>
      </c>
      <c r="BB311" s="49">
        <v>0</v>
      </c>
      <c r="BC311" s="49">
        <v>0</v>
      </c>
      <c r="BD311" s="49">
        <v>0</v>
      </c>
      <c r="BE311" s="49">
        <v>0</v>
      </c>
      <c r="BF311" s="49">
        <v>0</v>
      </c>
      <c r="BG311" s="49">
        <v>0</v>
      </c>
      <c r="BH311" s="49">
        <v>0</v>
      </c>
      <c r="BI311" s="49">
        <v>0</v>
      </c>
      <c r="BJ311" s="50">
        <v>0</v>
      </c>
      <c r="BK311" s="49">
        <v>0</v>
      </c>
      <c r="BL311" s="49">
        <v>0</v>
      </c>
      <c r="BM311" s="49">
        <v>0</v>
      </c>
      <c r="BN311" s="49">
        <v>0</v>
      </c>
      <c r="BO311" s="49">
        <v>0</v>
      </c>
      <c r="BP311" s="49">
        <v>0</v>
      </c>
      <c r="BQ311" s="49">
        <v>0</v>
      </c>
      <c r="BR311" s="49">
        <v>0</v>
      </c>
      <c r="BS311" s="49">
        <v>0</v>
      </c>
      <c r="BT311" s="49">
        <v>0</v>
      </c>
      <c r="BU311" s="50">
        <v>0</v>
      </c>
      <c r="BV311" s="49">
        <v>0</v>
      </c>
      <c r="BW311" s="50">
        <v>0</v>
      </c>
      <c r="BX311" s="49">
        <v>0</v>
      </c>
      <c r="BY311" s="49">
        <v>0</v>
      </c>
      <c r="BZ311" s="49">
        <v>0</v>
      </c>
      <c r="CA311" s="49">
        <v>0</v>
      </c>
      <c r="CB311" s="49">
        <v>0</v>
      </c>
      <c r="CC311" s="49">
        <v>0</v>
      </c>
      <c r="CD311" s="49">
        <v>0</v>
      </c>
      <c r="CE311" s="49">
        <v>0</v>
      </c>
      <c r="CF311" s="49">
        <v>0</v>
      </c>
      <c r="CG311" s="49">
        <v>0</v>
      </c>
      <c r="CH311" s="50">
        <v>0</v>
      </c>
      <c r="CI311" s="49">
        <v>0</v>
      </c>
      <c r="CJ311" s="50">
        <v>0</v>
      </c>
      <c r="CK311" s="49">
        <v>0</v>
      </c>
      <c r="CL311" s="49">
        <v>0</v>
      </c>
      <c r="CM311" s="49">
        <v>0</v>
      </c>
      <c r="CN311" s="49">
        <v>0</v>
      </c>
      <c r="CO311" s="10"/>
      <c r="CP311" s="51" t="s">
        <v>3472</v>
      </c>
    </row>
    <row r="312" spans="1:94" ht="70.349999999999994" customHeight="1" x14ac:dyDescent="0.3">
      <c r="A312" s="48" t="s">
        <v>3473</v>
      </c>
      <c r="B312" s="48" t="s">
        <v>3473</v>
      </c>
      <c r="C312" s="10" t="s">
        <v>136</v>
      </c>
      <c r="D312" s="10" t="s">
        <v>2659</v>
      </c>
      <c r="E312" s="10" t="s">
        <v>2070</v>
      </c>
      <c r="F312" s="10" t="s">
        <v>2071</v>
      </c>
      <c r="G312" s="10" t="s">
        <v>1992</v>
      </c>
      <c r="H312" s="10" t="s">
        <v>106</v>
      </c>
      <c r="I312" s="10" t="s">
        <v>2072</v>
      </c>
      <c r="J312" s="10" t="s">
        <v>1191</v>
      </c>
      <c r="K312" s="10" t="s">
        <v>3455</v>
      </c>
      <c r="L312" s="10" t="s">
        <v>3305</v>
      </c>
      <c r="M312" s="10" t="s">
        <v>3456</v>
      </c>
      <c r="N312" s="10" t="s">
        <v>3457</v>
      </c>
      <c r="O312" s="10" t="s">
        <v>3305</v>
      </c>
      <c r="P312" s="10" t="s">
        <v>795</v>
      </c>
      <c r="Q312" s="10" t="s">
        <v>3457</v>
      </c>
      <c r="R312" s="10" t="s">
        <v>3458</v>
      </c>
      <c r="S312" s="10" t="s">
        <v>3474</v>
      </c>
      <c r="T312" s="10" t="s">
        <v>3475</v>
      </c>
      <c r="U312" s="10" t="s">
        <v>3476</v>
      </c>
      <c r="V312" s="10" t="s">
        <v>3477</v>
      </c>
      <c r="W312" s="10" t="s">
        <v>3478</v>
      </c>
      <c r="X312" s="10" t="s">
        <v>3479</v>
      </c>
      <c r="Y312" s="10" t="s">
        <v>123</v>
      </c>
      <c r="Z312" s="10" t="s">
        <v>3480</v>
      </c>
      <c r="AA312" s="49">
        <v>100</v>
      </c>
      <c r="AB312" s="10" t="s">
        <v>125</v>
      </c>
      <c r="AC312" s="10" t="s">
        <v>2675</v>
      </c>
      <c r="AD312" s="49">
        <v>0</v>
      </c>
      <c r="AE312" s="49">
        <v>0</v>
      </c>
      <c r="AF312" s="49">
        <v>50</v>
      </c>
      <c r="AG312" s="49">
        <v>50</v>
      </c>
      <c r="AH312" s="10"/>
      <c r="AI312" s="10"/>
      <c r="AJ312" s="10"/>
      <c r="AK312" s="10" t="s">
        <v>5851</v>
      </c>
      <c r="AL312" s="10" t="s">
        <v>5851</v>
      </c>
      <c r="AM312" s="10" t="s">
        <v>4849</v>
      </c>
      <c r="AN312" s="10"/>
      <c r="AO312" s="49">
        <v>0</v>
      </c>
      <c r="AP312" s="49">
        <v>0</v>
      </c>
      <c r="AQ312" s="49">
        <v>0</v>
      </c>
      <c r="AR312" s="49">
        <v>0</v>
      </c>
      <c r="AS312" s="49">
        <v>0</v>
      </c>
      <c r="AT312" s="49">
        <v>0</v>
      </c>
      <c r="AU312" s="49">
        <v>0</v>
      </c>
      <c r="AV312" s="49">
        <v>0</v>
      </c>
      <c r="AW312" s="50">
        <v>0</v>
      </c>
      <c r="AX312" s="49">
        <v>0</v>
      </c>
      <c r="AY312" s="49">
        <v>0</v>
      </c>
      <c r="AZ312" s="49">
        <v>0</v>
      </c>
      <c r="BA312" s="49">
        <v>0</v>
      </c>
      <c r="BB312" s="49">
        <v>0</v>
      </c>
      <c r="BC312" s="49">
        <v>0</v>
      </c>
      <c r="BD312" s="49">
        <v>0</v>
      </c>
      <c r="BE312" s="49">
        <v>0</v>
      </c>
      <c r="BF312" s="49">
        <v>0</v>
      </c>
      <c r="BG312" s="49">
        <v>0</v>
      </c>
      <c r="BH312" s="49">
        <v>0</v>
      </c>
      <c r="BI312" s="49">
        <v>0</v>
      </c>
      <c r="BJ312" s="50">
        <v>0</v>
      </c>
      <c r="BK312" s="49">
        <v>0</v>
      </c>
      <c r="BL312" s="49">
        <v>0</v>
      </c>
      <c r="BM312" s="49">
        <v>0</v>
      </c>
      <c r="BN312" s="49">
        <v>0</v>
      </c>
      <c r="BO312" s="49">
        <v>0</v>
      </c>
      <c r="BP312" s="49">
        <v>0</v>
      </c>
      <c r="BQ312" s="49">
        <v>0</v>
      </c>
      <c r="BR312" s="49">
        <v>0</v>
      </c>
      <c r="BS312" s="49">
        <v>0</v>
      </c>
      <c r="BT312" s="49">
        <v>0</v>
      </c>
      <c r="BU312" s="50">
        <v>0</v>
      </c>
      <c r="BV312" s="49">
        <v>0</v>
      </c>
      <c r="BW312" s="50">
        <v>0</v>
      </c>
      <c r="BX312" s="49">
        <v>0</v>
      </c>
      <c r="BY312" s="49">
        <v>0</v>
      </c>
      <c r="BZ312" s="49">
        <v>0</v>
      </c>
      <c r="CA312" s="49">
        <v>0</v>
      </c>
      <c r="CB312" s="49">
        <v>0</v>
      </c>
      <c r="CC312" s="49">
        <v>200</v>
      </c>
      <c r="CD312" s="49">
        <v>200</v>
      </c>
      <c r="CE312" s="49">
        <v>0</v>
      </c>
      <c r="CF312" s="49">
        <v>0</v>
      </c>
      <c r="CG312" s="49">
        <v>0</v>
      </c>
      <c r="CH312" s="50">
        <v>0</v>
      </c>
      <c r="CI312" s="49">
        <v>0</v>
      </c>
      <c r="CJ312" s="50">
        <v>0</v>
      </c>
      <c r="CK312" s="49">
        <v>0</v>
      </c>
      <c r="CL312" s="49">
        <v>0</v>
      </c>
      <c r="CM312" s="49">
        <v>0</v>
      </c>
      <c r="CN312" s="49">
        <v>200</v>
      </c>
      <c r="CO312" s="10"/>
      <c r="CP312" s="51" t="s">
        <v>3483</v>
      </c>
    </row>
    <row r="313" spans="1:94" ht="70.349999999999994" customHeight="1" x14ac:dyDescent="0.3">
      <c r="A313" s="48" t="s">
        <v>3484</v>
      </c>
      <c r="B313" s="48" t="s">
        <v>3484</v>
      </c>
      <c r="C313" s="10" t="s">
        <v>111</v>
      </c>
      <c r="D313" s="10" t="s">
        <v>2659</v>
      </c>
      <c r="E313" s="10" t="s">
        <v>3485</v>
      </c>
      <c r="F313" s="10" t="s">
        <v>1465</v>
      </c>
      <c r="G313" s="10"/>
      <c r="H313" s="10" t="s">
        <v>106</v>
      </c>
      <c r="I313" s="10" t="s">
        <v>3486</v>
      </c>
      <c r="J313" s="10" t="s">
        <v>3487</v>
      </c>
      <c r="K313" s="10" t="s">
        <v>1864</v>
      </c>
      <c r="L313" s="10" t="s">
        <v>3305</v>
      </c>
      <c r="M313" s="10" t="s">
        <v>1431</v>
      </c>
      <c r="N313" s="10" t="s">
        <v>3488</v>
      </c>
      <c r="O313" s="10" t="s">
        <v>3305</v>
      </c>
      <c r="P313" s="10" t="s">
        <v>795</v>
      </c>
      <c r="Q313" s="10" t="s">
        <v>3488</v>
      </c>
      <c r="R313" s="10" t="s">
        <v>3489</v>
      </c>
      <c r="S313" s="10" t="s">
        <v>3490</v>
      </c>
      <c r="T313" s="10" t="s">
        <v>3491</v>
      </c>
      <c r="U313" s="10" t="s">
        <v>3492</v>
      </c>
      <c r="V313" s="10" t="s">
        <v>3493</v>
      </c>
      <c r="W313" s="10" t="s">
        <v>3494</v>
      </c>
      <c r="X313" s="10" t="s">
        <v>980</v>
      </c>
      <c r="Y313" s="10" t="s">
        <v>123</v>
      </c>
      <c r="Z313" s="10" t="s">
        <v>124</v>
      </c>
      <c r="AA313" s="49">
        <v>1</v>
      </c>
      <c r="AB313" s="10" t="s">
        <v>125</v>
      </c>
      <c r="AC313" s="10" t="s">
        <v>2675</v>
      </c>
      <c r="AD313" s="49">
        <v>0</v>
      </c>
      <c r="AE313" s="49">
        <v>0</v>
      </c>
      <c r="AF313" s="49">
        <v>1</v>
      </c>
      <c r="AG313" s="49">
        <v>0</v>
      </c>
      <c r="AH313" s="10"/>
      <c r="AI313" s="10"/>
      <c r="AJ313" s="10"/>
      <c r="AK313" s="10" t="s">
        <v>5852</v>
      </c>
      <c r="AL313" s="10"/>
      <c r="AM313" s="10" t="s">
        <v>5070</v>
      </c>
      <c r="AN313" s="10"/>
      <c r="AO313" s="49">
        <v>0</v>
      </c>
      <c r="AP313" s="49">
        <v>0</v>
      </c>
      <c r="AQ313" s="49">
        <v>0</v>
      </c>
      <c r="AR313" s="49">
        <v>0</v>
      </c>
      <c r="AS313" s="49">
        <v>0</v>
      </c>
      <c r="AT313" s="49">
        <v>0</v>
      </c>
      <c r="AU313" s="49">
        <v>0</v>
      </c>
      <c r="AV313" s="49">
        <v>0</v>
      </c>
      <c r="AW313" s="50">
        <v>0</v>
      </c>
      <c r="AX313" s="49">
        <v>0</v>
      </c>
      <c r="AY313" s="49">
        <v>0</v>
      </c>
      <c r="AZ313" s="49">
        <v>0</v>
      </c>
      <c r="BA313" s="49">
        <v>0</v>
      </c>
      <c r="BB313" s="49">
        <v>0</v>
      </c>
      <c r="BC313" s="49">
        <v>0</v>
      </c>
      <c r="BD313" s="49">
        <v>0</v>
      </c>
      <c r="BE313" s="49">
        <v>0</v>
      </c>
      <c r="BF313" s="49">
        <v>0</v>
      </c>
      <c r="BG313" s="49">
        <v>0</v>
      </c>
      <c r="BH313" s="49">
        <v>0</v>
      </c>
      <c r="BI313" s="49">
        <v>0</v>
      </c>
      <c r="BJ313" s="50">
        <v>0</v>
      </c>
      <c r="BK313" s="49">
        <v>8000</v>
      </c>
      <c r="BL313" s="49">
        <v>0</v>
      </c>
      <c r="BM313" s="49">
        <v>0</v>
      </c>
      <c r="BN313" s="49">
        <v>8000</v>
      </c>
      <c r="BO313" s="49">
        <v>0</v>
      </c>
      <c r="BP313" s="49">
        <v>0</v>
      </c>
      <c r="BQ313" s="49">
        <v>0</v>
      </c>
      <c r="BR313" s="49">
        <v>0</v>
      </c>
      <c r="BS313" s="49">
        <v>0</v>
      </c>
      <c r="BT313" s="49">
        <v>0</v>
      </c>
      <c r="BU313" s="50">
        <v>0</v>
      </c>
      <c r="BV313" s="49">
        <v>0</v>
      </c>
      <c r="BW313" s="50">
        <v>0</v>
      </c>
      <c r="BX313" s="49">
        <v>0</v>
      </c>
      <c r="BY313" s="49">
        <v>0</v>
      </c>
      <c r="BZ313" s="49">
        <v>0</v>
      </c>
      <c r="CA313" s="49">
        <v>0</v>
      </c>
      <c r="CB313" s="49">
        <v>0</v>
      </c>
      <c r="CC313" s="49">
        <v>0</v>
      </c>
      <c r="CD313" s="49">
        <v>0</v>
      </c>
      <c r="CE313" s="49">
        <v>0</v>
      </c>
      <c r="CF313" s="49">
        <v>0</v>
      </c>
      <c r="CG313" s="49">
        <v>0</v>
      </c>
      <c r="CH313" s="50">
        <v>0</v>
      </c>
      <c r="CI313" s="49">
        <v>0</v>
      </c>
      <c r="CJ313" s="50">
        <v>0</v>
      </c>
      <c r="CK313" s="49">
        <v>0</v>
      </c>
      <c r="CL313" s="49">
        <v>0</v>
      </c>
      <c r="CM313" s="49">
        <v>0</v>
      </c>
      <c r="CN313" s="49">
        <v>0</v>
      </c>
      <c r="CO313" s="10"/>
      <c r="CP313" s="51" t="s">
        <v>3496</v>
      </c>
    </row>
    <row r="314" spans="1:94" ht="70.349999999999994" customHeight="1" x14ac:dyDescent="0.3">
      <c r="A314" s="48" t="s">
        <v>3497</v>
      </c>
      <c r="B314" s="48" t="s">
        <v>3497</v>
      </c>
      <c r="C314" s="10" t="s">
        <v>111</v>
      </c>
      <c r="D314" s="10" t="s">
        <v>2659</v>
      </c>
      <c r="E314" s="10" t="s">
        <v>3498</v>
      </c>
      <c r="F314" s="10" t="s">
        <v>3499</v>
      </c>
      <c r="G314" s="10" t="s">
        <v>124</v>
      </c>
      <c r="H314" s="10" t="s">
        <v>106</v>
      </c>
      <c r="I314" s="10" t="s">
        <v>3500</v>
      </c>
      <c r="J314" s="10" t="s">
        <v>3501</v>
      </c>
      <c r="K314" s="10" t="s">
        <v>3502</v>
      </c>
      <c r="L314" s="10" t="s">
        <v>3305</v>
      </c>
      <c r="M314" s="10" t="s">
        <v>3503</v>
      </c>
      <c r="N314" s="10" t="s">
        <v>3504</v>
      </c>
      <c r="O314" s="10" t="s">
        <v>3305</v>
      </c>
      <c r="P314" s="10" t="s">
        <v>795</v>
      </c>
      <c r="Q314" s="10" t="s">
        <v>3505</v>
      </c>
      <c r="R314" s="10" t="s">
        <v>3506</v>
      </c>
      <c r="S314" s="10" t="s">
        <v>531</v>
      </c>
      <c r="T314" s="10" t="s">
        <v>3507</v>
      </c>
      <c r="U314" s="10" t="s">
        <v>3508</v>
      </c>
      <c r="V314" s="10" t="s">
        <v>3509</v>
      </c>
      <c r="W314" s="10" t="s">
        <v>3510</v>
      </c>
      <c r="X314" s="10" t="s">
        <v>500</v>
      </c>
      <c r="Y314" s="10" t="s">
        <v>239</v>
      </c>
      <c r="Z314" s="10" t="s">
        <v>124</v>
      </c>
      <c r="AA314" s="49">
        <v>1</v>
      </c>
      <c r="AB314" s="10" t="s">
        <v>125</v>
      </c>
      <c r="AC314" s="10" t="s">
        <v>3511</v>
      </c>
      <c r="AD314" s="49">
        <v>0</v>
      </c>
      <c r="AE314" s="49">
        <v>1</v>
      </c>
      <c r="AF314" s="49">
        <v>0</v>
      </c>
      <c r="AG314" s="49">
        <v>0</v>
      </c>
      <c r="AH314" s="10" t="s">
        <v>5853</v>
      </c>
      <c r="AI314" s="10" t="s">
        <v>5854</v>
      </c>
      <c r="AJ314" s="10" t="s">
        <v>5855</v>
      </c>
      <c r="AK314" s="10"/>
      <c r="AL314" s="10"/>
      <c r="AM314" s="10" t="s">
        <v>4849</v>
      </c>
      <c r="AN314" s="10" t="s">
        <v>5856</v>
      </c>
      <c r="AO314" s="49">
        <v>0</v>
      </c>
      <c r="AP314" s="49">
        <v>0</v>
      </c>
      <c r="AQ314" s="49">
        <v>0</v>
      </c>
      <c r="AR314" s="49">
        <v>0</v>
      </c>
      <c r="AS314" s="49">
        <v>0</v>
      </c>
      <c r="AT314" s="49">
        <v>0</v>
      </c>
      <c r="AU314" s="49">
        <v>0</v>
      </c>
      <c r="AV314" s="49">
        <v>0</v>
      </c>
      <c r="AW314" s="50">
        <v>0</v>
      </c>
      <c r="AX314" s="49">
        <v>0</v>
      </c>
      <c r="AY314" s="49">
        <v>0</v>
      </c>
      <c r="AZ314" s="49">
        <v>0</v>
      </c>
      <c r="BA314" s="49">
        <v>0</v>
      </c>
      <c r="BB314" s="49">
        <v>0</v>
      </c>
      <c r="BC314" s="49">
        <v>0</v>
      </c>
      <c r="BD314" s="49">
        <v>0</v>
      </c>
      <c r="BE314" s="49">
        <v>0</v>
      </c>
      <c r="BF314" s="49">
        <v>0</v>
      </c>
      <c r="BG314" s="49">
        <v>0</v>
      </c>
      <c r="BH314" s="49">
        <v>0</v>
      </c>
      <c r="BI314" s="49">
        <v>0</v>
      </c>
      <c r="BJ314" s="50">
        <v>0</v>
      </c>
      <c r="BK314" s="49">
        <v>0</v>
      </c>
      <c r="BL314" s="49">
        <v>0</v>
      </c>
      <c r="BM314" s="49">
        <v>0</v>
      </c>
      <c r="BN314" s="49">
        <v>0</v>
      </c>
      <c r="BO314" s="49">
        <v>0</v>
      </c>
      <c r="BP314" s="49">
        <v>0</v>
      </c>
      <c r="BQ314" s="49">
        <v>0</v>
      </c>
      <c r="BR314" s="49">
        <v>0</v>
      </c>
      <c r="BS314" s="49">
        <v>0</v>
      </c>
      <c r="BT314" s="49">
        <v>0</v>
      </c>
      <c r="BU314" s="50">
        <v>0</v>
      </c>
      <c r="BV314" s="49">
        <v>0</v>
      </c>
      <c r="BW314" s="50">
        <v>0</v>
      </c>
      <c r="BX314" s="49">
        <v>0</v>
      </c>
      <c r="BY314" s="49">
        <v>0</v>
      </c>
      <c r="BZ314" s="49">
        <v>0</v>
      </c>
      <c r="CA314" s="49">
        <v>0</v>
      </c>
      <c r="CB314" s="49">
        <v>0</v>
      </c>
      <c r="CC314" s="49">
        <v>180</v>
      </c>
      <c r="CD314" s="49">
        <v>180</v>
      </c>
      <c r="CE314" s="49">
        <v>0</v>
      </c>
      <c r="CF314" s="49">
        <v>0</v>
      </c>
      <c r="CG314" s="49">
        <v>0</v>
      </c>
      <c r="CH314" s="50">
        <v>0</v>
      </c>
      <c r="CI314" s="49">
        <v>0</v>
      </c>
      <c r="CJ314" s="50">
        <v>0</v>
      </c>
      <c r="CK314" s="49">
        <v>0</v>
      </c>
      <c r="CL314" s="49">
        <v>0</v>
      </c>
      <c r="CM314" s="49">
        <v>0</v>
      </c>
      <c r="CN314" s="49">
        <v>180</v>
      </c>
      <c r="CO314" s="10" t="s">
        <v>3515</v>
      </c>
      <c r="CP314" s="51" t="s">
        <v>3516</v>
      </c>
    </row>
    <row r="315" spans="1:94" ht="70.349999999999994" customHeight="1" x14ac:dyDescent="0.3">
      <c r="A315" s="48" t="s">
        <v>3517</v>
      </c>
      <c r="B315" s="48" t="s">
        <v>3517</v>
      </c>
      <c r="C315" s="10" t="s">
        <v>101</v>
      </c>
      <c r="D315" s="10" t="s">
        <v>2659</v>
      </c>
      <c r="E315" s="10" t="s">
        <v>3498</v>
      </c>
      <c r="F315" s="10" t="s">
        <v>3499</v>
      </c>
      <c r="G315" s="10" t="s">
        <v>124</v>
      </c>
      <c r="H315" s="10" t="s">
        <v>106</v>
      </c>
      <c r="I315" s="10" t="s">
        <v>3500</v>
      </c>
      <c r="J315" s="10" t="s">
        <v>3501</v>
      </c>
      <c r="K315" s="10" t="s">
        <v>3502</v>
      </c>
      <c r="L315" s="10" t="s">
        <v>3305</v>
      </c>
      <c r="M315" s="10" t="s">
        <v>3503</v>
      </c>
      <c r="N315" s="10" t="s">
        <v>3504</v>
      </c>
      <c r="O315" s="10" t="s">
        <v>3305</v>
      </c>
      <c r="P315" s="10" t="s">
        <v>795</v>
      </c>
      <c r="Q315" s="10" t="s">
        <v>3505</v>
      </c>
      <c r="R315" s="10" t="s">
        <v>3506</v>
      </c>
      <c r="S315" s="10" t="s">
        <v>3518</v>
      </c>
      <c r="T315" s="10" t="s">
        <v>3519</v>
      </c>
      <c r="U315" s="10" t="s">
        <v>249</v>
      </c>
      <c r="V315" s="10" t="s">
        <v>3520</v>
      </c>
      <c r="W315" s="10"/>
      <c r="X315" s="10" t="s">
        <v>146</v>
      </c>
      <c r="Y315" s="10" t="s">
        <v>123</v>
      </c>
      <c r="Z315" s="10" t="s">
        <v>124</v>
      </c>
      <c r="AA315" s="49">
        <v>4000</v>
      </c>
      <c r="AB315" s="10" t="s">
        <v>125</v>
      </c>
      <c r="AC315" s="10" t="s">
        <v>3511</v>
      </c>
      <c r="AD315" s="49">
        <v>600</v>
      </c>
      <c r="AE315" s="49">
        <v>1200</v>
      </c>
      <c r="AF315" s="49">
        <v>1200</v>
      </c>
      <c r="AG315" s="49">
        <v>1000</v>
      </c>
      <c r="AH315" s="10" t="s">
        <v>5857</v>
      </c>
      <c r="AI315" s="10" t="s">
        <v>5858</v>
      </c>
      <c r="AJ315" s="10" t="s">
        <v>5859</v>
      </c>
      <c r="AK315" s="10" t="s">
        <v>5860</v>
      </c>
      <c r="AL315" s="10" t="s">
        <v>5861</v>
      </c>
      <c r="AM315" s="10" t="s">
        <v>4849</v>
      </c>
      <c r="AN315" s="10"/>
      <c r="AO315" s="49">
        <v>0</v>
      </c>
      <c r="AP315" s="49">
        <v>0</v>
      </c>
      <c r="AQ315" s="49">
        <v>0</v>
      </c>
      <c r="AR315" s="49">
        <v>0</v>
      </c>
      <c r="AS315" s="49">
        <v>0</v>
      </c>
      <c r="AT315" s="49">
        <v>0</v>
      </c>
      <c r="AU315" s="49">
        <v>0</v>
      </c>
      <c r="AV315" s="49">
        <v>0</v>
      </c>
      <c r="AW315" s="50">
        <v>0</v>
      </c>
      <c r="AX315" s="49">
        <v>0</v>
      </c>
      <c r="AY315" s="49">
        <v>0</v>
      </c>
      <c r="AZ315" s="49">
        <v>0</v>
      </c>
      <c r="BA315" s="49">
        <v>0</v>
      </c>
      <c r="BB315" s="49">
        <v>0</v>
      </c>
      <c r="BC315" s="49">
        <v>600</v>
      </c>
      <c r="BD315" s="49">
        <v>600</v>
      </c>
      <c r="BE315" s="49">
        <v>0</v>
      </c>
      <c r="BF315" s="49">
        <v>0</v>
      </c>
      <c r="BG315" s="49">
        <v>0</v>
      </c>
      <c r="BH315" s="49">
        <v>0</v>
      </c>
      <c r="BI315" s="49">
        <v>0</v>
      </c>
      <c r="BJ315" s="50">
        <v>0</v>
      </c>
      <c r="BK315" s="49">
        <v>0</v>
      </c>
      <c r="BL315" s="49">
        <v>0</v>
      </c>
      <c r="BM315" s="49">
        <v>0</v>
      </c>
      <c r="BN315" s="49">
        <v>600</v>
      </c>
      <c r="BO315" s="49">
        <v>0</v>
      </c>
      <c r="BP315" s="49">
        <v>500</v>
      </c>
      <c r="BQ315" s="49">
        <v>500</v>
      </c>
      <c r="BR315" s="49">
        <v>0</v>
      </c>
      <c r="BS315" s="49">
        <v>0</v>
      </c>
      <c r="BT315" s="49">
        <v>0</v>
      </c>
      <c r="BU315" s="50">
        <v>0</v>
      </c>
      <c r="BV315" s="49">
        <v>0</v>
      </c>
      <c r="BW315" s="50">
        <v>0</v>
      </c>
      <c r="BX315" s="49">
        <v>0</v>
      </c>
      <c r="BY315" s="49">
        <v>0</v>
      </c>
      <c r="BZ315" s="49">
        <v>0</v>
      </c>
      <c r="CA315" s="49">
        <v>500</v>
      </c>
      <c r="CB315" s="49">
        <v>0</v>
      </c>
      <c r="CC315" s="49">
        <v>500</v>
      </c>
      <c r="CD315" s="49">
        <v>500</v>
      </c>
      <c r="CE315" s="49">
        <v>0</v>
      </c>
      <c r="CF315" s="49">
        <v>0</v>
      </c>
      <c r="CG315" s="49">
        <v>0</v>
      </c>
      <c r="CH315" s="50">
        <v>0</v>
      </c>
      <c r="CI315" s="49">
        <v>0</v>
      </c>
      <c r="CJ315" s="50">
        <v>0</v>
      </c>
      <c r="CK315" s="49">
        <v>0</v>
      </c>
      <c r="CL315" s="49">
        <v>0</v>
      </c>
      <c r="CM315" s="49">
        <v>0</v>
      </c>
      <c r="CN315" s="49">
        <v>500</v>
      </c>
      <c r="CO315" s="10" t="s">
        <v>3525</v>
      </c>
      <c r="CP315" s="51" t="s">
        <v>3526</v>
      </c>
    </row>
    <row r="316" spans="1:94" ht="70.349999999999994" customHeight="1" x14ac:dyDescent="0.3">
      <c r="A316" s="48" t="s">
        <v>3527</v>
      </c>
      <c r="B316" s="48" t="s">
        <v>3527</v>
      </c>
      <c r="C316" s="10" t="s">
        <v>136</v>
      </c>
      <c r="D316" s="10" t="s">
        <v>2659</v>
      </c>
      <c r="E316" s="10" t="s">
        <v>3498</v>
      </c>
      <c r="F316" s="10" t="s">
        <v>3499</v>
      </c>
      <c r="G316" s="10" t="s">
        <v>124</v>
      </c>
      <c r="H316" s="10" t="s">
        <v>106</v>
      </c>
      <c r="I316" s="10" t="s">
        <v>3500</v>
      </c>
      <c r="J316" s="10" t="s">
        <v>3501</v>
      </c>
      <c r="K316" s="10" t="s">
        <v>3502</v>
      </c>
      <c r="L316" s="10" t="s">
        <v>3305</v>
      </c>
      <c r="M316" s="10" t="s">
        <v>3503</v>
      </c>
      <c r="N316" s="10" t="s">
        <v>3504</v>
      </c>
      <c r="O316" s="10" t="s">
        <v>3305</v>
      </c>
      <c r="P316" s="10" t="s">
        <v>795</v>
      </c>
      <c r="Q316" s="10" t="s">
        <v>3505</v>
      </c>
      <c r="R316" s="10" t="s">
        <v>3506</v>
      </c>
      <c r="S316" s="10" t="s">
        <v>3528</v>
      </c>
      <c r="T316" s="10" t="s">
        <v>3529</v>
      </c>
      <c r="U316" s="10" t="s">
        <v>3530</v>
      </c>
      <c r="V316" s="10" t="s">
        <v>3531</v>
      </c>
      <c r="W316" s="10" t="s">
        <v>3532</v>
      </c>
      <c r="X316" s="10" t="s">
        <v>500</v>
      </c>
      <c r="Y316" s="10" t="s">
        <v>239</v>
      </c>
      <c r="Z316" s="10" t="s">
        <v>124</v>
      </c>
      <c r="AA316" s="49">
        <v>6</v>
      </c>
      <c r="AB316" s="10" t="s">
        <v>125</v>
      </c>
      <c r="AC316" s="10" t="s">
        <v>3511</v>
      </c>
      <c r="AD316" s="49">
        <v>0</v>
      </c>
      <c r="AE316" s="49">
        <v>6</v>
      </c>
      <c r="AF316" s="49">
        <v>0</v>
      </c>
      <c r="AG316" s="49">
        <v>0</v>
      </c>
      <c r="AH316" s="10"/>
      <c r="AI316" s="10" t="s">
        <v>5862</v>
      </c>
      <c r="AJ316" s="10"/>
      <c r="AK316" s="10"/>
      <c r="AL316" s="10"/>
      <c r="AM316" s="10" t="s">
        <v>4849</v>
      </c>
      <c r="AN316" s="10"/>
      <c r="AO316" s="49">
        <v>0</v>
      </c>
      <c r="AP316" s="49">
        <v>0</v>
      </c>
      <c r="AQ316" s="49">
        <v>0</v>
      </c>
      <c r="AR316" s="49">
        <v>0</v>
      </c>
      <c r="AS316" s="49">
        <v>0</v>
      </c>
      <c r="AT316" s="49">
        <v>0</v>
      </c>
      <c r="AU316" s="49">
        <v>0</v>
      </c>
      <c r="AV316" s="49">
        <v>0</v>
      </c>
      <c r="AW316" s="50">
        <v>0</v>
      </c>
      <c r="AX316" s="49">
        <v>0</v>
      </c>
      <c r="AY316" s="49">
        <v>0</v>
      </c>
      <c r="AZ316" s="49">
        <v>0</v>
      </c>
      <c r="BA316" s="49">
        <v>0</v>
      </c>
      <c r="BB316" s="49">
        <v>0</v>
      </c>
      <c r="BC316" s="49">
        <v>0</v>
      </c>
      <c r="BD316" s="49">
        <v>0</v>
      </c>
      <c r="BE316" s="49">
        <v>0</v>
      </c>
      <c r="BF316" s="49">
        <v>0</v>
      </c>
      <c r="BG316" s="49">
        <v>0</v>
      </c>
      <c r="BH316" s="49">
        <v>0</v>
      </c>
      <c r="BI316" s="49">
        <v>0</v>
      </c>
      <c r="BJ316" s="50">
        <v>0</v>
      </c>
      <c r="BK316" s="49">
        <v>0</v>
      </c>
      <c r="BL316" s="49">
        <v>0</v>
      </c>
      <c r="BM316" s="49">
        <v>0</v>
      </c>
      <c r="BN316" s="49">
        <v>0</v>
      </c>
      <c r="BO316" s="49">
        <v>0</v>
      </c>
      <c r="BP316" s="49">
        <v>150</v>
      </c>
      <c r="BQ316" s="49">
        <v>150</v>
      </c>
      <c r="BR316" s="49">
        <v>0</v>
      </c>
      <c r="BS316" s="49">
        <v>0</v>
      </c>
      <c r="BT316" s="49">
        <v>0</v>
      </c>
      <c r="BU316" s="50">
        <v>0</v>
      </c>
      <c r="BV316" s="49">
        <v>0</v>
      </c>
      <c r="BW316" s="50">
        <v>0</v>
      </c>
      <c r="BX316" s="49">
        <v>0</v>
      </c>
      <c r="BY316" s="49">
        <v>0</v>
      </c>
      <c r="BZ316" s="49">
        <v>0</v>
      </c>
      <c r="CA316" s="49">
        <v>150</v>
      </c>
      <c r="CB316" s="49">
        <v>0</v>
      </c>
      <c r="CC316" s="49">
        <v>50</v>
      </c>
      <c r="CD316" s="49">
        <v>50</v>
      </c>
      <c r="CE316" s="49">
        <v>0</v>
      </c>
      <c r="CF316" s="49">
        <v>0</v>
      </c>
      <c r="CG316" s="49">
        <v>0</v>
      </c>
      <c r="CH316" s="50">
        <v>0</v>
      </c>
      <c r="CI316" s="49">
        <v>0</v>
      </c>
      <c r="CJ316" s="50">
        <v>0</v>
      </c>
      <c r="CK316" s="49">
        <v>0</v>
      </c>
      <c r="CL316" s="49">
        <v>0</v>
      </c>
      <c r="CM316" s="49">
        <v>0</v>
      </c>
      <c r="CN316" s="49">
        <v>50</v>
      </c>
      <c r="CO316" s="10"/>
      <c r="CP316" s="51" t="s">
        <v>5863</v>
      </c>
    </row>
    <row r="317" spans="1:94" ht="70.349999999999994" customHeight="1" x14ac:dyDescent="0.3">
      <c r="A317" s="48" t="s">
        <v>3536</v>
      </c>
      <c r="B317" s="48" t="s">
        <v>3536</v>
      </c>
      <c r="C317" s="10" t="s">
        <v>175</v>
      </c>
      <c r="D317" s="10" t="s">
        <v>2659</v>
      </c>
      <c r="E317" s="10" t="s">
        <v>3498</v>
      </c>
      <c r="F317" s="10" t="s">
        <v>3499</v>
      </c>
      <c r="G317" s="10" t="s">
        <v>124</v>
      </c>
      <c r="H317" s="10" t="s">
        <v>106</v>
      </c>
      <c r="I317" s="10" t="s">
        <v>3500</v>
      </c>
      <c r="J317" s="10" t="s">
        <v>3501</v>
      </c>
      <c r="K317" s="10" t="s">
        <v>3502</v>
      </c>
      <c r="L317" s="10" t="s">
        <v>3305</v>
      </c>
      <c r="M317" s="10" t="s">
        <v>3503</v>
      </c>
      <c r="N317" s="10" t="s">
        <v>3504</v>
      </c>
      <c r="O317" s="10" t="s">
        <v>3305</v>
      </c>
      <c r="P317" s="10" t="s">
        <v>795</v>
      </c>
      <c r="Q317" s="10" t="s">
        <v>3505</v>
      </c>
      <c r="R317" s="10" t="s">
        <v>3506</v>
      </c>
      <c r="S317" s="10" t="s">
        <v>3537</v>
      </c>
      <c r="T317" s="10" t="s">
        <v>3538</v>
      </c>
      <c r="U317" s="10" t="s">
        <v>3539</v>
      </c>
      <c r="V317" s="10" t="s">
        <v>3540</v>
      </c>
      <c r="W317" s="10" t="s">
        <v>3541</v>
      </c>
      <c r="X317" s="10" t="s">
        <v>350</v>
      </c>
      <c r="Y317" s="10" t="s">
        <v>123</v>
      </c>
      <c r="Z317" s="10" t="s">
        <v>124</v>
      </c>
      <c r="AA317" s="49">
        <v>1</v>
      </c>
      <c r="AB317" s="10" t="s">
        <v>4816</v>
      </c>
      <c r="AC317" s="10" t="s">
        <v>3511</v>
      </c>
      <c r="AD317" s="49">
        <v>1</v>
      </c>
      <c r="AE317" s="49">
        <v>1</v>
      </c>
      <c r="AF317" s="49">
        <v>1</v>
      </c>
      <c r="AG317" s="49">
        <v>1</v>
      </c>
      <c r="AH317" s="10" t="s">
        <v>5864</v>
      </c>
      <c r="AI317" s="10"/>
      <c r="AJ317" s="10"/>
      <c r="AK317" s="10"/>
      <c r="AL317" s="10"/>
      <c r="AM317" s="10" t="s">
        <v>4849</v>
      </c>
      <c r="AN317" s="10" t="s">
        <v>5865</v>
      </c>
      <c r="AO317" s="49">
        <v>0</v>
      </c>
      <c r="AP317" s="49">
        <v>1100</v>
      </c>
      <c r="AQ317" s="49">
        <v>1100</v>
      </c>
      <c r="AR317" s="49">
        <v>0</v>
      </c>
      <c r="AS317" s="49">
        <v>0</v>
      </c>
      <c r="AT317" s="49">
        <v>0</v>
      </c>
      <c r="AU317" s="49">
        <v>0</v>
      </c>
      <c r="AV317" s="49">
        <v>0</v>
      </c>
      <c r="AW317" s="50">
        <v>0</v>
      </c>
      <c r="AX317" s="49">
        <v>0</v>
      </c>
      <c r="AY317" s="49">
        <v>0</v>
      </c>
      <c r="AZ317" s="49">
        <v>0</v>
      </c>
      <c r="BA317" s="49">
        <v>1100</v>
      </c>
      <c r="BB317" s="49">
        <v>0</v>
      </c>
      <c r="BC317" s="49">
        <v>140</v>
      </c>
      <c r="BD317" s="49">
        <v>140</v>
      </c>
      <c r="BE317" s="49">
        <v>0</v>
      </c>
      <c r="BF317" s="49">
        <v>0</v>
      </c>
      <c r="BG317" s="49">
        <v>0</v>
      </c>
      <c r="BH317" s="49">
        <v>0</v>
      </c>
      <c r="BI317" s="49">
        <v>0</v>
      </c>
      <c r="BJ317" s="50">
        <v>0</v>
      </c>
      <c r="BK317" s="49">
        <v>0</v>
      </c>
      <c r="BL317" s="49">
        <v>0</v>
      </c>
      <c r="BM317" s="49">
        <v>0</v>
      </c>
      <c r="BN317" s="49">
        <v>140</v>
      </c>
      <c r="BO317" s="49">
        <v>0</v>
      </c>
      <c r="BP317" s="49">
        <v>140</v>
      </c>
      <c r="BQ317" s="49">
        <v>140</v>
      </c>
      <c r="BR317" s="49">
        <v>0</v>
      </c>
      <c r="BS317" s="49">
        <v>0</v>
      </c>
      <c r="BT317" s="49">
        <v>0</v>
      </c>
      <c r="BU317" s="50">
        <v>0</v>
      </c>
      <c r="BV317" s="49">
        <v>0</v>
      </c>
      <c r="BW317" s="50">
        <v>0</v>
      </c>
      <c r="BX317" s="49">
        <v>0</v>
      </c>
      <c r="BY317" s="49">
        <v>0</v>
      </c>
      <c r="BZ317" s="49">
        <v>0</v>
      </c>
      <c r="CA317" s="49">
        <v>140</v>
      </c>
      <c r="CB317" s="49">
        <v>0</v>
      </c>
      <c r="CC317" s="49">
        <v>120</v>
      </c>
      <c r="CD317" s="49">
        <v>120</v>
      </c>
      <c r="CE317" s="49">
        <v>0</v>
      </c>
      <c r="CF317" s="49">
        <v>0</v>
      </c>
      <c r="CG317" s="49">
        <v>0</v>
      </c>
      <c r="CH317" s="50">
        <v>0</v>
      </c>
      <c r="CI317" s="49">
        <v>0</v>
      </c>
      <c r="CJ317" s="50">
        <v>0</v>
      </c>
      <c r="CK317" s="49">
        <v>0</v>
      </c>
      <c r="CL317" s="49">
        <v>0</v>
      </c>
      <c r="CM317" s="49">
        <v>0</v>
      </c>
      <c r="CN317" s="49">
        <v>120</v>
      </c>
      <c r="CO317" s="10"/>
      <c r="CP317" s="51" t="s">
        <v>3543</v>
      </c>
    </row>
    <row r="318" spans="1:94" ht="70.349999999999994" customHeight="1" x14ac:dyDescent="0.3">
      <c r="A318" s="48" t="s">
        <v>3544</v>
      </c>
      <c r="B318" s="48" t="s">
        <v>3544</v>
      </c>
      <c r="C318" s="10" t="s">
        <v>246</v>
      </c>
      <c r="D318" s="10" t="s">
        <v>2659</v>
      </c>
      <c r="E318" s="10" t="s">
        <v>3498</v>
      </c>
      <c r="F318" s="10" t="s">
        <v>3499</v>
      </c>
      <c r="G318" s="10" t="s">
        <v>124</v>
      </c>
      <c r="H318" s="10" t="s">
        <v>106</v>
      </c>
      <c r="I318" s="10" t="s">
        <v>3500</v>
      </c>
      <c r="J318" s="10" t="s">
        <v>3501</v>
      </c>
      <c r="K318" s="10" t="s">
        <v>3502</v>
      </c>
      <c r="L318" s="10" t="s">
        <v>3305</v>
      </c>
      <c r="M318" s="10" t="s">
        <v>3503</v>
      </c>
      <c r="N318" s="10" t="s">
        <v>3504</v>
      </c>
      <c r="O318" s="10" t="s">
        <v>3305</v>
      </c>
      <c r="P318" s="10" t="s">
        <v>795</v>
      </c>
      <c r="Q318" s="10" t="s">
        <v>3505</v>
      </c>
      <c r="R318" s="10" t="s">
        <v>3506</v>
      </c>
      <c r="S318" s="10" t="s">
        <v>3545</v>
      </c>
      <c r="T318" s="10" t="s">
        <v>3546</v>
      </c>
      <c r="U318" s="10" t="s">
        <v>3547</v>
      </c>
      <c r="V318" s="10" t="s">
        <v>3548</v>
      </c>
      <c r="W318" s="10"/>
      <c r="X318" s="10" t="s">
        <v>638</v>
      </c>
      <c r="Y318" s="10" t="s">
        <v>123</v>
      </c>
      <c r="Z318" s="10" t="s">
        <v>124</v>
      </c>
      <c r="AA318" s="49">
        <v>21</v>
      </c>
      <c r="AB318" s="10" t="s">
        <v>125</v>
      </c>
      <c r="AC318" s="10" t="s">
        <v>3511</v>
      </c>
      <c r="AD318" s="49">
        <v>21</v>
      </c>
      <c r="AE318" s="49">
        <v>0</v>
      </c>
      <c r="AF318" s="49">
        <v>0</v>
      </c>
      <c r="AG318" s="49">
        <v>0</v>
      </c>
      <c r="AH318" s="10" t="s">
        <v>5866</v>
      </c>
      <c r="AI318" s="10"/>
      <c r="AJ318" s="10"/>
      <c r="AK318" s="10" t="s">
        <v>5867</v>
      </c>
      <c r="AL318" s="10"/>
      <c r="AM318" s="10" t="s">
        <v>4849</v>
      </c>
      <c r="AN318" s="10"/>
      <c r="AO318" s="49">
        <v>0</v>
      </c>
      <c r="AP318" s="49">
        <v>300</v>
      </c>
      <c r="AQ318" s="49">
        <v>300</v>
      </c>
      <c r="AR318" s="49">
        <v>0</v>
      </c>
      <c r="AS318" s="49">
        <v>0</v>
      </c>
      <c r="AT318" s="49">
        <v>0</v>
      </c>
      <c r="AU318" s="49">
        <v>0</v>
      </c>
      <c r="AV318" s="49">
        <v>0</v>
      </c>
      <c r="AW318" s="50">
        <v>0</v>
      </c>
      <c r="AX318" s="49">
        <v>0</v>
      </c>
      <c r="AY318" s="49">
        <v>0</v>
      </c>
      <c r="AZ318" s="49">
        <v>0</v>
      </c>
      <c r="BA318" s="49">
        <v>300</v>
      </c>
      <c r="BB318" s="49">
        <v>0</v>
      </c>
      <c r="BC318" s="49">
        <v>300</v>
      </c>
      <c r="BD318" s="49">
        <v>300</v>
      </c>
      <c r="BE318" s="49">
        <v>0</v>
      </c>
      <c r="BF318" s="49">
        <v>0</v>
      </c>
      <c r="BG318" s="49">
        <v>0</v>
      </c>
      <c r="BH318" s="49">
        <v>0</v>
      </c>
      <c r="BI318" s="49">
        <v>0</v>
      </c>
      <c r="BJ318" s="50">
        <v>0</v>
      </c>
      <c r="BK318" s="49">
        <v>0</v>
      </c>
      <c r="BL318" s="49">
        <v>0</v>
      </c>
      <c r="BM318" s="49">
        <v>0</v>
      </c>
      <c r="BN318" s="49">
        <v>300</v>
      </c>
      <c r="BO318" s="49">
        <v>0</v>
      </c>
      <c r="BP318" s="49">
        <v>270</v>
      </c>
      <c r="BQ318" s="49">
        <v>270</v>
      </c>
      <c r="BR318" s="49">
        <v>0</v>
      </c>
      <c r="BS318" s="49">
        <v>0</v>
      </c>
      <c r="BT318" s="49">
        <v>0</v>
      </c>
      <c r="BU318" s="50">
        <v>0</v>
      </c>
      <c r="BV318" s="49">
        <v>0</v>
      </c>
      <c r="BW318" s="50">
        <v>0</v>
      </c>
      <c r="BX318" s="49">
        <v>0</v>
      </c>
      <c r="BY318" s="49">
        <v>0</v>
      </c>
      <c r="BZ318" s="49">
        <v>0</v>
      </c>
      <c r="CA318" s="49">
        <v>270</v>
      </c>
      <c r="CB318" s="49">
        <v>0</v>
      </c>
      <c r="CC318" s="49">
        <v>250</v>
      </c>
      <c r="CD318" s="49">
        <v>250</v>
      </c>
      <c r="CE318" s="49">
        <v>0</v>
      </c>
      <c r="CF318" s="49">
        <v>0</v>
      </c>
      <c r="CG318" s="49">
        <v>0</v>
      </c>
      <c r="CH318" s="50">
        <v>0</v>
      </c>
      <c r="CI318" s="49">
        <v>0</v>
      </c>
      <c r="CJ318" s="50">
        <v>0</v>
      </c>
      <c r="CK318" s="49">
        <v>0</v>
      </c>
      <c r="CL318" s="49">
        <v>0</v>
      </c>
      <c r="CM318" s="49">
        <v>0</v>
      </c>
      <c r="CN318" s="49">
        <v>250</v>
      </c>
      <c r="CO318" s="10"/>
      <c r="CP318" s="51" t="s">
        <v>3551</v>
      </c>
    </row>
    <row r="319" spans="1:94" ht="70.349999999999994" customHeight="1" x14ac:dyDescent="0.3">
      <c r="A319" s="48" t="s">
        <v>3552</v>
      </c>
      <c r="B319" s="48" t="s">
        <v>3552</v>
      </c>
      <c r="C319" s="10" t="s">
        <v>357</v>
      </c>
      <c r="D319" s="10" t="s">
        <v>2659</v>
      </c>
      <c r="E319" s="10" t="s">
        <v>3498</v>
      </c>
      <c r="F319" s="10" t="s">
        <v>3499</v>
      </c>
      <c r="G319" s="10" t="s">
        <v>124</v>
      </c>
      <c r="H319" s="10" t="s">
        <v>106</v>
      </c>
      <c r="I319" s="10" t="s">
        <v>3500</v>
      </c>
      <c r="J319" s="10" t="s">
        <v>3501</v>
      </c>
      <c r="K319" s="10" t="s">
        <v>3502</v>
      </c>
      <c r="L319" s="10" t="s">
        <v>3305</v>
      </c>
      <c r="M319" s="10" t="s">
        <v>3503</v>
      </c>
      <c r="N319" s="10" t="s">
        <v>3504</v>
      </c>
      <c r="O319" s="10" t="s">
        <v>3305</v>
      </c>
      <c r="P319" s="10" t="s">
        <v>795</v>
      </c>
      <c r="Q319" s="10" t="s">
        <v>3505</v>
      </c>
      <c r="R319" s="10" t="s">
        <v>3506</v>
      </c>
      <c r="S319" s="10" t="s">
        <v>3553</v>
      </c>
      <c r="T319" s="10" t="s">
        <v>3554</v>
      </c>
      <c r="U319" s="10" t="s">
        <v>3555</v>
      </c>
      <c r="V319" s="10" t="s">
        <v>3556</v>
      </c>
      <c r="W319" s="10" t="s">
        <v>3557</v>
      </c>
      <c r="X319" s="10" t="s">
        <v>3558</v>
      </c>
      <c r="Y319" s="10" t="s">
        <v>123</v>
      </c>
      <c r="Z319" s="10" t="s">
        <v>3480</v>
      </c>
      <c r="AA319" s="49">
        <v>2000</v>
      </c>
      <c r="AB319" s="10" t="s">
        <v>125</v>
      </c>
      <c r="AC319" s="10" t="s">
        <v>3511</v>
      </c>
      <c r="AD319" s="49">
        <v>0</v>
      </c>
      <c r="AE319" s="49">
        <v>700</v>
      </c>
      <c r="AF319" s="49">
        <v>700</v>
      </c>
      <c r="AG319" s="49">
        <v>600</v>
      </c>
      <c r="AH319" s="10"/>
      <c r="AI319" s="10" t="s">
        <v>5868</v>
      </c>
      <c r="AJ319" s="10"/>
      <c r="AK319" s="10" t="s">
        <v>5869</v>
      </c>
      <c r="AL319" s="10" t="s">
        <v>5869</v>
      </c>
      <c r="AM319" s="10" t="s">
        <v>4849</v>
      </c>
      <c r="AN319" s="10"/>
      <c r="AO319" s="49">
        <v>0</v>
      </c>
      <c r="AP319" s="49">
        <v>400</v>
      </c>
      <c r="AQ319" s="49">
        <v>400</v>
      </c>
      <c r="AR319" s="49">
        <v>0</v>
      </c>
      <c r="AS319" s="49">
        <v>0</v>
      </c>
      <c r="AT319" s="49">
        <v>0</v>
      </c>
      <c r="AU319" s="49">
        <v>0</v>
      </c>
      <c r="AV319" s="49">
        <v>0</v>
      </c>
      <c r="AW319" s="50">
        <v>0</v>
      </c>
      <c r="AX319" s="49">
        <v>0</v>
      </c>
      <c r="AY319" s="49">
        <v>0</v>
      </c>
      <c r="AZ319" s="49">
        <v>0</v>
      </c>
      <c r="BA319" s="49">
        <v>400</v>
      </c>
      <c r="BB319" s="49">
        <v>0</v>
      </c>
      <c r="BC319" s="49">
        <v>600</v>
      </c>
      <c r="BD319" s="49">
        <v>600</v>
      </c>
      <c r="BE319" s="49">
        <v>0</v>
      </c>
      <c r="BF319" s="49">
        <v>0</v>
      </c>
      <c r="BG319" s="49">
        <v>0</v>
      </c>
      <c r="BH319" s="49">
        <v>0</v>
      </c>
      <c r="BI319" s="49">
        <v>0</v>
      </c>
      <c r="BJ319" s="50">
        <v>0</v>
      </c>
      <c r="BK319" s="49">
        <v>0</v>
      </c>
      <c r="BL319" s="49">
        <v>0</v>
      </c>
      <c r="BM319" s="49">
        <v>0</v>
      </c>
      <c r="BN319" s="49">
        <v>600</v>
      </c>
      <c r="BO319" s="49">
        <v>0</v>
      </c>
      <c r="BP319" s="49">
        <v>700</v>
      </c>
      <c r="BQ319" s="49">
        <v>700</v>
      </c>
      <c r="BR319" s="49">
        <v>0</v>
      </c>
      <c r="BS319" s="49">
        <v>0</v>
      </c>
      <c r="BT319" s="49">
        <v>0</v>
      </c>
      <c r="BU319" s="50">
        <v>0</v>
      </c>
      <c r="BV319" s="49">
        <v>0</v>
      </c>
      <c r="BW319" s="50">
        <v>0</v>
      </c>
      <c r="BX319" s="49">
        <v>0</v>
      </c>
      <c r="BY319" s="49">
        <v>0</v>
      </c>
      <c r="BZ319" s="49">
        <v>0</v>
      </c>
      <c r="CA319" s="49">
        <v>700</v>
      </c>
      <c r="CB319" s="49">
        <v>0</v>
      </c>
      <c r="CC319" s="49">
        <v>600</v>
      </c>
      <c r="CD319" s="49">
        <v>600</v>
      </c>
      <c r="CE319" s="49">
        <v>0</v>
      </c>
      <c r="CF319" s="49">
        <v>0</v>
      </c>
      <c r="CG319" s="49">
        <v>0</v>
      </c>
      <c r="CH319" s="50">
        <v>0</v>
      </c>
      <c r="CI319" s="49">
        <v>0</v>
      </c>
      <c r="CJ319" s="50">
        <v>0</v>
      </c>
      <c r="CK319" s="49">
        <v>0</v>
      </c>
      <c r="CL319" s="49">
        <v>0</v>
      </c>
      <c r="CM319" s="49">
        <v>0</v>
      </c>
      <c r="CN319" s="49">
        <v>600</v>
      </c>
      <c r="CO319" s="10"/>
      <c r="CP319" s="51" t="s">
        <v>5870</v>
      </c>
    </row>
    <row r="320" spans="1:94" ht="70.349999999999994" customHeight="1" x14ac:dyDescent="0.3">
      <c r="A320" s="48" t="s">
        <v>3562</v>
      </c>
      <c r="B320" s="48" t="s">
        <v>3562</v>
      </c>
      <c r="C320" s="10" t="s">
        <v>419</v>
      </c>
      <c r="D320" s="10" t="s">
        <v>2659</v>
      </c>
      <c r="E320" s="10" t="s">
        <v>3498</v>
      </c>
      <c r="F320" s="10" t="s">
        <v>3499</v>
      </c>
      <c r="G320" s="10" t="s">
        <v>124</v>
      </c>
      <c r="H320" s="10" t="s">
        <v>106</v>
      </c>
      <c r="I320" s="10" t="s">
        <v>3500</v>
      </c>
      <c r="J320" s="10" t="s">
        <v>3501</v>
      </c>
      <c r="K320" s="10" t="s">
        <v>3502</v>
      </c>
      <c r="L320" s="10" t="s">
        <v>3305</v>
      </c>
      <c r="M320" s="10" t="s">
        <v>3503</v>
      </c>
      <c r="N320" s="10" t="s">
        <v>3504</v>
      </c>
      <c r="O320" s="10" t="s">
        <v>3305</v>
      </c>
      <c r="P320" s="10" t="s">
        <v>795</v>
      </c>
      <c r="Q320" s="10" t="s">
        <v>3505</v>
      </c>
      <c r="R320" s="10" t="s">
        <v>3506</v>
      </c>
      <c r="S320" s="10" t="s">
        <v>3563</v>
      </c>
      <c r="T320" s="10" t="s">
        <v>3564</v>
      </c>
      <c r="U320" s="10" t="s">
        <v>3565</v>
      </c>
      <c r="V320" s="10" t="s">
        <v>3566</v>
      </c>
      <c r="W320" s="10" t="s">
        <v>3567</v>
      </c>
      <c r="X320" s="10" t="s">
        <v>3568</v>
      </c>
      <c r="Y320" s="10" t="s">
        <v>123</v>
      </c>
      <c r="Z320" s="10" t="s">
        <v>3315</v>
      </c>
      <c r="AA320" s="49">
        <v>5</v>
      </c>
      <c r="AB320" s="10" t="s">
        <v>125</v>
      </c>
      <c r="AC320" s="10" t="s">
        <v>3511</v>
      </c>
      <c r="AD320" s="49">
        <v>0</v>
      </c>
      <c r="AE320" s="49">
        <v>2</v>
      </c>
      <c r="AF320" s="49">
        <v>2</v>
      </c>
      <c r="AG320" s="49">
        <v>1</v>
      </c>
      <c r="AH320" s="10"/>
      <c r="AI320" s="10" t="s">
        <v>5871</v>
      </c>
      <c r="AJ320" s="10"/>
      <c r="AK320" s="10" t="s">
        <v>5872</v>
      </c>
      <c r="AL320" s="10" t="s">
        <v>5872</v>
      </c>
      <c r="AM320" s="10" t="s">
        <v>4881</v>
      </c>
      <c r="AN320" s="10"/>
      <c r="AO320" s="49">
        <v>0</v>
      </c>
      <c r="AP320" s="49">
        <v>0</v>
      </c>
      <c r="AQ320" s="49">
        <v>0</v>
      </c>
      <c r="AR320" s="49">
        <v>0</v>
      </c>
      <c r="AS320" s="49">
        <v>0</v>
      </c>
      <c r="AT320" s="49">
        <v>0</v>
      </c>
      <c r="AU320" s="49">
        <v>0</v>
      </c>
      <c r="AV320" s="49">
        <v>0</v>
      </c>
      <c r="AW320" s="50">
        <v>0</v>
      </c>
      <c r="AX320" s="49">
        <v>0</v>
      </c>
      <c r="AY320" s="49">
        <v>0</v>
      </c>
      <c r="AZ320" s="49">
        <v>0</v>
      </c>
      <c r="BA320" s="49">
        <v>0</v>
      </c>
      <c r="BB320" s="49">
        <v>0</v>
      </c>
      <c r="BC320" s="49">
        <v>0</v>
      </c>
      <c r="BD320" s="49">
        <v>0</v>
      </c>
      <c r="BE320" s="49">
        <v>0</v>
      </c>
      <c r="BF320" s="49">
        <v>0</v>
      </c>
      <c r="BG320" s="49">
        <v>0</v>
      </c>
      <c r="BH320" s="49">
        <v>0</v>
      </c>
      <c r="BI320" s="49">
        <v>0</v>
      </c>
      <c r="BJ320" s="50">
        <v>0</v>
      </c>
      <c r="BK320" s="49">
        <v>0</v>
      </c>
      <c r="BL320" s="49">
        <v>0</v>
      </c>
      <c r="BM320" s="49">
        <v>0</v>
      </c>
      <c r="BN320" s="49">
        <v>0</v>
      </c>
      <c r="BO320" s="49">
        <v>0</v>
      </c>
      <c r="BP320" s="49">
        <v>0</v>
      </c>
      <c r="BQ320" s="49">
        <v>0</v>
      </c>
      <c r="BR320" s="49">
        <v>0</v>
      </c>
      <c r="BS320" s="49">
        <v>0</v>
      </c>
      <c r="BT320" s="49">
        <v>0</v>
      </c>
      <c r="BU320" s="50">
        <v>0</v>
      </c>
      <c r="BV320" s="49">
        <v>0</v>
      </c>
      <c r="BW320" s="50">
        <v>0</v>
      </c>
      <c r="BX320" s="49">
        <v>0</v>
      </c>
      <c r="BY320" s="49">
        <v>0</v>
      </c>
      <c r="BZ320" s="49">
        <v>0</v>
      </c>
      <c r="CA320" s="49">
        <v>0</v>
      </c>
      <c r="CB320" s="49">
        <v>0</v>
      </c>
      <c r="CC320" s="49">
        <v>0</v>
      </c>
      <c r="CD320" s="49">
        <v>0</v>
      </c>
      <c r="CE320" s="49">
        <v>0</v>
      </c>
      <c r="CF320" s="49">
        <v>0</v>
      </c>
      <c r="CG320" s="49">
        <v>0</v>
      </c>
      <c r="CH320" s="50">
        <v>0</v>
      </c>
      <c r="CI320" s="49">
        <v>0</v>
      </c>
      <c r="CJ320" s="50">
        <v>0</v>
      </c>
      <c r="CK320" s="49">
        <v>0</v>
      </c>
      <c r="CL320" s="49">
        <v>0</v>
      </c>
      <c r="CM320" s="49">
        <v>0</v>
      </c>
      <c r="CN320" s="49">
        <v>0</v>
      </c>
      <c r="CO320" s="10"/>
      <c r="CP320" s="51" t="s">
        <v>3572</v>
      </c>
    </row>
    <row r="321" spans="1:94" ht="70.349999999999994" customHeight="1" x14ac:dyDescent="0.3">
      <c r="A321" s="48" t="s">
        <v>3573</v>
      </c>
      <c r="B321" s="48" t="s">
        <v>3573</v>
      </c>
      <c r="C321" s="10" t="s">
        <v>436</v>
      </c>
      <c r="D321" s="10" t="s">
        <v>2659</v>
      </c>
      <c r="E321" s="10" t="s">
        <v>3498</v>
      </c>
      <c r="F321" s="10" t="s">
        <v>3499</v>
      </c>
      <c r="G321" s="10" t="s">
        <v>124</v>
      </c>
      <c r="H321" s="10" t="s">
        <v>106</v>
      </c>
      <c r="I321" s="10" t="s">
        <v>3500</v>
      </c>
      <c r="J321" s="10" t="s">
        <v>3501</v>
      </c>
      <c r="K321" s="10" t="s">
        <v>3502</v>
      </c>
      <c r="L321" s="10" t="s">
        <v>3305</v>
      </c>
      <c r="M321" s="10" t="s">
        <v>3503</v>
      </c>
      <c r="N321" s="10" t="s">
        <v>3504</v>
      </c>
      <c r="O321" s="10" t="s">
        <v>3305</v>
      </c>
      <c r="P321" s="10" t="s">
        <v>795</v>
      </c>
      <c r="Q321" s="10" t="s">
        <v>3505</v>
      </c>
      <c r="R321" s="10" t="s">
        <v>3506</v>
      </c>
      <c r="S321" s="10" t="s">
        <v>3574</v>
      </c>
      <c r="T321" s="10" t="s">
        <v>3575</v>
      </c>
      <c r="U321" s="10" t="s">
        <v>3574</v>
      </c>
      <c r="V321" s="10" t="s">
        <v>3576</v>
      </c>
      <c r="W321" s="10" t="s">
        <v>3577</v>
      </c>
      <c r="X321" s="10" t="s">
        <v>3568</v>
      </c>
      <c r="Y321" s="10" t="s">
        <v>123</v>
      </c>
      <c r="Z321" s="10" t="s">
        <v>3315</v>
      </c>
      <c r="AA321" s="49">
        <v>5</v>
      </c>
      <c r="AB321" s="10" t="s">
        <v>125</v>
      </c>
      <c r="AC321" s="10" t="s">
        <v>3511</v>
      </c>
      <c r="AD321" s="49">
        <v>0</v>
      </c>
      <c r="AE321" s="49">
        <v>0</v>
      </c>
      <c r="AF321" s="49">
        <v>5</v>
      </c>
      <c r="AG321" s="49">
        <v>0</v>
      </c>
      <c r="AH321" s="10"/>
      <c r="AI321" s="10"/>
      <c r="AJ321" s="10"/>
      <c r="AK321" s="10" t="s">
        <v>5873</v>
      </c>
      <c r="AL321" s="10"/>
      <c r="AM321" s="10" t="s">
        <v>4849</v>
      </c>
      <c r="AN321" s="10"/>
      <c r="AO321" s="49">
        <v>0</v>
      </c>
      <c r="AP321" s="49">
        <v>500</v>
      </c>
      <c r="AQ321" s="49">
        <v>500</v>
      </c>
      <c r="AR321" s="49">
        <v>0</v>
      </c>
      <c r="AS321" s="49">
        <v>0</v>
      </c>
      <c r="AT321" s="49">
        <v>0</v>
      </c>
      <c r="AU321" s="49">
        <v>0</v>
      </c>
      <c r="AV321" s="49">
        <v>0</v>
      </c>
      <c r="AW321" s="50">
        <v>0</v>
      </c>
      <c r="AX321" s="49">
        <v>0</v>
      </c>
      <c r="AY321" s="49">
        <v>0</v>
      </c>
      <c r="AZ321" s="49">
        <v>0</v>
      </c>
      <c r="BA321" s="49">
        <v>500</v>
      </c>
      <c r="BB321" s="49">
        <v>0</v>
      </c>
      <c r="BC321" s="49">
        <v>700</v>
      </c>
      <c r="BD321" s="49">
        <v>700</v>
      </c>
      <c r="BE321" s="49">
        <v>0</v>
      </c>
      <c r="BF321" s="49">
        <v>0</v>
      </c>
      <c r="BG321" s="49">
        <v>0</v>
      </c>
      <c r="BH321" s="49">
        <v>0</v>
      </c>
      <c r="BI321" s="49">
        <v>0</v>
      </c>
      <c r="BJ321" s="50">
        <v>0</v>
      </c>
      <c r="BK321" s="49">
        <v>0</v>
      </c>
      <c r="BL321" s="49">
        <v>0</v>
      </c>
      <c r="BM321" s="49">
        <v>0</v>
      </c>
      <c r="BN321" s="49">
        <v>700</v>
      </c>
      <c r="BO321" s="49">
        <v>0</v>
      </c>
      <c r="BP321" s="49">
        <v>700</v>
      </c>
      <c r="BQ321" s="49">
        <v>700</v>
      </c>
      <c r="BR321" s="49">
        <v>0</v>
      </c>
      <c r="BS321" s="49">
        <v>0</v>
      </c>
      <c r="BT321" s="49">
        <v>0</v>
      </c>
      <c r="BU321" s="50">
        <v>0</v>
      </c>
      <c r="BV321" s="49">
        <v>0</v>
      </c>
      <c r="BW321" s="50">
        <v>0</v>
      </c>
      <c r="BX321" s="49">
        <v>0</v>
      </c>
      <c r="BY321" s="49">
        <v>0</v>
      </c>
      <c r="BZ321" s="49">
        <v>0</v>
      </c>
      <c r="CA321" s="49">
        <v>700</v>
      </c>
      <c r="CB321" s="49">
        <v>0</v>
      </c>
      <c r="CC321" s="49">
        <v>600</v>
      </c>
      <c r="CD321" s="49">
        <v>600</v>
      </c>
      <c r="CE321" s="49">
        <v>0</v>
      </c>
      <c r="CF321" s="49">
        <v>0</v>
      </c>
      <c r="CG321" s="49">
        <v>0</v>
      </c>
      <c r="CH321" s="50">
        <v>0</v>
      </c>
      <c r="CI321" s="49">
        <v>0</v>
      </c>
      <c r="CJ321" s="50">
        <v>0</v>
      </c>
      <c r="CK321" s="49">
        <v>0</v>
      </c>
      <c r="CL321" s="49">
        <v>0</v>
      </c>
      <c r="CM321" s="49">
        <v>0</v>
      </c>
      <c r="CN321" s="49">
        <v>600</v>
      </c>
      <c r="CO321" s="10"/>
      <c r="CP321" s="51" t="s">
        <v>3572</v>
      </c>
    </row>
    <row r="322" spans="1:94" ht="70.349999999999994" customHeight="1" x14ac:dyDescent="0.3">
      <c r="A322" s="48" t="s">
        <v>3579</v>
      </c>
      <c r="B322" s="48" t="s">
        <v>3579</v>
      </c>
      <c r="C322" s="10" t="s">
        <v>450</v>
      </c>
      <c r="D322" s="10" t="s">
        <v>2659</v>
      </c>
      <c r="E322" s="10" t="s">
        <v>3498</v>
      </c>
      <c r="F322" s="10" t="s">
        <v>3499</v>
      </c>
      <c r="G322" s="10" t="s">
        <v>124</v>
      </c>
      <c r="H322" s="10" t="s">
        <v>106</v>
      </c>
      <c r="I322" s="10" t="s">
        <v>3500</v>
      </c>
      <c r="J322" s="10" t="s">
        <v>3501</v>
      </c>
      <c r="K322" s="10" t="s">
        <v>3502</v>
      </c>
      <c r="L322" s="10" t="s">
        <v>3305</v>
      </c>
      <c r="M322" s="10" t="s">
        <v>3503</v>
      </c>
      <c r="N322" s="10" t="s">
        <v>3504</v>
      </c>
      <c r="O322" s="10" t="s">
        <v>3305</v>
      </c>
      <c r="P322" s="10" t="s">
        <v>795</v>
      </c>
      <c r="Q322" s="10" t="s">
        <v>3505</v>
      </c>
      <c r="R322" s="10" t="s">
        <v>3506</v>
      </c>
      <c r="S322" s="10" t="s">
        <v>3553</v>
      </c>
      <c r="T322" s="10" t="s">
        <v>3554</v>
      </c>
      <c r="U322" s="10" t="s">
        <v>3555</v>
      </c>
      <c r="V322" s="10" t="s">
        <v>3556</v>
      </c>
      <c r="W322" s="10" t="s">
        <v>3557</v>
      </c>
      <c r="X322" s="10" t="s">
        <v>3558</v>
      </c>
      <c r="Y322" s="10" t="s">
        <v>123</v>
      </c>
      <c r="Z322" s="10" t="s">
        <v>124</v>
      </c>
      <c r="AA322" s="49">
        <v>5</v>
      </c>
      <c r="AB322" s="10" t="s">
        <v>125</v>
      </c>
      <c r="AC322" s="10" t="s">
        <v>3511</v>
      </c>
      <c r="AD322" s="49">
        <v>0</v>
      </c>
      <c r="AE322" s="49">
        <v>0</v>
      </c>
      <c r="AF322" s="49">
        <v>5</v>
      </c>
      <c r="AG322" s="49">
        <v>0</v>
      </c>
      <c r="AH322" s="10"/>
      <c r="AI322" s="10"/>
      <c r="AJ322" s="10"/>
      <c r="AK322" s="10" t="s">
        <v>5874</v>
      </c>
      <c r="AL322" s="10"/>
      <c r="AM322" s="10" t="s">
        <v>4849</v>
      </c>
      <c r="AN322" s="10"/>
      <c r="AO322" s="49">
        <v>0</v>
      </c>
      <c r="AP322" s="49">
        <v>200</v>
      </c>
      <c r="AQ322" s="49">
        <v>200</v>
      </c>
      <c r="AR322" s="49">
        <v>0</v>
      </c>
      <c r="AS322" s="49">
        <v>0</v>
      </c>
      <c r="AT322" s="49">
        <v>0</v>
      </c>
      <c r="AU322" s="49">
        <v>0</v>
      </c>
      <c r="AV322" s="49">
        <v>0</v>
      </c>
      <c r="AW322" s="50">
        <v>0</v>
      </c>
      <c r="AX322" s="49">
        <v>0</v>
      </c>
      <c r="AY322" s="49">
        <v>0</v>
      </c>
      <c r="AZ322" s="49">
        <v>0</v>
      </c>
      <c r="BA322" s="49">
        <v>200</v>
      </c>
      <c r="BB322" s="49">
        <v>0</v>
      </c>
      <c r="BC322" s="49">
        <v>500</v>
      </c>
      <c r="BD322" s="49">
        <v>500</v>
      </c>
      <c r="BE322" s="49">
        <v>0</v>
      </c>
      <c r="BF322" s="49">
        <v>0</v>
      </c>
      <c r="BG322" s="49">
        <v>0</v>
      </c>
      <c r="BH322" s="49">
        <v>0</v>
      </c>
      <c r="BI322" s="49">
        <v>0</v>
      </c>
      <c r="BJ322" s="50">
        <v>0</v>
      </c>
      <c r="BK322" s="49">
        <v>0</v>
      </c>
      <c r="BL322" s="49">
        <v>0</v>
      </c>
      <c r="BM322" s="49">
        <v>0</v>
      </c>
      <c r="BN322" s="49">
        <v>500</v>
      </c>
      <c r="BO322" s="49">
        <v>0</v>
      </c>
      <c r="BP322" s="49">
        <v>500</v>
      </c>
      <c r="BQ322" s="49">
        <v>500</v>
      </c>
      <c r="BR322" s="49">
        <v>0</v>
      </c>
      <c r="BS322" s="49">
        <v>0</v>
      </c>
      <c r="BT322" s="49">
        <v>0</v>
      </c>
      <c r="BU322" s="50">
        <v>0</v>
      </c>
      <c r="BV322" s="49">
        <v>0</v>
      </c>
      <c r="BW322" s="50">
        <v>0</v>
      </c>
      <c r="BX322" s="49">
        <v>0</v>
      </c>
      <c r="BY322" s="49">
        <v>0</v>
      </c>
      <c r="BZ322" s="49">
        <v>0</v>
      </c>
      <c r="CA322" s="49">
        <v>500</v>
      </c>
      <c r="CB322" s="49">
        <v>0</v>
      </c>
      <c r="CC322" s="49">
        <v>300</v>
      </c>
      <c r="CD322" s="49">
        <v>300</v>
      </c>
      <c r="CE322" s="49">
        <v>0</v>
      </c>
      <c r="CF322" s="49">
        <v>0</v>
      </c>
      <c r="CG322" s="49">
        <v>0</v>
      </c>
      <c r="CH322" s="50">
        <v>0</v>
      </c>
      <c r="CI322" s="49">
        <v>0</v>
      </c>
      <c r="CJ322" s="50">
        <v>0</v>
      </c>
      <c r="CK322" s="49">
        <v>0</v>
      </c>
      <c r="CL322" s="49">
        <v>0</v>
      </c>
      <c r="CM322" s="49">
        <v>0</v>
      </c>
      <c r="CN322" s="49">
        <v>300</v>
      </c>
      <c r="CO322" s="10"/>
      <c r="CP322" s="51" t="s">
        <v>3581</v>
      </c>
    </row>
    <row r="323" spans="1:94" ht="70.349999999999994" customHeight="1" x14ac:dyDescent="0.3">
      <c r="A323" s="48" t="s">
        <v>3582</v>
      </c>
      <c r="B323" s="48" t="s">
        <v>3582</v>
      </c>
      <c r="C323" s="10" t="s">
        <v>111</v>
      </c>
      <c r="D323" s="10" t="s">
        <v>2659</v>
      </c>
      <c r="E323" s="10" t="s">
        <v>3583</v>
      </c>
      <c r="F323" s="10" t="s">
        <v>3584</v>
      </c>
      <c r="G323" s="10"/>
      <c r="H323" s="10" t="s">
        <v>522</v>
      </c>
      <c r="I323" s="10" t="s">
        <v>2030</v>
      </c>
      <c r="J323" s="10" t="s">
        <v>3585</v>
      </c>
      <c r="K323" s="10" t="s">
        <v>3586</v>
      </c>
      <c r="L323" s="10" t="s">
        <v>3587</v>
      </c>
      <c r="M323" s="10" t="s">
        <v>3588</v>
      </c>
      <c r="N323" s="10" t="s">
        <v>3589</v>
      </c>
      <c r="O323" s="10" t="s">
        <v>3590</v>
      </c>
      <c r="P323" s="10" t="s">
        <v>781</v>
      </c>
      <c r="Q323" s="10" t="s">
        <v>3591</v>
      </c>
      <c r="R323" s="10" t="s">
        <v>3592</v>
      </c>
      <c r="S323" s="10" t="s">
        <v>3593</v>
      </c>
      <c r="T323" s="10" t="s">
        <v>3594</v>
      </c>
      <c r="U323" s="10" t="s">
        <v>3595</v>
      </c>
      <c r="V323" s="10" t="s">
        <v>3596</v>
      </c>
      <c r="W323" s="10" t="s">
        <v>3597</v>
      </c>
      <c r="X323" s="10" t="s">
        <v>3598</v>
      </c>
      <c r="Y323" s="10" t="s">
        <v>239</v>
      </c>
      <c r="Z323" s="10" t="s">
        <v>124</v>
      </c>
      <c r="AA323" s="49">
        <v>26</v>
      </c>
      <c r="AB323" s="10" t="s">
        <v>125</v>
      </c>
      <c r="AC323" s="10" t="s">
        <v>3599</v>
      </c>
      <c r="AD323" s="49">
        <v>4</v>
      </c>
      <c r="AE323" s="49">
        <v>10</v>
      </c>
      <c r="AF323" s="49">
        <v>10</v>
      </c>
      <c r="AG323" s="49">
        <v>2</v>
      </c>
      <c r="AH323" s="10" t="s">
        <v>5875</v>
      </c>
      <c r="AI323" s="10" t="s">
        <v>5876</v>
      </c>
      <c r="AJ323" s="10" t="s">
        <v>5877</v>
      </c>
      <c r="AK323" s="10" t="s">
        <v>5878</v>
      </c>
      <c r="AL323" s="10" t="s">
        <v>5879</v>
      </c>
      <c r="AM323" s="10" t="s">
        <v>4881</v>
      </c>
      <c r="AN323" s="10"/>
      <c r="AO323" s="49">
        <v>0</v>
      </c>
      <c r="AP323" s="49">
        <v>0</v>
      </c>
      <c r="AQ323" s="49">
        <v>0</v>
      </c>
      <c r="AR323" s="49">
        <v>0</v>
      </c>
      <c r="AS323" s="49">
        <v>0</v>
      </c>
      <c r="AT323" s="49">
        <v>0</v>
      </c>
      <c r="AU323" s="49">
        <v>0</v>
      </c>
      <c r="AV323" s="49">
        <v>0</v>
      </c>
      <c r="AW323" s="50">
        <v>0</v>
      </c>
      <c r="AX323" s="49">
        <v>0</v>
      </c>
      <c r="AY323" s="49">
        <v>0</v>
      </c>
      <c r="AZ323" s="49">
        <v>0</v>
      </c>
      <c r="BA323" s="49">
        <v>0</v>
      </c>
      <c r="BB323" s="49">
        <v>0</v>
      </c>
      <c r="BC323" s="49">
        <v>0</v>
      </c>
      <c r="BD323" s="49">
        <v>0</v>
      </c>
      <c r="BE323" s="49">
        <v>0</v>
      </c>
      <c r="BF323" s="49">
        <v>0</v>
      </c>
      <c r="BG323" s="49">
        <v>0</v>
      </c>
      <c r="BH323" s="49">
        <v>0</v>
      </c>
      <c r="BI323" s="49">
        <v>0</v>
      </c>
      <c r="BJ323" s="50">
        <v>0</v>
      </c>
      <c r="BK323" s="49">
        <v>0</v>
      </c>
      <c r="BL323" s="49">
        <v>0</v>
      </c>
      <c r="BM323" s="49">
        <v>0</v>
      </c>
      <c r="BN323" s="49">
        <v>0</v>
      </c>
      <c r="BO323" s="49">
        <v>0</v>
      </c>
      <c r="BP323" s="49">
        <v>0</v>
      </c>
      <c r="BQ323" s="49">
        <v>0</v>
      </c>
      <c r="BR323" s="49">
        <v>0</v>
      </c>
      <c r="BS323" s="49">
        <v>0</v>
      </c>
      <c r="BT323" s="49">
        <v>0</v>
      </c>
      <c r="BU323" s="50">
        <v>0</v>
      </c>
      <c r="BV323" s="49">
        <v>0</v>
      </c>
      <c r="BW323" s="50">
        <v>0</v>
      </c>
      <c r="BX323" s="49">
        <v>0</v>
      </c>
      <c r="BY323" s="49">
        <v>0</v>
      </c>
      <c r="BZ323" s="49">
        <v>0</v>
      </c>
      <c r="CA323" s="49">
        <v>0</v>
      </c>
      <c r="CB323" s="49">
        <v>0</v>
      </c>
      <c r="CC323" s="49">
        <v>0</v>
      </c>
      <c r="CD323" s="49">
        <v>0</v>
      </c>
      <c r="CE323" s="49">
        <v>0</v>
      </c>
      <c r="CF323" s="49">
        <v>0</v>
      </c>
      <c r="CG323" s="49">
        <v>0</v>
      </c>
      <c r="CH323" s="50">
        <v>0</v>
      </c>
      <c r="CI323" s="49">
        <v>0</v>
      </c>
      <c r="CJ323" s="50">
        <v>0</v>
      </c>
      <c r="CK323" s="49">
        <v>0</v>
      </c>
      <c r="CL323" s="49">
        <v>0</v>
      </c>
      <c r="CM323" s="49">
        <v>0</v>
      </c>
      <c r="CN323" s="49">
        <v>0</v>
      </c>
      <c r="CO323" s="10" t="s">
        <v>3604</v>
      </c>
      <c r="CP323" s="51" t="s">
        <v>5880</v>
      </c>
    </row>
    <row r="324" spans="1:94" ht="70.349999999999994" customHeight="1" x14ac:dyDescent="0.3">
      <c r="A324" s="48" t="s">
        <v>3606</v>
      </c>
      <c r="B324" s="48" t="s">
        <v>3606</v>
      </c>
      <c r="C324" s="10" t="s">
        <v>101</v>
      </c>
      <c r="D324" s="10" t="s">
        <v>2659</v>
      </c>
      <c r="E324" s="10" t="s">
        <v>3583</v>
      </c>
      <c r="F324" s="10" t="s">
        <v>3584</v>
      </c>
      <c r="G324" s="10"/>
      <c r="H324" s="10" t="s">
        <v>522</v>
      </c>
      <c r="I324" s="10" t="s">
        <v>2030</v>
      </c>
      <c r="J324" s="10" t="s">
        <v>3585</v>
      </c>
      <c r="K324" s="10" t="s">
        <v>3586</v>
      </c>
      <c r="L324" s="10" t="s">
        <v>3587</v>
      </c>
      <c r="M324" s="10" t="s">
        <v>3588</v>
      </c>
      <c r="N324" s="10" t="s">
        <v>3589</v>
      </c>
      <c r="O324" s="10" t="s">
        <v>3590</v>
      </c>
      <c r="P324" s="10" t="s">
        <v>781</v>
      </c>
      <c r="Q324" s="10" t="s">
        <v>3591</v>
      </c>
      <c r="R324" s="10" t="s">
        <v>3592</v>
      </c>
      <c r="S324" s="10" t="s">
        <v>3607</v>
      </c>
      <c r="T324" s="10" t="s">
        <v>3608</v>
      </c>
      <c r="U324" s="10" t="s">
        <v>3609</v>
      </c>
      <c r="V324" s="10" t="s">
        <v>3610</v>
      </c>
      <c r="W324" s="10" t="s">
        <v>3611</v>
      </c>
      <c r="X324" s="10" t="s">
        <v>3612</v>
      </c>
      <c r="Y324" s="10" t="s">
        <v>123</v>
      </c>
      <c r="Z324" s="10" t="s">
        <v>124</v>
      </c>
      <c r="AA324" s="49">
        <v>35</v>
      </c>
      <c r="AB324" s="10" t="s">
        <v>125</v>
      </c>
      <c r="AC324" s="10" t="s">
        <v>3599</v>
      </c>
      <c r="AD324" s="49">
        <v>0</v>
      </c>
      <c r="AE324" s="49">
        <v>33</v>
      </c>
      <c r="AF324" s="49">
        <v>2</v>
      </c>
      <c r="AG324" s="49">
        <v>0</v>
      </c>
      <c r="AH324" s="10"/>
      <c r="AI324" s="10" t="s">
        <v>5881</v>
      </c>
      <c r="AJ324" s="10" t="s">
        <v>5882</v>
      </c>
      <c r="AK324" s="10" t="s">
        <v>5883</v>
      </c>
      <c r="AL324" s="10"/>
      <c r="AM324" s="10" t="s">
        <v>4849</v>
      </c>
      <c r="AN324" s="10"/>
      <c r="AO324" s="49">
        <v>0</v>
      </c>
      <c r="AP324" s="49">
        <v>0</v>
      </c>
      <c r="AQ324" s="49">
        <v>0</v>
      </c>
      <c r="AR324" s="49">
        <v>0</v>
      </c>
      <c r="AS324" s="49">
        <v>0</v>
      </c>
      <c r="AT324" s="49">
        <v>0</v>
      </c>
      <c r="AU324" s="49">
        <v>0</v>
      </c>
      <c r="AV324" s="49">
        <v>5386.4858530000001</v>
      </c>
      <c r="AW324" s="50">
        <v>0</v>
      </c>
      <c r="AX324" s="49">
        <v>0</v>
      </c>
      <c r="AY324" s="49">
        <v>0</v>
      </c>
      <c r="AZ324" s="49">
        <v>0</v>
      </c>
      <c r="BA324" s="49">
        <v>5386.4858530000001</v>
      </c>
      <c r="BB324" s="49">
        <v>0</v>
      </c>
      <c r="BC324" s="49">
        <v>0</v>
      </c>
      <c r="BD324" s="49">
        <v>0</v>
      </c>
      <c r="BE324" s="49">
        <v>0</v>
      </c>
      <c r="BF324" s="49">
        <v>0</v>
      </c>
      <c r="BG324" s="49">
        <v>0</v>
      </c>
      <c r="BH324" s="49">
        <v>0</v>
      </c>
      <c r="BI324" s="49">
        <v>0</v>
      </c>
      <c r="BJ324" s="50">
        <v>0</v>
      </c>
      <c r="BK324" s="49">
        <v>0</v>
      </c>
      <c r="BL324" s="49">
        <v>0</v>
      </c>
      <c r="BM324" s="49">
        <v>0</v>
      </c>
      <c r="BN324" s="49">
        <v>0</v>
      </c>
      <c r="BO324" s="49">
        <v>0</v>
      </c>
      <c r="BP324" s="49">
        <v>0</v>
      </c>
      <c r="BQ324" s="49">
        <v>0</v>
      </c>
      <c r="BR324" s="49">
        <v>0</v>
      </c>
      <c r="BS324" s="49">
        <v>0</v>
      </c>
      <c r="BT324" s="49">
        <v>0</v>
      </c>
      <c r="BU324" s="50">
        <v>0</v>
      </c>
      <c r="BV324" s="49">
        <v>0</v>
      </c>
      <c r="BW324" s="50">
        <v>0</v>
      </c>
      <c r="BX324" s="49">
        <v>0</v>
      </c>
      <c r="BY324" s="49">
        <v>0</v>
      </c>
      <c r="BZ324" s="49">
        <v>0</v>
      </c>
      <c r="CA324" s="49">
        <v>0</v>
      </c>
      <c r="CB324" s="49">
        <v>0</v>
      </c>
      <c r="CC324" s="49">
        <v>0</v>
      </c>
      <c r="CD324" s="49">
        <v>0</v>
      </c>
      <c r="CE324" s="49">
        <v>0</v>
      </c>
      <c r="CF324" s="49">
        <v>0</v>
      </c>
      <c r="CG324" s="49">
        <v>0</v>
      </c>
      <c r="CH324" s="50">
        <v>0</v>
      </c>
      <c r="CI324" s="49">
        <v>0</v>
      </c>
      <c r="CJ324" s="50">
        <v>0</v>
      </c>
      <c r="CK324" s="49">
        <v>0</v>
      </c>
      <c r="CL324" s="49">
        <v>0</v>
      </c>
      <c r="CM324" s="49">
        <v>0</v>
      </c>
      <c r="CN324" s="49">
        <v>0</v>
      </c>
      <c r="CO324" s="10"/>
      <c r="CP324" s="51" t="s">
        <v>3616</v>
      </c>
    </row>
    <row r="325" spans="1:94" ht="70.349999999999994" customHeight="1" x14ac:dyDescent="0.3">
      <c r="A325" s="48" t="s">
        <v>3617</v>
      </c>
      <c r="B325" s="48" t="s">
        <v>3617</v>
      </c>
      <c r="C325" s="10" t="s">
        <v>136</v>
      </c>
      <c r="D325" s="10" t="s">
        <v>2659</v>
      </c>
      <c r="E325" s="10" t="s">
        <v>3583</v>
      </c>
      <c r="F325" s="10" t="s">
        <v>3584</v>
      </c>
      <c r="G325" s="10"/>
      <c r="H325" s="10" t="s">
        <v>522</v>
      </c>
      <c r="I325" s="10" t="s">
        <v>2030</v>
      </c>
      <c r="J325" s="10" t="s">
        <v>3585</v>
      </c>
      <c r="K325" s="10" t="s">
        <v>3586</v>
      </c>
      <c r="L325" s="10" t="s">
        <v>3587</v>
      </c>
      <c r="M325" s="10" t="s">
        <v>3588</v>
      </c>
      <c r="N325" s="10" t="s">
        <v>3589</v>
      </c>
      <c r="O325" s="10" t="s">
        <v>3590</v>
      </c>
      <c r="P325" s="10" t="s">
        <v>781</v>
      </c>
      <c r="Q325" s="10" t="s">
        <v>3591</v>
      </c>
      <c r="R325" s="10" t="s">
        <v>3592</v>
      </c>
      <c r="S325" s="10" t="s">
        <v>3618</v>
      </c>
      <c r="T325" s="10" t="s">
        <v>3619</v>
      </c>
      <c r="U325" s="10" t="s">
        <v>3620</v>
      </c>
      <c r="V325" s="10" t="s">
        <v>3621</v>
      </c>
      <c r="W325" s="10" t="s">
        <v>3622</v>
      </c>
      <c r="X325" s="10" t="s">
        <v>3623</v>
      </c>
      <c r="Y325" s="10" t="s">
        <v>239</v>
      </c>
      <c r="Z325" s="10" t="s">
        <v>124</v>
      </c>
      <c r="AA325" s="49">
        <v>10000</v>
      </c>
      <c r="AB325" s="10" t="s">
        <v>125</v>
      </c>
      <c r="AC325" s="10" t="s">
        <v>3599</v>
      </c>
      <c r="AD325" s="49">
        <v>1000</v>
      </c>
      <c r="AE325" s="49">
        <v>4000</v>
      </c>
      <c r="AF325" s="49">
        <v>4000</v>
      </c>
      <c r="AG325" s="49">
        <v>1000</v>
      </c>
      <c r="AH325" s="10" t="s">
        <v>5884</v>
      </c>
      <c r="AI325" s="10" t="s">
        <v>5885</v>
      </c>
      <c r="AJ325" s="10" t="s">
        <v>5886</v>
      </c>
      <c r="AK325" s="10" t="s">
        <v>5887</v>
      </c>
      <c r="AL325" s="10" t="s">
        <v>5887</v>
      </c>
      <c r="AM325" s="10" t="s">
        <v>4849</v>
      </c>
      <c r="AN325" s="10"/>
      <c r="AO325" s="49">
        <v>0</v>
      </c>
      <c r="AP325" s="49">
        <v>0</v>
      </c>
      <c r="AQ325" s="49">
        <v>0</v>
      </c>
      <c r="AR325" s="49">
        <v>0</v>
      </c>
      <c r="AS325" s="49">
        <v>0</v>
      </c>
      <c r="AT325" s="49">
        <v>0</v>
      </c>
      <c r="AU325" s="49">
        <v>0</v>
      </c>
      <c r="AV325" s="49">
        <v>17228.227962000001</v>
      </c>
      <c r="AW325" s="50">
        <v>0</v>
      </c>
      <c r="AX325" s="49">
        <v>0</v>
      </c>
      <c r="AY325" s="49">
        <v>0</v>
      </c>
      <c r="AZ325" s="49">
        <v>0</v>
      </c>
      <c r="BA325" s="49">
        <v>17228.227962000001</v>
      </c>
      <c r="BB325" s="49">
        <v>0</v>
      </c>
      <c r="BC325" s="49">
        <v>0</v>
      </c>
      <c r="BD325" s="49">
        <v>0</v>
      </c>
      <c r="BE325" s="49">
        <v>0</v>
      </c>
      <c r="BF325" s="49">
        <v>0</v>
      </c>
      <c r="BG325" s="49">
        <v>0</v>
      </c>
      <c r="BH325" s="49">
        <v>0</v>
      </c>
      <c r="BI325" s="49">
        <v>0</v>
      </c>
      <c r="BJ325" s="50">
        <v>0</v>
      </c>
      <c r="BK325" s="49">
        <v>0</v>
      </c>
      <c r="BL325" s="49">
        <v>0</v>
      </c>
      <c r="BM325" s="49">
        <v>0</v>
      </c>
      <c r="BN325" s="49">
        <v>0</v>
      </c>
      <c r="BO325" s="49">
        <v>0</v>
      </c>
      <c r="BP325" s="49">
        <v>0</v>
      </c>
      <c r="BQ325" s="49">
        <v>0</v>
      </c>
      <c r="BR325" s="49">
        <v>0</v>
      </c>
      <c r="BS325" s="49">
        <v>0</v>
      </c>
      <c r="BT325" s="49">
        <v>0</v>
      </c>
      <c r="BU325" s="50">
        <v>0</v>
      </c>
      <c r="BV325" s="49">
        <v>0</v>
      </c>
      <c r="BW325" s="50">
        <v>0</v>
      </c>
      <c r="BX325" s="49">
        <v>0</v>
      </c>
      <c r="BY325" s="49">
        <v>0</v>
      </c>
      <c r="BZ325" s="49">
        <v>0</v>
      </c>
      <c r="CA325" s="49">
        <v>0</v>
      </c>
      <c r="CB325" s="49">
        <v>0</v>
      </c>
      <c r="CC325" s="49">
        <v>0</v>
      </c>
      <c r="CD325" s="49">
        <v>0</v>
      </c>
      <c r="CE325" s="49">
        <v>0</v>
      </c>
      <c r="CF325" s="49">
        <v>0</v>
      </c>
      <c r="CG325" s="49">
        <v>0</v>
      </c>
      <c r="CH325" s="50">
        <v>0</v>
      </c>
      <c r="CI325" s="49">
        <v>0</v>
      </c>
      <c r="CJ325" s="50">
        <v>0</v>
      </c>
      <c r="CK325" s="49">
        <v>0</v>
      </c>
      <c r="CL325" s="49">
        <v>0</v>
      </c>
      <c r="CM325" s="49">
        <v>0</v>
      </c>
      <c r="CN325" s="49">
        <v>0</v>
      </c>
      <c r="CO325" s="10"/>
      <c r="CP325" s="51" t="s">
        <v>5888</v>
      </c>
    </row>
    <row r="326" spans="1:94" ht="70.349999999999994" customHeight="1" x14ac:dyDescent="0.3">
      <c r="A326" s="48" t="s">
        <v>3629</v>
      </c>
      <c r="B326" s="48" t="s">
        <v>3629</v>
      </c>
      <c r="C326" s="10" t="s">
        <v>175</v>
      </c>
      <c r="D326" s="10" t="s">
        <v>2659</v>
      </c>
      <c r="E326" s="10" t="s">
        <v>3583</v>
      </c>
      <c r="F326" s="10" t="s">
        <v>3584</v>
      </c>
      <c r="G326" s="10"/>
      <c r="H326" s="10" t="s">
        <v>522</v>
      </c>
      <c r="I326" s="10" t="s">
        <v>2030</v>
      </c>
      <c r="J326" s="10" t="s">
        <v>3585</v>
      </c>
      <c r="K326" s="10" t="s">
        <v>3586</v>
      </c>
      <c r="L326" s="10" t="s">
        <v>3587</v>
      </c>
      <c r="M326" s="10" t="s">
        <v>3588</v>
      </c>
      <c r="N326" s="10" t="s">
        <v>3589</v>
      </c>
      <c r="O326" s="10" t="s">
        <v>3590</v>
      </c>
      <c r="P326" s="10" t="s">
        <v>781</v>
      </c>
      <c r="Q326" s="10" t="s">
        <v>3591</v>
      </c>
      <c r="R326" s="10" t="s">
        <v>3592</v>
      </c>
      <c r="S326" s="10" t="s">
        <v>3630</v>
      </c>
      <c r="T326" s="10" t="s">
        <v>3631</v>
      </c>
      <c r="U326" s="10" t="s">
        <v>3632</v>
      </c>
      <c r="V326" s="10" t="s">
        <v>3633</v>
      </c>
      <c r="W326" s="10" t="s">
        <v>3634</v>
      </c>
      <c r="X326" s="10" t="s">
        <v>610</v>
      </c>
      <c r="Y326" s="10" t="s">
        <v>123</v>
      </c>
      <c r="Z326" s="10" t="s">
        <v>124</v>
      </c>
      <c r="AA326" s="49">
        <v>40000</v>
      </c>
      <c r="AB326" s="10" t="s">
        <v>125</v>
      </c>
      <c r="AC326" s="10" t="s">
        <v>3599</v>
      </c>
      <c r="AD326" s="49">
        <v>10000</v>
      </c>
      <c r="AE326" s="49">
        <v>10000</v>
      </c>
      <c r="AF326" s="49">
        <v>10000</v>
      </c>
      <c r="AG326" s="49">
        <v>10000</v>
      </c>
      <c r="AH326" s="10" t="s">
        <v>5889</v>
      </c>
      <c r="AI326" s="10" t="s">
        <v>5890</v>
      </c>
      <c r="AJ326" s="10"/>
      <c r="AK326" s="10" t="s">
        <v>5891</v>
      </c>
      <c r="AL326" s="10" t="s">
        <v>5891</v>
      </c>
      <c r="AM326" s="10" t="s">
        <v>4849</v>
      </c>
      <c r="AN326" s="10"/>
      <c r="AO326" s="49">
        <v>0</v>
      </c>
      <c r="AP326" s="49">
        <v>0</v>
      </c>
      <c r="AQ326" s="49">
        <v>0</v>
      </c>
      <c r="AR326" s="49">
        <v>0</v>
      </c>
      <c r="AS326" s="49">
        <v>0</v>
      </c>
      <c r="AT326" s="49">
        <v>0</v>
      </c>
      <c r="AU326" s="49">
        <v>0</v>
      </c>
      <c r="AV326" s="49">
        <v>2000</v>
      </c>
      <c r="AW326" s="50">
        <v>0</v>
      </c>
      <c r="AX326" s="49">
        <v>0</v>
      </c>
      <c r="AY326" s="49">
        <v>0</v>
      </c>
      <c r="AZ326" s="49">
        <v>0</v>
      </c>
      <c r="BA326" s="49">
        <v>2000</v>
      </c>
      <c r="BB326" s="49">
        <v>0</v>
      </c>
      <c r="BC326" s="49">
        <v>0</v>
      </c>
      <c r="BD326" s="49">
        <v>0</v>
      </c>
      <c r="BE326" s="49">
        <v>0</v>
      </c>
      <c r="BF326" s="49">
        <v>0</v>
      </c>
      <c r="BG326" s="49">
        <v>0</v>
      </c>
      <c r="BH326" s="49">
        <v>0</v>
      </c>
      <c r="BI326" s="49">
        <v>2000</v>
      </c>
      <c r="BJ326" s="50">
        <v>0</v>
      </c>
      <c r="BK326" s="49">
        <v>0</v>
      </c>
      <c r="BL326" s="49">
        <v>0</v>
      </c>
      <c r="BM326" s="49">
        <v>0</v>
      </c>
      <c r="BN326" s="49">
        <v>2000</v>
      </c>
      <c r="BO326" s="49">
        <v>0</v>
      </c>
      <c r="BP326" s="49">
        <v>0</v>
      </c>
      <c r="BQ326" s="49">
        <v>0</v>
      </c>
      <c r="BR326" s="49">
        <v>0</v>
      </c>
      <c r="BS326" s="49">
        <v>0</v>
      </c>
      <c r="BT326" s="49">
        <v>0</v>
      </c>
      <c r="BU326" s="50">
        <v>0</v>
      </c>
      <c r="BV326" s="49">
        <v>2000</v>
      </c>
      <c r="BW326" s="50">
        <v>0</v>
      </c>
      <c r="BX326" s="49">
        <v>0</v>
      </c>
      <c r="BY326" s="49">
        <v>0</v>
      </c>
      <c r="BZ326" s="49">
        <v>0</v>
      </c>
      <c r="CA326" s="49">
        <v>2000</v>
      </c>
      <c r="CB326" s="49">
        <v>0</v>
      </c>
      <c r="CC326" s="49">
        <v>0</v>
      </c>
      <c r="CD326" s="49">
        <v>0</v>
      </c>
      <c r="CE326" s="49">
        <v>0</v>
      </c>
      <c r="CF326" s="49">
        <v>0</v>
      </c>
      <c r="CG326" s="49">
        <v>0</v>
      </c>
      <c r="CH326" s="50">
        <v>0</v>
      </c>
      <c r="CI326" s="49">
        <v>2000</v>
      </c>
      <c r="CJ326" s="50">
        <v>0</v>
      </c>
      <c r="CK326" s="49">
        <v>0</v>
      </c>
      <c r="CL326" s="49">
        <v>0</v>
      </c>
      <c r="CM326" s="49">
        <v>0</v>
      </c>
      <c r="CN326" s="49">
        <v>2000</v>
      </c>
      <c r="CO326" s="10"/>
      <c r="CP326" s="51" t="s">
        <v>5892</v>
      </c>
    </row>
    <row r="327" spans="1:94" ht="70.349999999999994" customHeight="1" x14ac:dyDescent="0.3">
      <c r="A327" s="48" t="s">
        <v>3640</v>
      </c>
      <c r="B327" s="48" t="s">
        <v>3640</v>
      </c>
      <c r="C327" s="10" t="s">
        <v>111</v>
      </c>
      <c r="D327" s="10" t="s">
        <v>2659</v>
      </c>
      <c r="E327" s="10" t="s">
        <v>3641</v>
      </c>
      <c r="F327" s="10" t="s">
        <v>3642</v>
      </c>
      <c r="G327" s="10" t="s">
        <v>1992</v>
      </c>
      <c r="H327" s="10" t="s">
        <v>522</v>
      </c>
      <c r="I327" s="10" t="s">
        <v>3643</v>
      </c>
      <c r="J327" s="10" t="s">
        <v>3644</v>
      </c>
      <c r="K327" s="10" t="s">
        <v>3586</v>
      </c>
      <c r="L327" s="10" t="s">
        <v>3587</v>
      </c>
      <c r="M327" s="10" t="s">
        <v>3645</v>
      </c>
      <c r="N327" s="10" t="s">
        <v>3646</v>
      </c>
      <c r="O327" s="10" t="s">
        <v>3590</v>
      </c>
      <c r="P327" s="10" t="s">
        <v>781</v>
      </c>
      <c r="Q327" s="10" t="s">
        <v>3591</v>
      </c>
      <c r="R327" s="10" t="s">
        <v>3592</v>
      </c>
      <c r="S327" s="10" t="s">
        <v>3647</v>
      </c>
      <c r="T327" s="10" t="s">
        <v>3648</v>
      </c>
      <c r="U327" s="10" t="s">
        <v>3649</v>
      </c>
      <c r="V327" s="10" t="s">
        <v>3650</v>
      </c>
      <c r="W327" s="10" t="s">
        <v>3651</v>
      </c>
      <c r="X327" s="10" t="s">
        <v>146</v>
      </c>
      <c r="Y327" s="10" t="s">
        <v>123</v>
      </c>
      <c r="Z327" s="10" t="s">
        <v>124</v>
      </c>
      <c r="AA327" s="49">
        <v>150000</v>
      </c>
      <c r="AB327" s="10" t="s">
        <v>125</v>
      </c>
      <c r="AC327" s="10" t="s">
        <v>3599</v>
      </c>
      <c r="AD327" s="49">
        <v>20000</v>
      </c>
      <c r="AE327" s="49">
        <v>60000</v>
      </c>
      <c r="AF327" s="49">
        <v>50000</v>
      </c>
      <c r="AG327" s="49">
        <v>20000</v>
      </c>
      <c r="AH327" s="10" t="s">
        <v>5893</v>
      </c>
      <c r="AI327" s="10" t="s">
        <v>5894</v>
      </c>
      <c r="AJ327" s="10" t="s">
        <v>5895</v>
      </c>
      <c r="AK327" s="10" t="s">
        <v>5896</v>
      </c>
      <c r="AL327" s="10" t="s">
        <v>5897</v>
      </c>
      <c r="AM327" s="10" t="s">
        <v>4881</v>
      </c>
      <c r="AN327" s="10"/>
      <c r="AO327" s="49">
        <v>0</v>
      </c>
      <c r="AP327" s="49">
        <v>0</v>
      </c>
      <c r="AQ327" s="49">
        <v>0</v>
      </c>
      <c r="AR327" s="49">
        <v>0</v>
      </c>
      <c r="AS327" s="49">
        <v>0</v>
      </c>
      <c r="AT327" s="49">
        <v>0</v>
      </c>
      <c r="AU327" s="49">
        <v>0</v>
      </c>
      <c r="AV327" s="49">
        <v>0</v>
      </c>
      <c r="AW327" s="50">
        <v>0</v>
      </c>
      <c r="AX327" s="49">
        <v>0</v>
      </c>
      <c r="AY327" s="49">
        <v>0</v>
      </c>
      <c r="AZ327" s="49">
        <v>0</v>
      </c>
      <c r="BA327" s="49">
        <v>0</v>
      </c>
      <c r="BB327" s="49">
        <v>0</v>
      </c>
      <c r="BC327" s="49">
        <v>0</v>
      </c>
      <c r="BD327" s="49">
        <v>0</v>
      </c>
      <c r="BE327" s="49">
        <v>0</v>
      </c>
      <c r="BF327" s="49">
        <v>0</v>
      </c>
      <c r="BG327" s="49">
        <v>0</v>
      </c>
      <c r="BH327" s="49">
        <v>0</v>
      </c>
      <c r="BI327" s="49">
        <v>0</v>
      </c>
      <c r="BJ327" s="50">
        <v>0</v>
      </c>
      <c r="BK327" s="49">
        <v>0</v>
      </c>
      <c r="BL327" s="49">
        <v>0</v>
      </c>
      <c r="BM327" s="49">
        <v>0</v>
      </c>
      <c r="BN327" s="49">
        <v>0</v>
      </c>
      <c r="BO327" s="49">
        <v>0</v>
      </c>
      <c r="BP327" s="49">
        <v>0</v>
      </c>
      <c r="BQ327" s="49">
        <v>0</v>
      </c>
      <c r="BR327" s="49">
        <v>0</v>
      </c>
      <c r="BS327" s="49">
        <v>0</v>
      </c>
      <c r="BT327" s="49">
        <v>0</v>
      </c>
      <c r="BU327" s="50">
        <v>0</v>
      </c>
      <c r="BV327" s="49">
        <v>0</v>
      </c>
      <c r="BW327" s="50">
        <v>0</v>
      </c>
      <c r="BX327" s="49">
        <v>0</v>
      </c>
      <c r="BY327" s="49">
        <v>0</v>
      </c>
      <c r="BZ327" s="49">
        <v>0</v>
      </c>
      <c r="CA327" s="49">
        <v>0</v>
      </c>
      <c r="CB327" s="49">
        <v>0</v>
      </c>
      <c r="CC327" s="49">
        <v>0</v>
      </c>
      <c r="CD327" s="49">
        <v>0</v>
      </c>
      <c r="CE327" s="49">
        <v>0</v>
      </c>
      <c r="CF327" s="49">
        <v>0</v>
      </c>
      <c r="CG327" s="49">
        <v>0</v>
      </c>
      <c r="CH327" s="50">
        <v>0</v>
      </c>
      <c r="CI327" s="49">
        <v>0</v>
      </c>
      <c r="CJ327" s="50">
        <v>0</v>
      </c>
      <c r="CK327" s="49">
        <v>0</v>
      </c>
      <c r="CL327" s="49">
        <v>0</v>
      </c>
      <c r="CM327" s="49">
        <v>0</v>
      </c>
      <c r="CN327" s="49">
        <v>0</v>
      </c>
      <c r="CO327" s="10"/>
      <c r="CP327" s="51" t="s">
        <v>3656</v>
      </c>
    </row>
    <row r="328" spans="1:94" ht="70.349999999999994" customHeight="1" x14ac:dyDescent="0.3">
      <c r="A328" s="48" t="s">
        <v>3657</v>
      </c>
      <c r="B328" s="48" t="s">
        <v>3657</v>
      </c>
      <c r="C328" s="10" t="s">
        <v>101</v>
      </c>
      <c r="D328" s="10" t="s">
        <v>2659</v>
      </c>
      <c r="E328" s="10" t="s">
        <v>3641</v>
      </c>
      <c r="F328" s="10" t="s">
        <v>3642</v>
      </c>
      <c r="G328" s="10" t="s">
        <v>1992</v>
      </c>
      <c r="H328" s="10" t="s">
        <v>522</v>
      </c>
      <c r="I328" s="10" t="s">
        <v>3643</v>
      </c>
      <c r="J328" s="10" t="s">
        <v>3644</v>
      </c>
      <c r="K328" s="10" t="s">
        <v>3586</v>
      </c>
      <c r="L328" s="10" t="s">
        <v>3587</v>
      </c>
      <c r="M328" s="10" t="s">
        <v>3645</v>
      </c>
      <c r="N328" s="10" t="s">
        <v>3646</v>
      </c>
      <c r="O328" s="10" t="s">
        <v>3590</v>
      </c>
      <c r="P328" s="10" t="s">
        <v>781</v>
      </c>
      <c r="Q328" s="10" t="s">
        <v>3591</v>
      </c>
      <c r="R328" s="10" t="s">
        <v>3592</v>
      </c>
      <c r="S328" s="10" t="s">
        <v>3658</v>
      </c>
      <c r="T328" s="10" t="s">
        <v>3659</v>
      </c>
      <c r="U328" s="10" t="s">
        <v>3660</v>
      </c>
      <c r="V328" s="10" t="s">
        <v>3661</v>
      </c>
      <c r="W328" s="10" t="s">
        <v>3662</v>
      </c>
      <c r="X328" s="10" t="s">
        <v>2939</v>
      </c>
      <c r="Y328" s="10" t="s">
        <v>123</v>
      </c>
      <c r="Z328" s="10" t="s">
        <v>124</v>
      </c>
      <c r="AA328" s="49">
        <v>15</v>
      </c>
      <c r="AB328" s="10" t="s">
        <v>125</v>
      </c>
      <c r="AC328" s="10" t="s">
        <v>3599</v>
      </c>
      <c r="AD328" s="49">
        <v>0</v>
      </c>
      <c r="AE328" s="49">
        <v>15</v>
      </c>
      <c r="AF328" s="49">
        <v>0</v>
      </c>
      <c r="AG328" s="49">
        <v>0</v>
      </c>
      <c r="AH328" s="10"/>
      <c r="AI328" s="10" t="s">
        <v>5898</v>
      </c>
      <c r="AJ328" s="10"/>
      <c r="AK328" s="10"/>
      <c r="AL328" s="10"/>
      <c r="AM328" s="10" t="s">
        <v>4849</v>
      </c>
      <c r="AN328" s="10"/>
      <c r="AO328" s="49">
        <v>0</v>
      </c>
      <c r="AP328" s="49">
        <v>0</v>
      </c>
      <c r="AQ328" s="49">
        <v>0</v>
      </c>
      <c r="AR328" s="49">
        <v>0</v>
      </c>
      <c r="AS328" s="49">
        <v>0</v>
      </c>
      <c r="AT328" s="49">
        <v>0</v>
      </c>
      <c r="AU328" s="49">
        <v>0</v>
      </c>
      <c r="AV328" s="49">
        <v>0</v>
      </c>
      <c r="AW328" s="50">
        <v>0</v>
      </c>
      <c r="AX328" s="49">
        <v>0</v>
      </c>
      <c r="AY328" s="49">
        <v>0</v>
      </c>
      <c r="AZ328" s="49">
        <v>0</v>
      </c>
      <c r="BA328" s="49">
        <v>0</v>
      </c>
      <c r="BB328" s="49">
        <v>1200</v>
      </c>
      <c r="BC328" s="49">
        <v>0</v>
      </c>
      <c r="BD328" s="49">
        <v>1200</v>
      </c>
      <c r="BE328" s="49">
        <v>0</v>
      </c>
      <c r="BF328" s="49">
        <v>0</v>
      </c>
      <c r="BG328" s="49">
        <v>0</v>
      </c>
      <c r="BH328" s="49">
        <v>0</v>
      </c>
      <c r="BI328" s="49">
        <v>0</v>
      </c>
      <c r="BJ328" s="50">
        <v>0</v>
      </c>
      <c r="BK328" s="49">
        <v>0</v>
      </c>
      <c r="BL328" s="49">
        <v>0</v>
      </c>
      <c r="BM328" s="49">
        <v>0</v>
      </c>
      <c r="BN328" s="49">
        <v>1200</v>
      </c>
      <c r="BO328" s="49">
        <v>0</v>
      </c>
      <c r="BP328" s="49">
        <v>0</v>
      </c>
      <c r="BQ328" s="49">
        <v>0</v>
      </c>
      <c r="BR328" s="49">
        <v>0</v>
      </c>
      <c r="BS328" s="49">
        <v>0</v>
      </c>
      <c r="BT328" s="49">
        <v>0</v>
      </c>
      <c r="BU328" s="50">
        <v>0</v>
      </c>
      <c r="BV328" s="49">
        <v>0</v>
      </c>
      <c r="BW328" s="50">
        <v>0</v>
      </c>
      <c r="BX328" s="49">
        <v>0</v>
      </c>
      <c r="BY328" s="49">
        <v>0</v>
      </c>
      <c r="BZ328" s="49">
        <v>0</v>
      </c>
      <c r="CA328" s="49">
        <v>0</v>
      </c>
      <c r="CB328" s="49">
        <v>0</v>
      </c>
      <c r="CC328" s="49">
        <v>0</v>
      </c>
      <c r="CD328" s="49">
        <v>0</v>
      </c>
      <c r="CE328" s="49">
        <v>0</v>
      </c>
      <c r="CF328" s="49">
        <v>0</v>
      </c>
      <c r="CG328" s="49">
        <v>0</v>
      </c>
      <c r="CH328" s="50">
        <v>0</v>
      </c>
      <c r="CI328" s="49">
        <v>0</v>
      </c>
      <c r="CJ328" s="50">
        <v>0</v>
      </c>
      <c r="CK328" s="49">
        <v>0</v>
      </c>
      <c r="CL328" s="49">
        <v>0</v>
      </c>
      <c r="CM328" s="49">
        <v>0</v>
      </c>
      <c r="CN328" s="49">
        <v>0</v>
      </c>
      <c r="CO328" s="10"/>
      <c r="CP328" s="51" t="s">
        <v>3665</v>
      </c>
    </row>
    <row r="329" spans="1:94" ht="70.349999999999994" customHeight="1" x14ac:dyDescent="0.3">
      <c r="A329" s="48" t="s">
        <v>3666</v>
      </c>
      <c r="B329" s="48" t="s">
        <v>3666</v>
      </c>
      <c r="C329" s="10" t="s">
        <v>136</v>
      </c>
      <c r="D329" s="10" t="s">
        <v>2659</v>
      </c>
      <c r="E329" s="10" t="s">
        <v>3641</v>
      </c>
      <c r="F329" s="10" t="s">
        <v>3642</v>
      </c>
      <c r="G329" s="10" t="s">
        <v>1992</v>
      </c>
      <c r="H329" s="10" t="s">
        <v>522</v>
      </c>
      <c r="I329" s="10" t="s">
        <v>3643</v>
      </c>
      <c r="J329" s="10" t="s">
        <v>3644</v>
      </c>
      <c r="K329" s="10" t="s">
        <v>3586</v>
      </c>
      <c r="L329" s="10" t="s">
        <v>3587</v>
      </c>
      <c r="M329" s="10" t="s">
        <v>3645</v>
      </c>
      <c r="N329" s="10" t="s">
        <v>3646</v>
      </c>
      <c r="O329" s="10" t="s">
        <v>3590</v>
      </c>
      <c r="P329" s="10" t="s">
        <v>781</v>
      </c>
      <c r="Q329" s="10" t="s">
        <v>3591</v>
      </c>
      <c r="R329" s="10" t="s">
        <v>3592</v>
      </c>
      <c r="S329" s="10" t="s">
        <v>3667</v>
      </c>
      <c r="T329" s="10" t="s">
        <v>3668</v>
      </c>
      <c r="U329" s="10" t="s">
        <v>3669</v>
      </c>
      <c r="V329" s="10" t="s">
        <v>3670</v>
      </c>
      <c r="W329" s="10" t="s">
        <v>3671</v>
      </c>
      <c r="X329" s="10" t="s">
        <v>322</v>
      </c>
      <c r="Y329" s="10" t="s">
        <v>239</v>
      </c>
      <c r="Z329" s="10" t="s">
        <v>124</v>
      </c>
      <c r="AA329" s="49">
        <v>3</v>
      </c>
      <c r="AB329" s="10" t="s">
        <v>125</v>
      </c>
      <c r="AC329" s="10" t="s">
        <v>3599</v>
      </c>
      <c r="AD329" s="49">
        <v>0</v>
      </c>
      <c r="AE329" s="49">
        <v>0</v>
      </c>
      <c r="AF329" s="49">
        <v>1</v>
      </c>
      <c r="AG329" s="49">
        <v>2</v>
      </c>
      <c r="AH329" s="10"/>
      <c r="AI329" s="10"/>
      <c r="AJ329" s="10"/>
      <c r="AK329" s="10" t="s">
        <v>5899</v>
      </c>
      <c r="AL329" s="10" t="s">
        <v>5899</v>
      </c>
      <c r="AM329" s="10" t="s">
        <v>4881</v>
      </c>
      <c r="AN329" s="10"/>
      <c r="AO329" s="49">
        <v>0</v>
      </c>
      <c r="AP329" s="49">
        <v>0</v>
      </c>
      <c r="AQ329" s="49">
        <v>0</v>
      </c>
      <c r="AR329" s="49">
        <v>0</v>
      </c>
      <c r="AS329" s="49">
        <v>0</v>
      </c>
      <c r="AT329" s="49">
        <v>0</v>
      </c>
      <c r="AU329" s="49">
        <v>0</v>
      </c>
      <c r="AV329" s="49">
        <v>0</v>
      </c>
      <c r="AW329" s="50">
        <v>0</v>
      </c>
      <c r="AX329" s="49">
        <v>0</v>
      </c>
      <c r="AY329" s="49">
        <v>0</v>
      </c>
      <c r="AZ329" s="49">
        <v>0</v>
      </c>
      <c r="BA329" s="49">
        <v>0</v>
      </c>
      <c r="BB329" s="49">
        <v>0</v>
      </c>
      <c r="BC329" s="49">
        <v>0</v>
      </c>
      <c r="BD329" s="49">
        <v>0</v>
      </c>
      <c r="BE329" s="49">
        <v>0</v>
      </c>
      <c r="BF329" s="49">
        <v>0</v>
      </c>
      <c r="BG329" s="49">
        <v>0</v>
      </c>
      <c r="BH329" s="49">
        <v>0</v>
      </c>
      <c r="BI329" s="49">
        <v>0</v>
      </c>
      <c r="BJ329" s="50">
        <v>0</v>
      </c>
      <c r="BK329" s="49">
        <v>0</v>
      </c>
      <c r="BL329" s="49">
        <v>0</v>
      </c>
      <c r="BM329" s="49">
        <v>0</v>
      </c>
      <c r="BN329" s="49">
        <v>0</v>
      </c>
      <c r="BO329" s="49">
        <v>0</v>
      </c>
      <c r="BP329" s="49">
        <v>0</v>
      </c>
      <c r="BQ329" s="49">
        <v>0</v>
      </c>
      <c r="BR329" s="49">
        <v>0</v>
      </c>
      <c r="BS329" s="49">
        <v>0</v>
      </c>
      <c r="BT329" s="49">
        <v>0</v>
      </c>
      <c r="BU329" s="50">
        <v>0</v>
      </c>
      <c r="BV329" s="49">
        <v>0</v>
      </c>
      <c r="BW329" s="50">
        <v>0</v>
      </c>
      <c r="BX329" s="49">
        <v>0</v>
      </c>
      <c r="BY329" s="49">
        <v>0</v>
      </c>
      <c r="BZ329" s="49">
        <v>0</v>
      </c>
      <c r="CA329" s="49">
        <v>0</v>
      </c>
      <c r="CB329" s="49">
        <v>0</v>
      </c>
      <c r="CC329" s="49">
        <v>0</v>
      </c>
      <c r="CD329" s="49">
        <v>0</v>
      </c>
      <c r="CE329" s="49">
        <v>0</v>
      </c>
      <c r="CF329" s="49">
        <v>0</v>
      </c>
      <c r="CG329" s="49">
        <v>0</v>
      </c>
      <c r="CH329" s="50">
        <v>0</v>
      </c>
      <c r="CI329" s="49">
        <v>0</v>
      </c>
      <c r="CJ329" s="50">
        <v>0</v>
      </c>
      <c r="CK329" s="49">
        <v>0</v>
      </c>
      <c r="CL329" s="49">
        <v>0</v>
      </c>
      <c r="CM329" s="49">
        <v>0</v>
      </c>
      <c r="CN329" s="49">
        <v>0</v>
      </c>
      <c r="CO329" s="10"/>
      <c r="CP329" s="51" t="s">
        <v>3673</v>
      </c>
    </row>
    <row r="330" spans="1:94" ht="70.349999999999994" customHeight="1" x14ac:dyDescent="0.3">
      <c r="A330" s="48" t="s">
        <v>3674</v>
      </c>
      <c r="B330" s="48" t="s">
        <v>3674</v>
      </c>
      <c r="C330" s="10" t="s">
        <v>175</v>
      </c>
      <c r="D330" s="10" t="s">
        <v>2659</v>
      </c>
      <c r="E330" s="10" t="s">
        <v>3641</v>
      </c>
      <c r="F330" s="10" t="s">
        <v>3642</v>
      </c>
      <c r="G330" s="10" t="s">
        <v>1992</v>
      </c>
      <c r="H330" s="10" t="s">
        <v>522</v>
      </c>
      <c r="I330" s="10" t="s">
        <v>3643</v>
      </c>
      <c r="J330" s="10" t="s">
        <v>3644</v>
      </c>
      <c r="K330" s="10" t="s">
        <v>3586</v>
      </c>
      <c r="L330" s="10" t="s">
        <v>3587</v>
      </c>
      <c r="M330" s="10" t="s">
        <v>3645</v>
      </c>
      <c r="N330" s="10" t="s">
        <v>3646</v>
      </c>
      <c r="O330" s="10" t="s">
        <v>3590</v>
      </c>
      <c r="P330" s="10" t="s">
        <v>781</v>
      </c>
      <c r="Q330" s="10" t="s">
        <v>3591</v>
      </c>
      <c r="R330" s="10" t="s">
        <v>3592</v>
      </c>
      <c r="S330" s="10" t="s">
        <v>738</v>
      </c>
      <c r="T330" s="10" t="s">
        <v>3675</v>
      </c>
      <c r="U330" s="10" t="s">
        <v>3676</v>
      </c>
      <c r="V330" s="10" t="s">
        <v>3677</v>
      </c>
      <c r="W330" s="10" t="s">
        <v>2616</v>
      </c>
      <c r="X330" s="10" t="s">
        <v>1186</v>
      </c>
      <c r="Y330" s="10" t="s">
        <v>123</v>
      </c>
      <c r="Z330" s="10" t="s">
        <v>124</v>
      </c>
      <c r="AA330" s="49">
        <v>2</v>
      </c>
      <c r="AB330" s="10" t="s">
        <v>125</v>
      </c>
      <c r="AC330" s="10" t="s">
        <v>3599</v>
      </c>
      <c r="AD330" s="49">
        <v>0</v>
      </c>
      <c r="AE330" s="49">
        <v>1</v>
      </c>
      <c r="AF330" s="49">
        <v>1</v>
      </c>
      <c r="AG330" s="49">
        <v>0</v>
      </c>
      <c r="AH330" s="10"/>
      <c r="AI330" s="10" t="s">
        <v>5900</v>
      </c>
      <c r="AJ330" s="10"/>
      <c r="AK330" s="10"/>
      <c r="AL330" s="10"/>
      <c r="AM330" s="10" t="s">
        <v>4849</v>
      </c>
      <c r="AN330" s="10"/>
      <c r="AO330" s="49">
        <v>50</v>
      </c>
      <c r="AP330" s="49">
        <v>0</v>
      </c>
      <c r="AQ330" s="49">
        <v>50</v>
      </c>
      <c r="AR330" s="49">
        <v>0</v>
      </c>
      <c r="AS330" s="49">
        <v>0</v>
      </c>
      <c r="AT330" s="49">
        <v>0</v>
      </c>
      <c r="AU330" s="49">
        <v>0</v>
      </c>
      <c r="AV330" s="49">
        <v>0</v>
      </c>
      <c r="AW330" s="50">
        <v>0</v>
      </c>
      <c r="AX330" s="49">
        <v>0</v>
      </c>
      <c r="AY330" s="49">
        <v>0</v>
      </c>
      <c r="AZ330" s="49">
        <v>0</v>
      </c>
      <c r="BA330" s="49">
        <v>50</v>
      </c>
      <c r="BB330" s="49">
        <v>50</v>
      </c>
      <c r="BC330" s="49">
        <v>0</v>
      </c>
      <c r="BD330" s="49">
        <v>50</v>
      </c>
      <c r="BE330" s="49">
        <v>0</v>
      </c>
      <c r="BF330" s="49">
        <v>0</v>
      </c>
      <c r="BG330" s="49">
        <v>0</v>
      </c>
      <c r="BH330" s="49">
        <v>0</v>
      </c>
      <c r="BI330" s="49">
        <v>0</v>
      </c>
      <c r="BJ330" s="50">
        <v>0</v>
      </c>
      <c r="BK330" s="49">
        <v>0</v>
      </c>
      <c r="BL330" s="49">
        <v>0</v>
      </c>
      <c r="BM330" s="49">
        <v>0</v>
      </c>
      <c r="BN330" s="49">
        <v>50</v>
      </c>
      <c r="BO330" s="49">
        <v>0</v>
      </c>
      <c r="BP330" s="49">
        <v>0</v>
      </c>
      <c r="BQ330" s="49">
        <v>0</v>
      </c>
      <c r="BR330" s="49">
        <v>0</v>
      </c>
      <c r="BS330" s="49">
        <v>0</v>
      </c>
      <c r="BT330" s="49">
        <v>0</v>
      </c>
      <c r="BU330" s="50">
        <v>0</v>
      </c>
      <c r="BV330" s="49">
        <v>0</v>
      </c>
      <c r="BW330" s="50">
        <v>0</v>
      </c>
      <c r="BX330" s="49">
        <v>0</v>
      </c>
      <c r="BY330" s="49">
        <v>0</v>
      </c>
      <c r="BZ330" s="49">
        <v>0</v>
      </c>
      <c r="CA330" s="49">
        <v>0</v>
      </c>
      <c r="CB330" s="49">
        <v>0</v>
      </c>
      <c r="CC330" s="49">
        <v>0</v>
      </c>
      <c r="CD330" s="49">
        <v>0</v>
      </c>
      <c r="CE330" s="49">
        <v>0</v>
      </c>
      <c r="CF330" s="49">
        <v>0</v>
      </c>
      <c r="CG330" s="49">
        <v>0</v>
      </c>
      <c r="CH330" s="50">
        <v>0</v>
      </c>
      <c r="CI330" s="49">
        <v>0</v>
      </c>
      <c r="CJ330" s="50">
        <v>0</v>
      </c>
      <c r="CK330" s="49">
        <v>0</v>
      </c>
      <c r="CL330" s="49">
        <v>0</v>
      </c>
      <c r="CM330" s="49">
        <v>0</v>
      </c>
      <c r="CN330" s="49">
        <v>0</v>
      </c>
      <c r="CO330" s="10"/>
      <c r="CP330" s="51" t="s">
        <v>5901</v>
      </c>
    </row>
    <row r="331" spans="1:94" ht="70.349999999999994" customHeight="1" x14ac:dyDescent="0.3">
      <c r="A331" s="48" t="s">
        <v>3681</v>
      </c>
      <c r="B331" s="48" t="s">
        <v>3681</v>
      </c>
      <c r="C331" s="10" t="s">
        <v>246</v>
      </c>
      <c r="D331" s="10" t="s">
        <v>2659</v>
      </c>
      <c r="E331" s="10" t="s">
        <v>3641</v>
      </c>
      <c r="F331" s="10" t="s">
        <v>3642</v>
      </c>
      <c r="G331" s="10" t="s">
        <v>1992</v>
      </c>
      <c r="H331" s="10" t="s">
        <v>522</v>
      </c>
      <c r="I331" s="10" t="s">
        <v>3643</v>
      </c>
      <c r="J331" s="10" t="s">
        <v>3644</v>
      </c>
      <c r="K331" s="10" t="s">
        <v>3586</v>
      </c>
      <c r="L331" s="10" t="s">
        <v>3587</v>
      </c>
      <c r="M331" s="10" t="s">
        <v>3645</v>
      </c>
      <c r="N331" s="10" t="s">
        <v>3646</v>
      </c>
      <c r="O331" s="10" t="s">
        <v>3590</v>
      </c>
      <c r="P331" s="10" t="s">
        <v>781</v>
      </c>
      <c r="Q331" s="10" t="s">
        <v>3682</v>
      </c>
      <c r="R331" s="10" t="s">
        <v>3683</v>
      </c>
      <c r="S331" s="10" t="s">
        <v>3684</v>
      </c>
      <c r="T331" s="10" t="s">
        <v>3685</v>
      </c>
      <c r="U331" s="10" t="s">
        <v>3686</v>
      </c>
      <c r="V331" s="10" t="s">
        <v>3687</v>
      </c>
      <c r="W331" s="10" t="s">
        <v>3688</v>
      </c>
      <c r="X331" s="10" t="s">
        <v>3689</v>
      </c>
      <c r="Y331" s="10" t="s">
        <v>123</v>
      </c>
      <c r="Z331" s="10" t="s">
        <v>124</v>
      </c>
      <c r="AA331" s="49">
        <v>4</v>
      </c>
      <c r="AB331" s="10" t="s">
        <v>125</v>
      </c>
      <c r="AC331" s="10" t="s">
        <v>3599</v>
      </c>
      <c r="AD331" s="49">
        <v>1</v>
      </c>
      <c r="AE331" s="49">
        <v>1</v>
      </c>
      <c r="AF331" s="49">
        <v>1</v>
      </c>
      <c r="AG331" s="49">
        <v>1</v>
      </c>
      <c r="AH331" s="10" t="s">
        <v>5902</v>
      </c>
      <c r="AI331" s="10" t="s">
        <v>5903</v>
      </c>
      <c r="AJ331" s="10" t="s">
        <v>5904</v>
      </c>
      <c r="AK331" s="10" t="s">
        <v>5905</v>
      </c>
      <c r="AL331" s="10" t="s">
        <v>5905</v>
      </c>
      <c r="AM331" s="10" t="s">
        <v>4849</v>
      </c>
      <c r="AN331" s="10"/>
      <c r="AO331" s="49">
        <v>21</v>
      </c>
      <c r="AP331" s="49">
        <v>0</v>
      </c>
      <c r="AQ331" s="49">
        <v>21</v>
      </c>
      <c r="AR331" s="49">
        <v>0</v>
      </c>
      <c r="AS331" s="49">
        <v>0</v>
      </c>
      <c r="AT331" s="49">
        <v>0</v>
      </c>
      <c r="AU331" s="49">
        <v>0</v>
      </c>
      <c r="AV331" s="49">
        <v>0</v>
      </c>
      <c r="AW331" s="50">
        <v>0</v>
      </c>
      <c r="AX331" s="49">
        <v>0</v>
      </c>
      <c r="AY331" s="49">
        <v>0</v>
      </c>
      <c r="AZ331" s="49">
        <v>0</v>
      </c>
      <c r="BA331" s="49">
        <v>21</v>
      </c>
      <c r="BB331" s="49">
        <v>21</v>
      </c>
      <c r="BC331" s="49">
        <v>0</v>
      </c>
      <c r="BD331" s="49">
        <v>21</v>
      </c>
      <c r="BE331" s="49">
        <v>0</v>
      </c>
      <c r="BF331" s="49">
        <v>0</v>
      </c>
      <c r="BG331" s="49">
        <v>0</v>
      </c>
      <c r="BH331" s="49">
        <v>0</v>
      </c>
      <c r="BI331" s="49">
        <v>0</v>
      </c>
      <c r="BJ331" s="50">
        <v>0</v>
      </c>
      <c r="BK331" s="49">
        <v>0</v>
      </c>
      <c r="BL331" s="49">
        <v>0</v>
      </c>
      <c r="BM331" s="49">
        <v>0</v>
      </c>
      <c r="BN331" s="49">
        <v>21</v>
      </c>
      <c r="BO331" s="49">
        <v>21</v>
      </c>
      <c r="BP331" s="49">
        <v>0</v>
      </c>
      <c r="BQ331" s="49">
        <v>21</v>
      </c>
      <c r="BR331" s="49">
        <v>0</v>
      </c>
      <c r="BS331" s="49">
        <v>0</v>
      </c>
      <c r="BT331" s="49">
        <v>0</v>
      </c>
      <c r="BU331" s="50">
        <v>0</v>
      </c>
      <c r="BV331" s="49">
        <v>0</v>
      </c>
      <c r="BW331" s="50">
        <v>0</v>
      </c>
      <c r="BX331" s="49">
        <v>0</v>
      </c>
      <c r="BY331" s="49">
        <v>0</v>
      </c>
      <c r="BZ331" s="49">
        <v>0</v>
      </c>
      <c r="CA331" s="49">
        <v>21</v>
      </c>
      <c r="CB331" s="49">
        <v>21</v>
      </c>
      <c r="CC331" s="49">
        <v>0</v>
      </c>
      <c r="CD331" s="49">
        <v>21</v>
      </c>
      <c r="CE331" s="49">
        <v>0</v>
      </c>
      <c r="CF331" s="49">
        <v>0</v>
      </c>
      <c r="CG331" s="49">
        <v>0</v>
      </c>
      <c r="CH331" s="50">
        <v>0</v>
      </c>
      <c r="CI331" s="49">
        <v>0</v>
      </c>
      <c r="CJ331" s="50">
        <v>0</v>
      </c>
      <c r="CK331" s="49">
        <v>0</v>
      </c>
      <c r="CL331" s="49">
        <v>0</v>
      </c>
      <c r="CM331" s="49">
        <v>0</v>
      </c>
      <c r="CN331" s="49">
        <v>21</v>
      </c>
      <c r="CO331" s="10"/>
      <c r="CP331" s="51" t="s">
        <v>3693</v>
      </c>
    </row>
    <row r="332" spans="1:94" ht="70.349999999999994" customHeight="1" x14ac:dyDescent="0.3">
      <c r="A332" s="48" t="s">
        <v>3694</v>
      </c>
      <c r="B332" s="48" t="s">
        <v>3694</v>
      </c>
      <c r="C332" s="10" t="s">
        <v>357</v>
      </c>
      <c r="D332" s="10" t="s">
        <v>2659</v>
      </c>
      <c r="E332" s="10" t="s">
        <v>3641</v>
      </c>
      <c r="F332" s="10" t="s">
        <v>3642</v>
      </c>
      <c r="G332" s="10" t="s">
        <v>1992</v>
      </c>
      <c r="H332" s="10" t="s">
        <v>522</v>
      </c>
      <c r="I332" s="10" t="s">
        <v>3643</v>
      </c>
      <c r="J332" s="10" t="s">
        <v>3644</v>
      </c>
      <c r="K332" s="10" t="s">
        <v>3586</v>
      </c>
      <c r="L332" s="10" t="s">
        <v>3587</v>
      </c>
      <c r="M332" s="10" t="s">
        <v>3645</v>
      </c>
      <c r="N332" s="10" t="s">
        <v>3646</v>
      </c>
      <c r="O332" s="10" t="s">
        <v>3590</v>
      </c>
      <c r="P332" s="10" t="s">
        <v>781</v>
      </c>
      <c r="Q332" s="10" t="s">
        <v>3682</v>
      </c>
      <c r="R332" s="10" t="s">
        <v>3683</v>
      </c>
      <c r="S332" s="10" t="s">
        <v>3695</v>
      </c>
      <c r="T332" s="10" t="s">
        <v>3696</v>
      </c>
      <c r="U332" s="10" t="s">
        <v>3697</v>
      </c>
      <c r="V332" s="10" t="s">
        <v>3698</v>
      </c>
      <c r="W332" s="10" t="s">
        <v>3699</v>
      </c>
      <c r="X332" s="10" t="s">
        <v>3700</v>
      </c>
      <c r="Y332" s="10" t="s">
        <v>123</v>
      </c>
      <c r="Z332" s="10" t="s">
        <v>124</v>
      </c>
      <c r="AA332" s="49">
        <v>100</v>
      </c>
      <c r="AB332" s="10" t="s">
        <v>125</v>
      </c>
      <c r="AC332" s="10" t="s">
        <v>3599</v>
      </c>
      <c r="AD332" s="49">
        <v>25</v>
      </c>
      <c r="AE332" s="49">
        <v>25</v>
      </c>
      <c r="AF332" s="49">
        <v>25</v>
      </c>
      <c r="AG332" s="49">
        <v>25</v>
      </c>
      <c r="AH332" s="10" t="s">
        <v>5906</v>
      </c>
      <c r="AI332" s="10" t="s">
        <v>5907</v>
      </c>
      <c r="AJ332" s="10" t="s">
        <v>5908</v>
      </c>
      <c r="AK332" s="10" t="s">
        <v>5909</v>
      </c>
      <c r="AL332" s="10" t="s">
        <v>5909</v>
      </c>
      <c r="AM332" s="10" t="s">
        <v>4849</v>
      </c>
      <c r="AN332" s="10"/>
      <c r="AO332" s="49">
        <v>30</v>
      </c>
      <c r="AP332" s="49">
        <v>0</v>
      </c>
      <c r="AQ332" s="49">
        <v>30</v>
      </c>
      <c r="AR332" s="49">
        <v>0</v>
      </c>
      <c r="AS332" s="49">
        <v>0</v>
      </c>
      <c r="AT332" s="49">
        <v>0</v>
      </c>
      <c r="AU332" s="49">
        <v>0</v>
      </c>
      <c r="AV332" s="49">
        <v>0</v>
      </c>
      <c r="AW332" s="50">
        <v>0</v>
      </c>
      <c r="AX332" s="49">
        <v>0</v>
      </c>
      <c r="AY332" s="49">
        <v>0</v>
      </c>
      <c r="AZ332" s="49">
        <v>0</v>
      </c>
      <c r="BA332" s="49">
        <v>30</v>
      </c>
      <c r="BB332" s="49">
        <v>30</v>
      </c>
      <c r="BC332" s="49">
        <v>0</v>
      </c>
      <c r="BD332" s="49">
        <v>30</v>
      </c>
      <c r="BE332" s="49">
        <v>0</v>
      </c>
      <c r="BF332" s="49">
        <v>0</v>
      </c>
      <c r="BG332" s="49">
        <v>0</v>
      </c>
      <c r="BH332" s="49">
        <v>0</v>
      </c>
      <c r="BI332" s="49">
        <v>0</v>
      </c>
      <c r="BJ332" s="50">
        <v>0</v>
      </c>
      <c r="BK332" s="49">
        <v>0</v>
      </c>
      <c r="BL332" s="49">
        <v>0</v>
      </c>
      <c r="BM332" s="49">
        <v>0</v>
      </c>
      <c r="BN332" s="49">
        <v>30</v>
      </c>
      <c r="BO332" s="49">
        <v>30</v>
      </c>
      <c r="BP332" s="49">
        <v>0</v>
      </c>
      <c r="BQ332" s="49">
        <v>30</v>
      </c>
      <c r="BR332" s="49">
        <v>0</v>
      </c>
      <c r="BS332" s="49">
        <v>0</v>
      </c>
      <c r="BT332" s="49">
        <v>0</v>
      </c>
      <c r="BU332" s="50">
        <v>0</v>
      </c>
      <c r="BV332" s="49">
        <v>0</v>
      </c>
      <c r="BW332" s="50">
        <v>0</v>
      </c>
      <c r="BX332" s="49">
        <v>0</v>
      </c>
      <c r="BY332" s="49">
        <v>0</v>
      </c>
      <c r="BZ332" s="49">
        <v>0</v>
      </c>
      <c r="CA332" s="49">
        <v>30</v>
      </c>
      <c r="CB332" s="49">
        <v>30</v>
      </c>
      <c r="CC332" s="49">
        <v>0</v>
      </c>
      <c r="CD332" s="49">
        <v>30</v>
      </c>
      <c r="CE332" s="49">
        <v>0</v>
      </c>
      <c r="CF332" s="49">
        <v>0</v>
      </c>
      <c r="CG332" s="49">
        <v>0</v>
      </c>
      <c r="CH332" s="50">
        <v>0</v>
      </c>
      <c r="CI332" s="49">
        <v>0</v>
      </c>
      <c r="CJ332" s="50">
        <v>0</v>
      </c>
      <c r="CK332" s="49">
        <v>0</v>
      </c>
      <c r="CL332" s="49">
        <v>0</v>
      </c>
      <c r="CM332" s="49">
        <v>0</v>
      </c>
      <c r="CN332" s="49">
        <v>30</v>
      </c>
      <c r="CO332" s="10"/>
      <c r="CP332" s="51" t="s">
        <v>3705</v>
      </c>
    </row>
    <row r="333" spans="1:94" ht="70.349999999999994" customHeight="1" x14ac:dyDescent="0.3">
      <c r="A333" s="48" t="s">
        <v>3706</v>
      </c>
      <c r="B333" s="48" t="s">
        <v>3706</v>
      </c>
      <c r="C333" s="10" t="s">
        <v>419</v>
      </c>
      <c r="D333" s="10" t="s">
        <v>2659</v>
      </c>
      <c r="E333" s="10" t="s">
        <v>3641</v>
      </c>
      <c r="F333" s="10" t="s">
        <v>3642</v>
      </c>
      <c r="G333" s="10" t="s">
        <v>1992</v>
      </c>
      <c r="H333" s="10" t="s">
        <v>522</v>
      </c>
      <c r="I333" s="10" t="s">
        <v>3643</v>
      </c>
      <c r="J333" s="10" t="s">
        <v>3644</v>
      </c>
      <c r="K333" s="10" t="s">
        <v>3586</v>
      </c>
      <c r="L333" s="10" t="s">
        <v>3587</v>
      </c>
      <c r="M333" s="10" t="s">
        <v>3645</v>
      </c>
      <c r="N333" s="10" t="s">
        <v>3646</v>
      </c>
      <c r="O333" s="10" t="s">
        <v>3590</v>
      </c>
      <c r="P333" s="10" t="s">
        <v>781</v>
      </c>
      <c r="Q333" s="10" t="s">
        <v>3682</v>
      </c>
      <c r="R333" s="10" t="s">
        <v>3683</v>
      </c>
      <c r="S333" s="10" t="s">
        <v>3707</v>
      </c>
      <c r="T333" s="10" t="s">
        <v>3708</v>
      </c>
      <c r="U333" s="10" t="s">
        <v>3709</v>
      </c>
      <c r="V333" s="10" t="s">
        <v>3710</v>
      </c>
      <c r="W333" s="10" t="s">
        <v>3711</v>
      </c>
      <c r="X333" s="10" t="s">
        <v>3712</v>
      </c>
      <c r="Y333" s="10" t="s">
        <v>123</v>
      </c>
      <c r="Z333" s="10" t="s">
        <v>124</v>
      </c>
      <c r="AA333" s="49">
        <v>2</v>
      </c>
      <c r="AB333" s="10" t="s">
        <v>125</v>
      </c>
      <c r="AC333" s="10" t="s">
        <v>3599</v>
      </c>
      <c r="AD333" s="49">
        <v>0</v>
      </c>
      <c r="AE333" s="49">
        <v>1</v>
      </c>
      <c r="AF333" s="49">
        <v>1</v>
      </c>
      <c r="AG333" s="49">
        <v>0</v>
      </c>
      <c r="AH333" s="10"/>
      <c r="AI333" s="10" t="s">
        <v>5910</v>
      </c>
      <c r="AJ333" s="10" t="s">
        <v>5911</v>
      </c>
      <c r="AK333" s="10" t="s">
        <v>5912</v>
      </c>
      <c r="AL333" s="10"/>
      <c r="AM333" s="10" t="s">
        <v>5070</v>
      </c>
      <c r="AN333" s="10" t="s">
        <v>5913</v>
      </c>
      <c r="AO333" s="49">
        <v>0</v>
      </c>
      <c r="AP333" s="49">
        <v>0</v>
      </c>
      <c r="AQ333" s="49">
        <v>0</v>
      </c>
      <c r="AR333" s="49">
        <v>0</v>
      </c>
      <c r="AS333" s="49">
        <v>0</v>
      </c>
      <c r="AT333" s="49">
        <v>0</v>
      </c>
      <c r="AU333" s="49">
        <v>0</v>
      </c>
      <c r="AV333" s="49">
        <v>0</v>
      </c>
      <c r="AW333" s="50">
        <v>0</v>
      </c>
      <c r="AX333" s="49">
        <v>3500</v>
      </c>
      <c r="AY333" s="49">
        <v>0</v>
      </c>
      <c r="AZ333" s="49">
        <v>0</v>
      </c>
      <c r="BA333" s="49">
        <v>3500</v>
      </c>
      <c r="BB333" s="49">
        <v>0</v>
      </c>
      <c r="BC333" s="49">
        <v>0</v>
      </c>
      <c r="BD333" s="49">
        <v>0</v>
      </c>
      <c r="BE333" s="49">
        <v>0</v>
      </c>
      <c r="BF333" s="49">
        <v>0</v>
      </c>
      <c r="BG333" s="49">
        <v>0</v>
      </c>
      <c r="BH333" s="49">
        <v>0</v>
      </c>
      <c r="BI333" s="49">
        <v>0</v>
      </c>
      <c r="BJ333" s="50">
        <v>0</v>
      </c>
      <c r="BK333" s="49">
        <v>0</v>
      </c>
      <c r="BL333" s="49">
        <v>0</v>
      </c>
      <c r="BM333" s="49">
        <v>0</v>
      </c>
      <c r="BN333" s="49">
        <v>0</v>
      </c>
      <c r="BO333" s="49">
        <v>0</v>
      </c>
      <c r="BP333" s="49">
        <v>0</v>
      </c>
      <c r="BQ333" s="49">
        <v>0</v>
      </c>
      <c r="BR333" s="49">
        <v>0</v>
      </c>
      <c r="BS333" s="49">
        <v>0</v>
      </c>
      <c r="BT333" s="49">
        <v>0</v>
      </c>
      <c r="BU333" s="50">
        <v>0</v>
      </c>
      <c r="BV333" s="49">
        <v>0</v>
      </c>
      <c r="BW333" s="50">
        <v>0</v>
      </c>
      <c r="BX333" s="49">
        <v>0</v>
      </c>
      <c r="BY333" s="49">
        <v>0</v>
      </c>
      <c r="BZ333" s="49">
        <v>0</v>
      </c>
      <c r="CA333" s="49">
        <v>0</v>
      </c>
      <c r="CB333" s="49">
        <v>0</v>
      </c>
      <c r="CC333" s="49">
        <v>0</v>
      </c>
      <c r="CD333" s="49">
        <v>0</v>
      </c>
      <c r="CE333" s="49">
        <v>0</v>
      </c>
      <c r="CF333" s="49">
        <v>0</v>
      </c>
      <c r="CG333" s="49">
        <v>0</v>
      </c>
      <c r="CH333" s="50">
        <v>0</v>
      </c>
      <c r="CI333" s="49">
        <v>0</v>
      </c>
      <c r="CJ333" s="50">
        <v>0</v>
      </c>
      <c r="CK333" s="49">
        <v>0</v>
      </c>
      <c r="CL333" s="49">
        <v>0</v>
      </c>
      <c r="CM333" s="49">
        <v>0</v>
      </c>
      <c r="CN333" s="49">
        <v>0</v>
      </c>
      <c r="CO333" s="10"/>
      <c r="CP333" s="51" t="s">
        <v>5914</v>
      </c>
    </row>
    <row r="334" spans="1:94" ht="70.349999999999994" customHeight="1" x14ac:dyDescent="0.3">
      <c r="A334" s="48" t="s">
        <v>3717</v>
      </c>
      <c r="B334" s="48" t="s">
        <v>3717</v>
      </c>
      <c r="C334" s="10" t="s">
        <v>436</v>
      </c>
      <c r="D334" s="10" t="s">
        <v>2659</v>
      </c>
      <c r="E334" s="10" t="s">
        <v>3718</v>
      </c>
      <c r="F334" s="10" t="s">
        <v>3719</v>
      </c>
      <c r="G334" s="10" t="s">
        <v>1992</v>
      </c>
      <c r="H334" s="10" t="s">
        <v>106</v>
      </c>
      <c r="I334" s="10" t="s">
        <v>1993</v>
      </c>
      <c r="J334" s="10" t="s">
        <v>3720</v>
      </c>
      <c r="K334" s="10" t="s">
        <v>3721</v>
      </c>
      <c r="L334" s="10" t="s">
        <v>3587</v>
      </c>
      <c r="M334" s="10" t="s">
        <v>3645</v>
      </c>
      <c r="N334" s="10" t="s">
        <v>3646</v>
      </c>
      <c r="O334" s="10" t="s">
        <v>3590</v>
      </c>
      <c r="P334" s="10" t="s">
        <v>781</v>
      </c>
      <c r="Q334" s="10" t="s">
        <v>3682</v>
      </c>
      <c r="R334" s="10" t="s">
        <v>3683</v>
      </c>
      <c r="S334" s="10" t="s">
        <v>3722</v>
      </c>
      <c r="T334" s="10" t="s">
        <v>3723</v>
      </c>
      <c r="U334" s="10" t="s">
        <v>3724</v>
      </c>
      <c r="V334" s="10" t="s">
        <v>3725</v>
      </c>
      <c r="W334" s="10" t="s">
        <v>3726</v>
      </c>
      <c r="X334" s="10" t="s">
        <v>638</v>
      </c>
      <c r="Y334" s="10" t="s">
        <v>123</v>
      </c>
      <c r="Z334" s="10" t="s">
        <v>124</v>
      </c>
      <c r="AA334" s="49">
        <v>12</v>
      </c>
      <c r="AB334" s="10" t="s">
        <v>4816</v>
      </c>
      <c r="AC334" s="10" t="s">
        <v>3599</v>
      </c>
      <c r="AD334" s="49">
        <v>12</v>
      </c>
      <c r="AE334" s="49">
        <v>12</v>
      </c>
      <c r="AF334" s="49">
        <v>12</v>
      </c>
      <c r="AG334" s="49">
        <v>12</v>
      </c>
      <c r="AH334" s="10" t="s">
        <v>5915</v>
      </c>
      <c r="AI334" s="10" t="s">
        <v>5916</v>
      </c>
      <c r="AJ334" s="10" t="s">
        <v>5917</v>
      </c>
      <c r="AK334" s="10" t="s">
        <v>5918</v>
      </c>
      <c r="AL334" s="10" t="s">
        <v>5919</v>
      </c>
      <c r="AM334" s="10" t="s">
        <v>4849</v>
      </c>
      <c r="AN334" s="10" t="s">
        <v>5920</v>
      </c>
      <c r="AO334" s="49">
        <v>240</v>
      </c>
      <c r="AP334" s="49">
        <v>0</v>
      </c>
      <c r="AQ334" s="49">
        <v>240</v>
      </c>
      <c r="AR334" s="49">
        <v>0</v>
      </c>
      <c r="AS334" s="49">
        <v>0</v>
      </c>
      <c r="AT334" s="49">
        <v>0</v>
      </c>
      <c r="AU334" s="49">
        <v>0</v>
      </c>
      <c r="AV334" s="49">
        <v>0</v>
      </c>
      <c r="AW334" s="50">
        <v>0</v>
      </c>
      <c r="AX334" s="49">
        <v>0</v>
      </c>
      <c r="AY334" s="49">
        <v>0</v>
      </c>
      <c r="AZ334" s="49">
        <v>0</v>
      </c>
      <c r="BA334" s="49">
        <v>240</v>
      </c>
      <c r="BB334" s="49">
        <v>240</v>
      </c>
      <c r="BC334" s="49">
        <v>0</v>
      </c>
      <c r="BD334" s="49">
        <v>240</v>
      </c>
      <c r="BE334" s="49">
        <v>0</v>
      </c>
      <c r="BF334" s="49">
        <v>0</v>
      </c>
      <c r="BG334" s="49">
        <v>0</v>
      </c>
      <c r="BH334" s="49">
        <v>0</v>
      </c>
      <c r="BI334" s="49">
        <v>0</v>
      </c>
      <c r="BJ334" s="50">
        <v>0</v>
      </c>
      <c r="BK334" s="49">
        <v>0</v>
      </c>
      <c r="BL334" s="49">
        <v>0</v>
      </c>
      <c r="BM334" s="49">
        <v>0</v>
      </c>
      <c r="BN334" s="49">
        <v>240</v>
      </c>
      <c r="BO334" s="49">
        <v>240</v>
      </c>
      <c r="BP334" s="49">
        <v>0</v>
      </c>
      <c r="BQ334" s="49">
        <v>240</v>
      </c>
      <c r="BR334" s="49">
        <v>0</v>
      </c>
      <c r="BS334" s="49">
        <v>0</v>
      </c>
      <c r="BT334" s="49">
        <v>0</v>
      </c>
      <c r="BU334" s="50">
        <v>0</v>
      </c>
      <c r="BV334" s="49">
        <v>0</v>
      </c>
      <c r="BW334" s="50">
        <v>0</v>
      </c>
      <c r="BX334" s="49">
        <v>0</v>
      </c>
      <c r="BY334" s="49">
        <v>0</v>
      </c>
      <c r="BZ334" s="49">
        <v>0</v>
      </c>
      <c r="CA334" s="49">
        <v>240</v>
      </c>
      <c r="CB334" s="49">
        <v>240</v>
      </c>
      <c r="CC334" s="49">
        <v>0</v>
      </c>
      <c r="CD334" s="49">
        <v>240</v>
      </c>
      <c r="CE334" s="49">
        <v>0</v>
      </c>
      <c r="CF334" s="49">
        <v>0</v>
      </c>
      <c r="CG334" s="49">
        <v>0</v>
      </c>
      <c r="CH334" s="50">
        <v>0</v>
      </c>
      <c r="CI334" s="49">
        <v>0</v>
      </c>
      <c r="CJ334" s="50">
        <v>0</v>
      </c>
      <c r="CK334" s="49">
        <v>0</v>
      </c>
      <c r="CL334" s="49">
        <v>0</v>
      </c>
      <c r="CM334" s="49">
        <v>0</v>
      </c>
      <c r="CN334" s="49">
        <v>240</v>
      </c>
      <c r="CO334" s="10"/>
      <c r="CP334" s="51" t="s">
        <v>3731</v>
      </c>
    </row>
    <row r="335" spans="1:94" ht="70.349999999999994" customHeight="1" x14ac:dyDescent="0.3">
      <c r="A335" s="48" t="s">
        <v>3732</v>
      </c>
      <c r="B335" s="48" t="s">
        <v>3732</v>
      </c>
      <c r="C335" s="10" t="s">
        <v>450</v>
      </c>
      <c r="D335" s="10" t="s">
        <v>2659</v>
      </c>
      <c r="E335" s="10" t="s">
        <v>3718</v>
      </c>
      <c r="F335" s="10" t="s">
        <v>3719</v>
      </c>
      <c r="G335" s="10" t="s">
        <v>1992</v>
      </c>
      <c r="H335" s="10" t="s">
        <v>106</v>
      </c>
      <c r="I335" s="10" t="s">
        <v>1993</v>
      </c>
      <c r="J335" s="10" t="s">
        <v>3720</v>
      </c>
      <c r="K335" s="10" t="s">
        <v>3721</v>
      </c>
      <c r="L335" s="10" t="s">
        <v>3587</v>
      </c>
      <c r="M335" s="10" t="s">
        <v>3645</v>
      </c>
      <c r="N335" s="10" t="s">
        <v>3646</v>
      </c>
      <c r="O335" s="10" t="s">
        <v>3590</v>
      </c>
      <c r="P335" s="10" t="s">
        <v>781</v>
      </c>
      <c r="Q335" s="10" t="s">
        <v>3682</v>
      </c>
      <c r="R335" s="10" t="s">
        <v>3683</v>
      </c>
      <c r="S335" s="10" t="s">
        <v>3733</v>
      </c>
      <c r="T335" s="10" t="s">
        <v>3734</v>
      </c>
      <c r="U335" s="10" t="s">
        <v>3735</v>
      </c>
      <c r="V335" s="10" t="s">
        <v>3736</v>
      </c>
      <c r="W335" s="10" t="s">
        <v>3737</v>
      </c>
      <c r="X335" s="10" t="s">
        <v>3738</v>
      </c>
      <c r="Y335" s="10" t="s">
        <v>123</v>
      </c>
      <c r="Z335" s="10" t="s">
        <v>124</v>
      </c>
      <c r="AA335" s="49">
        <v>1</v>
      </c>
      <c r="AB335" s="10" t="s">
        <v>125</v>
      </c>
      <c r="AC335" s="10" t="s">
        <v>3599</v>
      </c>
      <c r="AD335" s="49">
        <v>0</v>
      </c>
      <c r="AE335" s="49">
        <v>1</v>
      </c>
      <c r="AF335" s="49">
        <v>0</v>
      </c>
      <c r="AG335" s="49">
        <v>0</v>
      </c>
      <c r="AH335" s="10" t="s">
        <v>5921</v>
      </c>
      <c r="AI335" s="10"/>
      <c r="AJ335" s="10"/>
      <c r="AK335" s="10"/>
      <c r="AL335" s="10"/>
      <c r="AM335" s="10" t="s">
        <v>4849</v>
      </c>
      <c r="AN335" s="10" t="s">
        <v>5922</v>
      </c>
      <c r="AO335" s="49">
        <v>0</v>
      </c>
      <c r="AP335" s="49">
        <v>0</v>
      </c>
      <c r="AQ335" s="49">
        <v>0</v>
      </c>
      <c r="AR335" s="49">
        <v>0</v>
      </c>
      <c r="AS335" s="49">
        <v>0</v>
      </c>
      <c r="AT335" s="49">
        <v>0</v>
      </c>
      <c r="AU335" s="49">
        <v>0</v>
      </c>
      <c r="AV335" s="49">
        <v>0</v>
      </c>
      <c r="AW335" s="50">
        <v>0</v>
      </c>
      <c r="AX335" s="49">
        <v>0</v>
      </c>
      <c r="AY335" s="49">
        <v>0</v>
      </c>
      <c r="AZ335" s="49">
        <v>0</v>
      </c>
      <c r="BA335" s="49">
        <v>0</v>
      </c>
      <c r="BB335" s="49">
        <v>500</v>
      </c>
      <c r="BC335" s="49">
        <v>0</v>
      </c>
      <c r="BD335" s="49">
        <v>500</v>
      </c>
      <c r="BE335" s="49">
        <v>0</v>
      </c>
      <c r="BF335" s="49">
        <v>0</v>
      </c>
      <c r="BG335" s="49">
        <v>0</v>
      </c>
      <c r="BH335" s="49">
        <v>0</v>
      </c>
      <c r="BI335" s="49">
        <v>500</v>
      </c>
      <c r="BJ335" s="50">
        <v>0</v>
      </c>
      <c r="BK335" s="49">
        <v>0</v>
      </c>
      <c r="BL335" s="49">
        <v>0</v>
      </c>
      <c r="BM335" s="49">
        <v>0</v>
      </c>
      <c r="BN335" s="49">
        <v>1000</v>
      </c>
      <c r="BO335" s="49">
        <v>0</v>
      </c>
      <c r="BP335" s="49">
        <v>0</v>
      </c>
      <c r="BQ335" s="49">
        <v>0</v>
      </c>
      <c r="BR335" s="49">
        <v>0</v>
      </c>
      <c r="BS335" s="49">
        <v>0</v>
      </c>
      <c r="BT335" s="49">
        <v>0</v>
      </c>
      <c r="BU335" s="50">
        <v>0</v>
      </c>
      <c r="BV335" s="49">
        <v>0</v>
      </c>
      <c r="BW335" s="50">
        <v>0</v>
      </c>
      <c r="BX335" s="49">
        <v>0</v>
      </c>
      <c r="BY335" s="49">
        <v>0</v>
      </c>
      <c r="BZ335" s="49">
        <v>0</v>
      </c>
      <c r="CA335" s="49">
        <v>0</v>
      </c>
      <c r="CB335" s="49">
        <v>0</v>
      </c>
      <c r="CC335" s="49">
        <v>0</v>
      </c>
      <c r="CD335" s="49">
        <v>0</v>
      </c>
      <c r="CE335" s="49">
        <v>0</v>
      </c>
      <c r="CF335" s="49">
        <v>0</v>
      </c>
      <c r="CG335" s="49">
        <v>0</v>
      </c>
      <c r="CH335" s="50">
        <v>0</v>
      </c>
      <c r="CI335" s="49">
        <v>0</v>
      </c>
      <c r="CJ335" s="50">
        <v>0</v>
      </c>
      <c r="CK335" s="49">
        <v>0</v>
      </c>
      <c r="CL335" s="49">
        <v>0</v>
      </c>
      <c r="CM335" s="49">
        <v>0</v>
      </c>
      <c r="CN335" s="49">
        <v>0</v>
      </c>
      <c r="CO335" s="10"/>
      <c r="CP335" s="51" t="s">
        <v>5923</v>
      </c>
    </row>
    <row r="336" spans="1:94" ht="70.349999999999994" customHeight="1" x14ac:dyDescent="0.3">
      <c r="A336" s="48" t="s">
        <v>3741</v>
      </c>
      <c r="B336" s="48" t="s">
        <v>3741</v>
      </c>
      <c r="C336" s="10" t="s">
        <v>111</v>
      </c>
      <c r="D336" s="10" t="s">
        <v>3742</v>
      </c>
      <c r="E336" s="10" t="s">
        <v>3743</v>
      </c>
      <c r="F336" s="10" t="s">
        <v>1991</v>
      </c>
      <c r="G336" s="10" t="s">
        <v>1992</v>
      </c>
      <c r="H336" s="10" t="s">
        <v>522</v>
      </c>
      <c r="I336" s="10" t="s">
        <v>1993</v>
      </c>
      <c r="J336" s="10" t="s">
        <v>3744</v>
      </c>
      <c r="K336" s="10" t="s">
        <v>3745</v>
      </c>
      <c r="L336" s="10" t="s">
        <v>3746</v>
      </c>
      <c r="M336" s="10" t="s">
        <v>3747</v>
      </c>
      <c r="N336" s="10" t="s">
        <v>3748</v>
      </c>
      <c r="O336" s="10" t="s">
        <v>137</v>
      </c>
      <c r="P336" s="10" t="s">
        <v>138</v>
      </c>
      <c r="Q336" s="10" t="s">
        <v>973</v>
      </c>
      <c r="R336" s="10" t="s">
        <v>974</v>
      </c>
      <c r="S336" s="10" t="s">
        <v>3749</v>
      </c>
      <c r="T336" s="10" t="s">
        <v>3750</v>
      </c>
      <c r="U336" s="10" t="s">
        <v>3749</v>
      </c>
      <c r="V336" s="10" t="s">
        <v>3751</v>
      </c>
      <c r="W336" s="10" t="s">
        <v>3752</v>
      </c>
      <c r="X336" s="10" t="s">
        <v>787</v>
      </c>
      <c r="Y336" s="10" t="s">
        <v>239</v>
      </c>
      <c r="Z336" s="10" t="s">
        <v>124</v>
      </c>
      <c r="AA336" s="49">
        <v>2</v>
      </c>
      <c r="AB336" s="10" t="s">
        <v>125</v>
      </c>
      <c r="AC336" s="10" t="s">
        <v>3753</v>
      </c>
      <c r="AD336" s="49">
        <v>2</v>
      </c>
      <c r="AE336" s="49">
        <v>0</v>
      </c>
      <c r="AF336" s="49">
        <v>0</v>
      </c>
      <c r="AG336" s="49">
        <v>0</v>
      </c>
      <c r="AH336" s="10" t="s">
        <v>5924</v>
      </c>
      <c r="AI336" s="10" t="s">
        <v>5925</v>
      </c>
      <c r="AJ336" s="10"/>
      <c r="AK336" s="10" t="s">
        <v>5926</v>
      </c>
      <c r="AL336" s="10"/>
      <c r="AM336" s="10" t="s">
        <v>4849</v>
      </c>
      <c r="AN336" s="10" t="s">
        <v>5927</v>
      </c>
      <c r="AO336" s="49">
        <v>300</v>
      </c>
      <c r="AP336" s="49">
        <v>0</v>
      </c>
      <c r="AQ336" s="49">
        <v>300</v>
      </c>
      <c r="AR336" s="49">
        <v>0</v>
      </c>
      <c r="AS336" s="49">
        <v>0</v>
      </c>
      <c r="AT336" s="49">
        <v>0</v>
      </c>
      <c r="AU336" s="49">
        <v>0</v>
      </c>
      <c r="AV336" s="49">
        <v>0</v>
      </c>
      <c r="AW336" s="50">
        <v>0</v>
      </c>
      <c r="AX336" s="49">
        <v>0</v>
      </c>
      <c r="AY336" s="49">
        <v>0</v>
      </c>
      <c r="AZ336" s="49">
        <v>0</v>
      </c>
      <c r="BA336" s="49">
        <v>300</v>
      </c>
      <c r="BB336" s="49">
        <v>250</v>
      </c>
      <c r="BC336" s="49">
        <v>0</v>
      </c>
      <c r="BD336" s="49">
        <v>250</v>
      </c>
      <c r="BE336" s="49">
        <v>0</v>
      </c>
      <c r="BF336" s="49">
        <v>0</v>
      </c>
      <c r="BG336" s="49">
        <v>0</v>
      </c>
      <c r="BH336" s="49">
        <v>0</v>
      </c>
      <c r="BI336" s="49">
        <v>0</v>
      </c>
      <c r="BJ336" s="50">
        <v>0</v>
      </c>
      <c r="BK336" s="49">
        <v>0</v>
      </c>
      <c r="BL336" s="49">
        <v>0</v>
      </c>
      <c r="BM336" s="49">
        <v>0</v>
      </c>
      <c r="BN336" s="49">
        <v>250</v>
      </c>
      <c r="BO336" s="49">
        <v>500</v>
      </c>
      <c r="BP336" s="49">
        <v>0</v>
      </c>
      <c r="BQ336" s="49">
        <v>500</v>
      </c>
      <c r="BR336" s="49">
        <v>0</v>
      </c>
      <c r="BS336" s="49">
        <v>0</v>
      </c>
      <c r="BT336" s="49">
        <v>0</v>
      </c>
      <c r="BU336" s="50">
        <v>0</v>
      </c>
      <c r="BV336" s="49">
        <v>0</v>
      </c>
      <c r="BW336" s="50">
        <v>0</v>
      </c>
      <c r="BX336" s="49">
        <v>0</v>
      </c>
      <c r="BY336" s="49">
        <v>0</v>
      </c>
      <c r="BZ336" s="49">
        <v>0</v>
      </c>
      <c r="CA336" s="49">
        <v>500</v>
      </c>
      <c r="CB336" s="49">
        <v>500</v>
      </c>
      <c r="CC336" s="49">
        <v>0</v>
      </c>
      <c r="CD336" s="49">
        <v>500</v>
      </c>
      <c r="CE336" s="49">
        <v>0</v>
      </c>
      <c r="CF336" s="49">
        <v>0</v>
      </c>
      <c r="CG336" s="49">
        <v>0</v>
      </c>
      <c r="CH336" s="50">
        <v>0</v>
      </c>
      <c r="CI336" s="49">
        <v>0</v>
      </c>
      <c r="CJ336" s="50">
        <v>0</v>
      </c>
      <c r="CK336" s="49">
        <v>0</v>
      </c>
      <c r="CL336" s="49">
        <v>0</v>
      </c>
      <c r="CM336" s="49">
        <v>0</v>
      </c>
      <c r="CN336" s="49">
        <v>500</v>
      </c>
      <c r="CO336" s="10"/>
      <c r="CP336" s="51"/>
    </row>
    <row r="337" spans="1:94" ht="70.349999999999994" customHeight="1" x14ac:dyDescent="0.3">
      <c r="A337" s="48" t="s">
        <v>3757</v>
      </c>
      <c r="B337" s="48" t="s">
        <v>3757</v>
      </c>
      <c r="C337" s="10" t="s">
        <v>101</v>
      </c>
      <c r="D337" s="10" t="s">
        <v>3742</v>
      </c>
      <c r="E337" s="10" t="s">
        <v>3743</v>
      </c>
      <c r="F337" s="10" t="s">
        <v>1991</v>
      </c>
      <c r="G337" s="10" t="s">
        <v>1992</v>
      </c>
      <c r="H337" s="10" t="s">
        <v>522</v>
      </c>
      <c r="I337" s="10" t="s">
        <v>1993</v>
      </c>
      <c r="J337" s="10" t="s">
        <v>3744</v>
      </c>
      <c r="K337" s="10" t="s">
        <v>3745</v>
      </c>
      <c r="L337" s="10" t="s">
        <v>3746</v>
      </c>
      <c r="M337" s="10" t="s">
        <v>3747</v>
      </c>
      <c r="N337" s="10" t="s">
        <v>3748</v>
      </c>
      <c r="O337" s="10" t="s">
        <v>137</v>
      </c>
      <c r="P337" s="10" t="s">
        <v>138</v>
      </c>
      <c r="Q337" s="10" t="s">
        <v>973</v>
      </c>
      <c r="R337" s="10" t="s">
        <v>974</v>
      </c>
      <c r="S337" s="10" t="s">
        <v>3758</v>
      </c>
      <c r="T337" s="10" t="s">
        <v>3759</v>
      </c>
      <c r="U337" s="10" t="s">
        <v>3758</v>
      </c>
      <c r="V337" s="10" t="s">
        <v>3760</v>
      </c>
      <c r="W337" s="10" t="s">
        <v>3761</v>
      </c>
      <c r="X337" s="10" t="s">
        <v>787</v>
      </c>
      <c r="Y337" s="10" t="s">
        <v>123</v>
      </c>
      <c r="Z337" s="10" t="s">
        <v>124</v>
      </c>
      <c r="AA337" s="49">
        <v>1</v>
      </c>
      <c r="AB337" s="10" t="s">
        <v>125</v>
      </c>
      <c r="AC337" s="10" t="s">
        <v>3753</v>
      </c>
      <c r="AD337" s="49">
        <v>0</v>
      </c>
      <c r="AE337" s="49">
        <v>0</v>
      </c>
      <c r="AF337" s="49">
        <v>1</v>
      </c>
      <c r="AG337" s="49">
        <v>0</v>
      </c>
      <c r="AH337" s="10"/>
      <c r="AI337" s="10"/>
      <c r="AJ337" s="10"/>
      <c r="AK337" s="10" t="s">
        <v>5928</v>
      </c>
      <c r="AL337" s="10"/>
      <c r="AM337" s="10" t="s">
        <v>4849</v>
      </c>
      <c r="AN337" s="10"/>
      <c r="AO337" s="49">
        <v>200</v>
      </c>
      <c r="AP337" s="49">
        <v>0</v>
      </c>
      <c r="AQ337" s="49">
        <v>200</v>
      </c>
      <c r="AR337" s="49">
        <v>0</v>
      </c>
      <c r="AS337" s="49">
        <v>0</v>
      </c>
      <c r="AT337" s="49">
        <v>0</v>
      </c>
      <c r="AU337" s="49">
        <v>0</v>
      </c>
      <c r="AV337" s="49">
        <v>0</v>
      </c>
      <c r="AW337" s="50">
        <v>0</v>
      </c>
      <c r="AX337" s="49">
        <v>0</v>
      </c>
      <c r="AY337" s="49">
        <v>0</v>
      </c>
      <c r="AZ337" s="49">
        <v>0</v>
      </c>
      <c r="BA337" s="49">
        <v>200</v>
      </c>
      <c r="BB337" s="49">
        <v>0</v>
      </c>
      <c r="BC337" s="49">
        <v>0</v>
      </c>
      <c r="BD337" s="49">
        <v>0</v>
      </c>
      <c r="BE337" s="49">
        <v>0</v>
      </c>
      <c r="BF337" s="49">
        <v>0</v>
      </c>
      <c r="BG337" s="49">
        <v>0</v>
      </c>
      <c r="BH337" s="49">
        <v>0</v>
      </c>
      <c r="BI337" s="49">
        <v>0</v>
      </c>
      <c r="BJ337" s="50">
        <v>0</v>
      </c>
      <c r="BK337" s="49">
        <v>0</v>
      </c>
      <c r="BL337" s="49">
        <v>0</v>
      </c>
      <c r="BM337" s="49">
        <v>0</v>
      </c>
      <c r="BN337" s="49">
        <v>0</v>
      </c>
      <c r="BO337" s="49">
        <v>220</v>
      </c>
      <c r="BP337" s="49">
        <v>0</v>
      </c>
      <c r="BQ337" s="49">
        <v>220</v>
      </c>
      <c r="BR337" s="49">
        <v>0</v>
      </c>
      <c r="BS337" s="49">
        <v>0</v>
      </c>
      <c r="BT337" s="49">
        <v>0</v>
      </c>
      <c r="BU337" s="50">
        <v>0</v>
      </c>
      <c r="BV337" s="49">
        <v>0</v>
      </c>
      <c r="BW337" s="50">
        <v>0</v>
      </c>
      <c r="BX337" s="49">
        <v>0</v>
      </c>
      <c r="BY337" s="49">
        <v>0</v>
      </c>
      <c r="BZ337" s="49">
        <v>0</v>
      </c>
      <c r="CA337" s="49">
        <v>220</v>
      </c>
      <c r="CB337" s="49">
        <v>0</v>
      </c>
      <c r="CC337" s="49">
        <v>0</v>
      </c>
      <c r="CD337" s="49">
        <v>0</v>
      </c>
      <c r="CE337" s="49">
        <v>0</v>
      </c>
      <c r="CF337" s="49">
        <v>0</v>
      </c>
      <c r="CG337" s="49">
        <v>0</v>
      </c>
      <c r="CH337" s="50">
        <v>0</v>
      </c>
      <c r="CI337" s="49">
        <v>0</v>
      </c>
      <c r="CJ337" s="50">
        <v>0</v>
      </c>
      <c r="CK337" s="49">
        <v>0</v>
      </c>
      <c r="CL337" s="49">
        <v>0</v>
      </c>
      <c r="CM337" s="49">
        <v>0</v>
      </c>
      <c r="CN337" s="49">
        <v>0</v>
      </c>
      <c r="CO337" s="10"/>
      <c r="CP337" s="51"/>
    </row>
    <row r="338" spans="1:94" ht="70.349999999999994" customHeight="1" x14ac:dyDescent="0.3">
      <c r="A338" s="48" t="s">
        <v>3763</v>
      </c>
      <c r="B338" s="48" t="s">
        <v>3763</v>
      </c>
      <c r="C338" s="10" t="s">
        <v>136</v>
      </c>
      <c r="D338" s="10" t="s">
        <v>3742</v>
      </c>
      <c r="E338" s="10" t="s">
        <v>3743</v>
      </c>
      <c r="F338" s="10" t="s">
        <v>1991</v>
      </c>
      <c r="G338" s="10" t="s">
        <v>1992</v>
      </c>
      <c r="H338" s="10" t="s">
        <v>522</v>
      </c>
      <c r="I338" s="10" t="s">
        <v>1993</v>
      </c>
      <c r="J338" s="10" t="s">
        <v>3744</v>
      </c>
      <c r="K338" s="10" t="s">
        <v>3745</v>
      </c>
      <c r="L338" s="10" t="s">
        <v>3746</v>
      </c>
      <c r="M338" s="10" t="s">
        <v>3747</v>
      </c>
      <c r="N338" s="10" t="s">
        <v>3748</v>
      </c>
      <c r="O338" s="10" t="s">
        <v>137</v>
      </c>
      <c r="P338" s="10" t="s">
        <v>138</v>
      </c>
      <c r="Q338" s="10" t="s">
        <v>973</v>
      </c>
      <c r="R338" s="10" t="s">
        <v>974</v>
      </c>
      <c r="S338" s="10" t="s">
        <v>975</v>
      </c>
      <c r="T338" s="10" t="s">
        <v>976</v>
      </c>
      <c r="U338" s="10" t="s">
        <v>977</v>
      </c>
      <c r="V338" s="10" t="s">
        <v>978</v>
      </c>
      <c r="W338" s="10" t="s">
        <v>979</v>
      </c>
      <c r="X338" s="10" t="s">
        <v>980</v>
      </c>
      <c r="Y338" s="10" t="s">
        <v>239</v>
      </c>
      <c r="Z338" s="10" t="s">
        <v>124</v>
      </c>
      <c r="AA338" s="49">
        <v>1</v>
      </c>
      <c r="AB338" s="10" t="s">
        <v>125</v>
      </c>
      <c r="AC338" s="10" t="s">
        <v>3753</v>
      </c>
      <c r="AD338" s="49">
        <v>0</v>
      </c>
      <c r="AE338" s="49">
        <v>0</v>
      </c>
      <c r="AF338" s="49">
        <v>1</v>
      </c>
      <c r="AG338" s="49">
        <v>0</v>
      </c>
      <c r="AH338" s="10"/>
      <c r="AI338" s="10"/>
      <c r="AJ338" s="10"/>
      <c r="AK338" s="10" t="s">
        <v>5929</v>
      </c>
      <c r="AL338" s="10"/>
      <c r="AM338" s="10" t="s">
        <v>4881</v>
      </c>
      <c r="AN338" s="10" t="s">
        <v>5930</v>
      </c>
      <c r="AO338" s="49">
        <v>0</v>
      </c>
      <c r="AP338" s="49">
        <v>0</v>
      </c>
      <c r="AQ338" s="49">
        <v>0</v>
      </c>
      <c r="AR338" s="49">
        <v>0</v>
      </c>
      <c r="AS338" s="49">
        <v>0</v>
      </c>
      <c r="AT338" s="49">
        <v>0</v>
      </c>
      <c r="AU338" s="49">
        <v>0</v>
      </c>
      <c r="AV338" s="49">
        <v>0</v>
      </c>
      <c r="AW338" s="50">
        <v>0</v>
      </c>
      <c r="AX338" s="49">
        <v>0</v>
      </c>
      <c r="AY338" s="49">
        <v>0</v>
      </c>
      <c r="AZ338" s="49">
        <v>0</v>
      </c>
      <c r="BA338" s="49">
        <v>0</v>
      </c>
      <c r="BB338" s="49">
        <v>0</v>
      </c>
      <c r="BC338" s="49">
        <v>0</v>
      </c>
      <c r="BD338" s="49">
        <v>0</v>
      </c>
      <c r="BE338" s="49">
        <v>0</v>
      </c>
      <c r="BF338" s="49">
        <v>0</v>
      </c>
      <c r="BG338" s="49">
        <v>0</v>
      </c>
      <c r="BH338" s="49">
        <v>0</v>
      </c>
      <c r="BI338" s="49">
        <v>0</v>
      </c>
      <c r="BJ338" s="50">
        <v>0</v>
      </c>
      <c r="BK338" s="49">
        <v>0</v>
      </c>
      <c r="BL338" s="49">
        <v>0</v>
      </c>
      <c r="BM338" s="49">
        <v>0</v>
      </c>
      <c r="BN338" s="49">
        <v>0</v>
      </c>
      <c r="BO338" s="49">
        <v>0</v>
      </c>
      <c r="BP338" s="49">
        <v>0</v>
      </c>
      <c r="BQ338" s="49">
        <v>0</v>
      </c>
      <c r="BR338" s="49">
        <v>0</v>
      </c>
      <c r="BS338" s="49">
        <v>0</v>
      </c>
      <c r="BT338" s="49">
        <v>0</v>
      </c>
      <c r="BU338" s="50">
        <v>0</v>
      </c>
      <c r="BV338" s="49">
        <v>0</v>
      </c>
      <c r="BW338" s="50">
        <v>0</v>
      </c>
      <c r="BX338" s="49">
        <v>0</v>
      </c>
      <c r="BY338" s="49">
        <v>0</v>
      </c>
      <c r="BZ338" s="49">
        <v>0</v>
      </c>
      <c r="CA338" s="49">
        <v>0</v>
      </c>
      <c r="CB338" s="49">
        <v>0</v>
      </c>
      <c r="CC338" s="49">
        <v>0</v>
      </c>
      <c r="CD338" s="49">
        <v>0</v>
      </c>
      <c r="CE338" s="49">
        <v>0</v>
      </c>
      <c r="CF338" s="49">
        <v>0</v>
      </c>
      <c r="CG338" s="49">
        <v>0</v>
      </c>
      <c r="CH338" s="50">
        <v>0</v>
      </c>
      <c r="CI338" s="49">
        <v>0</v>
      </c>
      <c r="CJ338" s="50">
        <v>0</v>
      </c>
      <c r="CK338" s="49">
        <v>0</v>
      </c>
      <c r="CL338" s="49">
        <v>0</v>
      </c>
      <c r="CM338" s="49">
        <v>0</v>
      </c>
      <c r="CN338" s="49">
        <v>0</v>
      </c>
      <c r="CO338" s="10"/>
      <c r="CP338" s="51" t="s">
        <v>3764</v>
      </c>
    </row>
    <row r="339" spans="1:94" ht="70.349999999999994" customHeight="1" x14ac:dyDescent="0.3">
      <c r="A339" s="48" t="s">
        <v>3765</v>
      </c>
      <c r="B339" s="48" t="s">
        <v>3765</v>
      </c>
      <c r="C339" s="10" t="s">
        <v>175</v>
      </c>
      <c r="D339" s="10" t="s">
        <v>3742</v>
      </c>
      <c r="E339" s="10" t="s">
        <v>3743</v>
      </c>
      <c r="F339" s="10" t="s">
        <v>1991</v>
      </c>
      <c r="G339" s="10" t="s">
        <v>1992</v>
      </c>
      <c r="H339" s="10" t="s">
        <v>522</v>
      </c>
      <c r="I339" s="10" t="s">
        <v>1993</v>
      </c>
      <c r="J339" s="10" t="s">
        <v>3744</v>
      </c>
      <c r="K339" s="10" t="s">
        <v>3745</v>
      </c>
      <c r="L339" s="10" t="s">
        <v>3746</v>
      </c>
      <c r="M339" s="10" t="s">
        <v>3747</v>
      </c>
      <c r="N339" s="10" t="s">
        <v>3748</v>
      </c>
      <c r="O339" s="10" t="s">
        <v>137</v>
      </c>
      <c r="P339" s="10" t="s">
        <v>138</v>
      </c>
      <c r="Q339" s="10" t="s">
        <v>973</v>
      </c>
      <c r="R339" s="10" t="s">
        <v>974</v>
      </c>
      <c r="S339" s="10" t="s">
        <v>495</v>
      </c>
      <c r="T339" s="10" t="s">
        <v>3766</v>
      </c>
      <c r="U339" s="10" t="s">
        <v>497</v>
      </c>
      <c r="V339" s="10" t="s">
        <v>3767</v>
      </c>
      <c r="W339" s="10" t="s">
        <v>3768</v>
      </c>
      <c r="X339" s="10" t="s">
        <v>500</v>
      </c>
      <c r="Y339" s="10" t="s">
        <v>239</v>
      </c>
      <c r="Z339" s="10" t="s">
        <v>124</v>
      </c>
      <c r="AA339" s="49">
        <v>5</v>
      </c>
      <c r="AB339" s="10" t="s">
        <v>125</v>
      </c>
      <c r="AC339" s="10" t="s">
        <v>3769</v>
      </c>
      <c r="AD339" s="49">
        <v>0</v>
      </c>
      <c r="AE339" s="49">
        <v>2</v>
      </c>
      <c r="AF339" s="49">
        <v>0</v>
      </c>
      <c r="AG339" s="49">
        <v>3</v>
      </c>
      <c r="AH339" s="10"/>
      <c r="AI339" s="10" t="s">
        <v>5931</v>
      </c>
      <c r="AJ339" s="10"/>
      <c r="AK339" s="10"/>
      <c r="AL339" s="10" t="s">
        <v>5932</v>
      </c>
      <c r="AM339" s="10" t="s">
        <v>4849</v>
      </c>
      <c r="AN339" s="10" t="s">
        <v>5933</v>
      </c>
      <c r="AO339" s="49">
        <v>13</v>
      </c>
      <c r="AP339" s="49">
        <v>0</v>
      </c>
      <c r="AQ339" s="49">
        <v>13</v>
      </c>
      <c r="AR339" s="49">
        <v>0</v>
      </c>
      <c r="AS339" s="49">
        <v>0</v>
      </c>
      <c r="AT339" s="49">
        <v>0</v>
      </c>
      <c r="AU339" s="49">
        <v>0</v>
      </c>
      <c r="AV339" s="49">
        <v>0</v>
      </c>
      <c r="AW339" s="50">
        <v>0</v>
      </c>
      <c r="AX339" s="49">
        <v>0</v>
      </c>
      <c r="AY339" s="49">
        <v>0</v>
      </c>
      <c r="AZ339" s="49">
        <v>0</v>
      </c>
      <c r="BA339" s="49">
        <v>13</v>
      </c>
      <c r="BB339" s="49">
        <v>13</v>
      </c>
      <c r="BC339" s="49">
        <v>0</v>
      </c>
      <c r="BD339" s="49">
        <v>13</v>
      </c>
      <c r="BE339" s="49">
        <v>0</v>
      </c>
      <c r="BF339" s="49">
        <v>0</v>
      </c>
      <c r="BG339" s="49">
        <v>0</v>
      </c>
      <c r="BH339" s="49">
        <v>0</v>
      </c>
      <c r="BI339" s="49">
        <v>0</v>
      </c>
      <c r="BJ339" s="50">
        <v>0</v>
      </c>
      <c r="BK339" s="49">
        <v>0</v>
      </c>
      <c r="BL339" s="49">
        <v>0</v>
      </c>
      <c r="BM339" s="49">
        <v>0</v>
      </c>
      <c r="BN339" s="49">
        <v>13</v>
      </c>
      <c r="BO339" s="49">
        <v>13</v>
      </c>
      <c r="BP339" s="49">
        <v>0</v>
      </c>
      <c r="BQ339" s="49">
        <v>13</v>
      </c>
      <c r="BR339" s="49">
        <v>0</v>
      </c>
      <c r="BS339" s="49">
        <v>0</v>
      </c>
      <c r="BT339" s="49">
        <v>0</v>
      </c>
      <c r="BU339" s="50">
        <v>0</v>
      </c>
      <c r="BV339" s="49">
        <v>0</v>
      </c>
      <c r="BW339" s="50">
        <v>0</v>
      </c>
      <c r="BX339" s="49">
        <v>0</v>
      </c>
      <c r="BY339" s="49">
        <v>0</v>
      </c>
      <c r="BZ339" s="49">
        <v>0</v>
      </c>
      <c r="CA339" s="49">
        <v>13</v>
      </c>
      <c r="CB339" s="49">
        <v>13</v>
      </c>
      <c r="CC339" s="49">
        <v>0</v>
      </c>
      <c r="CD339" s="49">
        <v>13</v>
      </c>
      <c r="CE339" s="49">
        <v>0</v>
      </c>
      <c r="CF339" s="49">
        <v>0</v>
      </c>
      <c r="CG339" s="49">
        <v>0</v>
      </c>
      <c r="CH339" s="50">
        <v>0</v>
      </c>
      <c r="CI339" s="49">
        <v>0</v>
      </c>
      <c r="CJ339" s="50">
        <v>0</v>
      </c>
      <c r="CK339" s="49">
        <v>0</v>
      </c>
      <c r="CL339" s="49">
        <v>0</v>
      </c>
      <c r="CM339" s="49">
        <v>0</v>
      </c>
      <c r="CN339" s="49">
        <v>13</v>
      </c>
      <c r="CO339" s="10"/>
      <c r="CP339" s="51" t="s">
        <v>3774</v>
      </c>
    </row>
    <row r="340" spans="1:94" ht="70.349999999999994" customHeight="1" x14ac:dyDescent="0.3">
      <c r="A340" s="48" t="s">
        <v>3775</v>
      </c>
      <c r="B340" s="48" t="s">
        <v>3775</v>
      </c>
      <c r="C340" s="10" t="s">
        <v>246</v>
      </c>
      <c r="D340" s="10" t="s">
        <v>3742</v>
      </c>
      <c r="E340" s="10" t="s">
        <v>3743</v>
      </c>
      <c r="F340" s="10" t="s">
        <v>1991</v>
      </c>
      <c r="G340" s="10" t="s">
        <v>1992</v>
      </c>
      <c r="H340" s="10" t="s">
        <v>522</v>
      </c>
      <c r="I340" s="10" t="s">
        <v>1993</v>
      </c>
      <c r="J340" s="10" t="s">
        <v>3744</v>
      </c>
      <c r="K340" s="10" t="s">
        <v>3745</v>
      </c>
      <c r="L340" s="10" t="s">
        <v>3746</v>
      </c>
      <c r="M340" s="10" t="s">
        <v>3747</v>
      </c>
      <c r="N340" s="10" t="s">
        <v>3748</v>
      </c>
      <c r="O340" s="10" t="s">
        <v>137</v>
      </c>
      <c r="P340" s="10" t="s">
        <v>138</v>
      </c>
      <c r="Q340" s="10" t="s">
        <v>973</v>
      </c>
      <c r="R340" s="10" t="s">
        <v>974</v>
      </c>
      <c r="S340" s="10" t="s">
        <v>359</v>
      </c>
      <c r="T340" s="10" t="s">
        <v>3776</v>
      </c>
      <c r="U340" s="10" t="s">
        <v>361</v>
      </c>
      <c r="V340" s="10" t="s">
        <v>3777</v>
      </c>
      <c r="W340" s="10" t="s">
        <v>363</v>
      </c>
      <c r="X340" s="10" t="s">
        <v>364</v>
      </c>
      <c r="Y340" s="10" t="s">
        <v>123</v>
      </c>
      <c r="Z340" s="10" t="s">
        <v>124</v>
      </c>
      <c r="AA340" s="49">
        <v>4</v>
      </c>
      <c r="AB340" s="10" t="s">
        <v>125</v>
      </c>
      <c r="AC340" s="10" t="s">
        <v>3753</v>
      </c>
      <c r="AD340" s="49">
        <v>1</v>
      </c>
      <c r="AE340" s="49">
        <v>1</v>
      </c>
      <c r="AF340" s="49">
        <v>1</v>
      </c>
      <c r="AG340" s="49">
        <v>1</v>
      </c>
      <c r="AH340" s="10" t="s">
        <v>5934</v>
      </c>
      <c r="AI340" s="10" t="s">
        <v>5935</v>
      </c>
      <c r="AJ340" s="10" t="s">
        <v>5936</v>
      </c>
      <c r="AK340" s="10" t="s">
        <v>5937</v>
      </c>
      <c r="AL340" s="10" t="s">
        <v>5938</v>
      </c>
      <c r="AM340" s="10" t="s">
        <v>4849</v>
      </c>
      <c r="AN340" s="10" t="s">
        <v>5939</v>
      </c>
      <c r="AO340" s="49">
        <v>500</v>
      </c>
      <c r="AP340" s="49">
        <v>0</v>
      </c>
      <c r="AQ340" s="49">
        <v>500</v>
      </c>
      <c r="AR340" s="49">
        <v>0</v>
      </c>
      <c r="AS340" s="49">
        <v>0</v>
      </c>
      <c r="AT340" s="49">
        <v>0</v>
      </c>
      <c r="AU340" s="49">
        <v>0</v>
      </c>
      <c r="AV340" s="49">
        <v>0</v>
      </c>
      <c r="AW340" s="50">
        <v>0</v>
      </c>
      <c r="AX340" s="49">
        <v>0</v>
      </c>
      <c r="AY340" s="49">
        <v>0</v>
      </c>
      <c r="AZ340" s="49">
        <v>0</v>
      </c>
      <c r="BA340" s="49">
        <v>500</v>
      </c>
      <c r="BB340" s="49">
        <v>550</v>
      </c>
      <c r="BC340" s="49">
        <v>0</v>
      </c>
      <c r="BD340" s="49">
        <v>550</v>
      </c>
      <c r="BE340" s="49">
        <v>0</v>
      </c>
      <c r="BF340" s="49">
        <v>0</v>
      </c>
      <c r="BG340" s="49">
        <v>0</v>
      </c>
      <c r="BH340" s="49">
        <v>0</v>
      </c>
      <c r="BI340" s="49">
        <v>0</v>
      </c>
      <c r="BJ340" s="50">
        <v>0</v>
      </c>
      <c r="BK340" s="49">
        <v>0</v>
      </c>
      <c r="BL340" s="49">
        <v>0</v>
      </c>
      <c r="BM340" s="49">
        <v>0</v>
      </c>
      <c r="BN340" s="49">
        <v>550</v>
      </c>
      <c r="BO340" s="49">
        <v>580</v>
      </c>
      <c r="BP340" s="49">
        <v>0</v>
      </c>
      <c r="BQ340" s="49">
        <v>580</v>
      </c>
      <c r="BR340" s="49">
        <v>0</v>
      </c>
      <c r="BS340" s="49">
        <v>0</v>
      </c>
      <c r="BT340" s="49">
        <v>0</v>
      </c>
      <c r="BU340" s="50">
        <v>0</v>
      </c>
      <c r="BV340" s="49">
        <v>0</v>
      </c>
      <c r="BW340" s="50">
        <v>0</v>
      </c>
      <c r="BX340" s="49">
        <v>0</v>
      </c>
      <c r="BY340" s="49">
        <v>0</v>
      </c>
      <c r="BZ340" s="49">
        <v>0</v>
      </c>
      <c r="CA340" s="49">
        <v>580</v>
      </c>
      <c r="CB340" s="49">
        <v>600</v>
      </c>
      <c r="CC340" s="49">
        <v>0</v>
      </c>
      <c r="CD340" s="49">
        <v>600</v>
      </c>
      <c r="CE340" s="49">
        <v>0</v>
      </c>
      <c r="CF340" s="49">
        <v>0</v>
      </c>
      <c r="CG340" s="49">
        <v>0</v>
      </c>
      <c r="CH340" s="50">
        <v>0</v>
      </c>
      <c r="CI340" s="49">
        <v>0</v>
      </c>
      <c r="CJ340" s="50">
        <v>0</v>
      </c>
      <c r="CK340" s="49">
        <v>0</v>
      </c>
      <c r="CL340" s="49">
        <v>0</v>
      </c>
      <c r="CM340" s="49">
        <v>0</v>
      </c>
      <c r="CN340" s="49">
        <v>600</v>
      </c>
      <c r="CO340" s="10"/>
      <c r="CP340" s="51" t="s">
        <v>3782</v>
      </c>
    </row>
    <row r="341" spans="1:94" ht="70.349999999999994" customHeight="1" x14ac:dyDescent="0.3">
      <c r="A341" s="48" t="s">
        <v>3783</v>
      </c>
      <c r="B341" s="48" t="s">
        <v>3783</v>
      </c>
      <c r="C341" s="10" t="s">
        <v>357</v>
      </c>
      <c r="D341" s="10" t="s">
        <v>3742</v>
      </c>
      <c r="E341" s="10" t="s">
        <v>3743</v>
      </c>
      <c r="F341" s="10" t="s">
        <v>1991</v>
      </c>
      <c r="G341" s="10" t="s">
        <v>1992</v>
      </c>
      <c r="H341" s="10" t="s">
        <v>522</v>
      </c>
      <c r="I341" s="10" t="s">
        <v>1993</v>
      </c>
      <c r="J341" s="10" t="s">
        <v>3744</v>
      </c>
      <c r="K341" s="10" t="s">
        <v>3745</v>
      </c>
      <c r="L341" s="10" t="s">
        <v>3746</v>
      </c>
      <c r="M341" s="10" t="s">
        <v>3747</v>
      </c>
      <c r="N341" s="10" t="s">
        <v>3748</v>
      </c>
      <c r="O341" s="10" t="s">
        <v>137</v>
      </c>
      <c r="P341" s="10" t="s">
        <v>138</v>
      </c>
      <c r="Q341" s="10" t="s">
        <v>973</v>
      </c>
      <c r="R341" s="10" t="s">
        <v>974</v>
      </c>
      <c r="S341" s="10" t="s">
        <v>141</v>
      </c>
      <c r="T341" s="10" t="s">
        <v>2789</v>
      </c>
      <c r="U341" s="10" t="s">
        <v>249</v>
      </c>
      <c r="V341" s="10" t="s">
        <v>2790</v>
      </c>
      <c r="W341" s="10" t="s">
        <v>145</v>
      </c>
      <c r="X341" s="10" t="s">
        <v>146</v>
      </c>
      <c r="Y341" s="10" t="s">
        <v>123</v>
      </c>
      <c r="Z341" s="10" t="s">
        <v>124</v>
      </c>
      <c r="AA341" s="49">
        <v>300</v>
      </c>
      <c r="AB341" s="10" t="s">
        <v>182</v>
      </c>
      <c r="AC341" s="10" t="s">
        <v>3753</v>
      </c>
      <c r="AD341" s="49">
        <v>300</v>
      </c>
      <c r="AE341" s="49">
        <v>300</v>
      </c>
      <c r="AF341" s="49">
        <v>300</v>
      </c>
      <c r="AG341" s="49">
        <v>300</v>
      </c>
      <c r="AH341" s="10" t="s">
        <v>5940</v>
      </c>
      <c r="AI341" s="10" t="s">
        <v>5941</v>
      </c>
      <c r="AJ341" s="10" t="s">
        <v>5942</v>
      </c>
      <c r="AK341" s="10" t="s">
        <v>5943</v>
      </c>
      <c r="AL341" s="10" t="s">
        <v>5944</v>
      </c>
      <c r="AM341" s="10" t="s">
        <v>4849</v>
      </c>
      <c r="AN341" s="10" t="s">
        <v>5945</v>
      </c>
      <c r="AO341" s="49">
        <v>100</v>
      </c>
      <c r="AP341" s="49">
        <v>0</v>
      </c>
      <c r="AQ341" s="49">
        <v>100</v>
      </c>
      <c r="AR341" s="49">
        <v>0</v>
      </c>
      <c r="AS341" s="49">
        <v>0</v>
      </c>
      <c r="AT341" s="49">
        <v>0</v>
      </c>
      <c r="AU341" s="49">
        <v>0</v>
      </c>
      <c r="AV341" s="49">
        <v>0</v>
      </c>
      <c r="AW341" s="50">
        <v>0</v>
      </c>
      <c r="AX341" s="49">
        <v>0</v>
      </c>
      <c r="AY341" s="49">
        <v>0</v>
      </c>
      <c r="AZ341" s="49">
        <v>0</v>
      </c>
      <c r="BA341" s="49">
        <v>100</v>
      </c>
      <c r="BB341" s="49">
        <v>90</v>
      </c>
      <c r="BC341" s="49">
        <v>0</v>
      </c>
      <c r="BD341" s="49">
        <v>90</v>
      </c>
      <c r="BE341" s="49">
        <v>0</v>
      </c>
      <c r="BF341" s="49">
        <v>0</v>
      </c>
      <c r="BG341" s="49">
        <v>0</v>
      </c>
      <c r="BH341" s="49">
        <v>0</v>
      </c>
      <c r="BI341" s="49">
        <v>0</v>
      </c>
      <c r="BJ341" s="50">
        <v>0</v>
      </c>
      <c r="BK341" s="49">
        <v>0</v>
      </c>
      <c r="BL341" s="49">
        <v>0</v>
      </c>
      <c r="BM341" s="49">
        <v>0</v>
      </c>
      <c r="BN341" s="49">
        <v>90</v>
      </c>
      <c r="BO341" s="49">
        <v>120</v>
      </c>
      <c r="BP341" s="49">
        <v>0</v>
      </c>
      <c r="BQ341" s="49">
        <v>120</v>
      </c>
      <c r="BR341" s="49">
        <v>0</v>
      </c>
      <c r="BS341" s="49">
        <v>0</v>
      </c>
      <c r="BT341" s="49">
        <v>0</v>
      </c>
      <c r="BU341" s="50">
        <v>0</v>
      </c>
      <c r="BV341" s="49">
        <v>0</v>
      </c>
      <c r="BW341" s="50">
        <v>0</v>
      </c>
      <c r="BX341" s="49">
        <v>0</v>
      </c>
      <c r="BY341" s="49">
        <v>0</v>
      </c>
      <c r="BZ341" s="49">
        <v>0</v>
      </c>
      <c r="CA341" s="49">
        <v>120</v>
      </c>
      <c r="CB341" s="49">
        <v>130</v>
      </c>
      <c r="CC341" s="49">
        <v>0</v>
      </c>
      <c r="CD341" s="49">
        <v>130</v>
      </c>
      <c r="CE341" s="49">
        <v>0</v>
      </c>
      <c r="CF341" s="49">
        <v>0</v>
      </c>
      <c r="CG341" s="49">
        <v>0</v>
      </c>
      <c r="CH341" s="50">
        <v>0</v>
      </c>
      <c r="CI341" s="49">
        <v>0</v>
      </c>
      <c r="CJ341" s="50">
        <v>0</v>
      </c>
      <c r="CK341" s="49">
        <v>0</v>
      </c>
      <c r="CL341" s="49">
        <v>0</v>
      </c>
      <c r="CM341" s="49">
        <v>0</v>
      </c>
      <c r="CN341" s="49">
        <v>130</v>
      </c>
      <c r="CO341" s="10"/>
      <c r="CP341" s="51"/>
    </row>
    <row r="342" spans="1:94" ht="70.349999999999994" customHeight="1" x14ac:dyDescent="0.3">
      <c r="A342" s="48" t="s">
        <v>3788</v>
      </c>
      <c r="B342" s="48" t="s">
        <v>3788</v>
      </c>
      <c r="C342" s="10" t="s">
        <v>419</v>
      </c>
      <c r="D342" s="10" t="s">
        <v>3742</v>
      </c>
      <c r="E342" s="10" t="s">
        <v>3743</v>
      </c>
      <c r="F342" s="10" t="s">
        <v>1991</v>
      </c>
      <c r="G342" s="10" t="s">
        <v>1992</v>
      </c>
      <c r="H342" s="10" t="s">
        <v>522</v>
      </c>
      <c r="I342" s="10" t="s">
        <v>1993</v>
      </c>
      <c r="J342" s="10" t="s">
        <v>3744</v>
      </c>
      <c r="K342" s="10" t="s">
        <v>3745</v>
      </c>
      <c r="L342" s="10" t="s">
        <v>3746</v>
      </c>
      <c r="M342" s="10" t="s">
        <v>3747</v>
      </c>
      <c r="N342" s="10" t="s">
        <v>3748</v>
      </c>
      <c r="O342" s="10" t="s">
        <v>137</v>
      </c>
      <c r="P342" s="10" t="s">
        <v>138</v>
      </c>
      <c r="Q342" s="10" t="s">
        <v>973</v>
      </c>
      <c r="R342" s="10" t="s">
        <v>974</v>
      </c>
      <c r="S342" s="10" t="s">
        <v>918</v>
      </c>
      <c r="T342" s="10" t="s">
        <v>3789</v>
      </c>
      <c r="U342" s="10" t="s">
        <v>918</v>
      </c>
      <c r="V342" s="10" t="s">
        <v>3790</v>
      </c>
      <c r="W342" s="10" t="s">
        <v>3791</v>
      </c>
      <c r="X342" s="10" t="s">
        <v>787</v>
      </c>
      <c r="Y342" s="10" t="s">
        <v>239</v>
      </c>
      <c r="Z342" s="10" t="s">
        <v>124</v>
      </c>
      <c r="AA342" s="49">
        <v>2</v>
      </c>
      <c r="AB342" s="10" t="s">
        <v>125</v>
      </c>
      <c r="AC342" s="10" t="s">
        <v>3792</v>
      </c>
      <c r="AD342" s="49">
        <v>1</v>
      </c>
      <c r="AE342" s="49">
        <v>1</v>
      </c>
      <c r="AF342" s="49">
        <v>0</v>
      </c>
      <c r="AG342" s="49">
        <v>0</v>
      </c>
      <c r="AH342" s="10" t="s">
        <v>5946</v>
      </c>
      <c r="AI342" s="10" t="s">
        <v>5947</v>
      </c>
      <c r="AJ342" s="10" t="s">
        <v>5948</v>
      </c>
      <c r="AK342" s="10" t="s">
        <v>5949</v>
      </c>
      <c r="AL342" s="10"/>
      <c r="AM342" s="10" t="s">
        <v>4849</v>
      </c>
      <c r="AN342" s="10" t="s">
        <v>5950</v>
      </c>
      <c r="AO342" s="49">
        <v>100</v>
      </c>
      <c r="AP342" s="49">
        <v>200</v>
      </c>
      <c r="AQ342" s="49">
        <v>300</v>
      </c>
      <c r="AR342" s="49">
        <v>0</v>
      </c>
      <c r="AS342" s="49">
        <v>0</v>
      </c>
      <c r="AT342" s="49">
        <v>0</v>
      </c>
      <c r="AU342" s="49">
        <v>0</v>
      </c>
      <c r="AV342" s="49">
        <v>0</v>
      </c>
      <c r="AW342" s="50">
        <v>0</v>
      </c>
      <c r="AX342" s="49">
        <v>0</v>
      </c>
      <c r="AY342" s="49">
        <v>0</v>
      </c>
      <c r="AZ342" s="49">
        <v>0</v>
      </c>
      <c r="BA342" s="49">
        <v>300</v>
      </c>
      <c r="BB342" s="49">
        <v>0</v>
      </c>
      <c r="BC342" s="49">
        <v>300</v>
      </c>
      <c r="BD342" s="49">
        <v>300</v>
      </c>
      <c r="BE342" s="49">
        <v>0</v>
      </c>
      <c r="BF342" s="49">
        <v>0</v>
      </c>
      <c r="BG342" s="49">
        <v>0</v>
      </c>
      <c r="BH342" s="49">
        <v>0</v>
      </c>
      <c r="BI342" s="49">
        <v>0</v>
      </c>
      <c r="BJ342" s="50">
        <v>0</v>
      </c>
      <c r="BK342" s="49">
        <v>0</v>
      </c>
      <c r="BL342" s="49">
        <v>0</v>
      </c>
      <c r="BM342" s="49">
        <v>0</v>
      </c>
      <c r="BN342" s="49">
        <v>300</v>
      </c>
      <c r="BO342" s="49">
        <v>100</v>
      </c>
      <c r="BP342" s="49">
        <v>0</v>
      </c>
      <c r="BQ342" s="49">
        <v>100</v>
      </c>
      <c r="BR342" s="49">
        <v>0</v>
      </c>
      <c r="BS342" s="49">
        <v>0</v>
      </c>
      <c r="BT342" s="49">
        <v>0</v>
      </c>
      <c r="BU342" s="50">
        <v>0</v>
      </c>
      <c r="BV342" s="49">
        <v>0</v>
      </c>
      <c r="BW342" s="50">
        <v>0</v>
      </c>
      <c r="BX342" s="49">
        <v>0</v>
      </c>
      <c r="BY342" s="49">
        <v>0</v>
      </c>
      <c r="BZ342" s="49">
        <v>0</v>
      </c>
      <c r="CA342" s="49">
        <v>100</v>
      </c>
      <c r="CB342" s="49">
        <v>50</v>
      </c>
      <c r="CC342" s="49">
        <v>0</v>
      </c>
      <c r="CD342" s="49">
        <v>50</v>
      </c>
      <c r="CE342" s="49">
        <v>0</v>
      </c>
      <c r="CF342" s="49">
        <v>0</v>
      </c>
      <c r="CG342" s="49">
        <v>0</v>
      </c>
      <c r="CH342" s="50">
        <v>0</v>
      </c>
      <c r="CI342" s="49">
        <v>0</v>
      </c>
      <c r="CJ342" s="50">
        <v>0</v>
      </c>
      <c r="CK342" s="49">
        <v>0</v>
      </c>
      <c r="CL342" s="49">
        <v>0</v>
      </c>
      <c r="CM342" s="49">
        <v>0</v>
      </c>
      <c r="CN342" s="49">
        <v>50</v>
      </c>
      <c r="CO342" s="10"/>
      <c r="CP342" s="51" t="s">
        <v>5951</v>
      </c>
    </row>
    <row r="343" spans="1:94" ht="70.349999999999994" customHeight="1" x14ac:dyDescent="0.3">
      <c r="A343" s="48" t="s">
        <v>3798</v>
      </c>
      <c r="B343" s="48" t="s">
        <v>3798</v>
      </c>
      <c r="C343" s="10" t="s">
        <v>436</v>
      </c>
      <c r="D343" s="10" t="s">
        <v>3742</v>
      </c>
      <c r="E343" s="10" t="s">
        <v>3743</v>
      </c>
      <c r="F343" s="10" t="s">
        <v>1991</v>
      </c>
      <c r="G343" s="10" t="s">
        <v>1992</v>
      </c>
      <c r="H343" s="10" t="s">
        <v>522</v>
      </c>
      <c r="I343" s="10" t="s">
        <v>1993</v>
      </c>
      <c r="J343" s="10" t="s">
        <v>3744</v>
      </c>
      <c r="K343" s="10" t="s">
        <v>3745</v>
      </c>
      <c r="L343" s="10" t="s">
        <v>3746</v>
      </c>
      <c r="M343" s="10" t="s">
        <v>3747</v>
      </c>
      <c r="N343" s="10" t="s">
        <v>3748</v>
      </c>
      <c r="O343" s="10" t="s">
        <v>137</v>
      </c>
      <c r="P343" s="10" t="s">
        <v>138</v>
      </c>
      <c r="Q343" s="10" t="s">
        <v>973</v>
      </c>
      <c r="R343" s="10" t="s">
        <v>974</v>
      </c>
      <c r="S343" s="10" t="s">
        <v>3799</v>
      </c>
      <c r="T343" s="10" t="s">
        <v>3800</v>
      </c>
      <c r="U343" s="10" t="s">
        <v>3801</v>
      </c>
      <c r="V343" s="10" t="s">
        <v>3802</v>
      </c>
      <c r="W343" s="10" t="s">
        <v>3803</v>
      </c>
      <c r="X343" s="10" t="s">
        <v>980</v>
      </c>
      <c r="Y343" s="10" t="s">
        <v>239</v>
      </c>
      <c r="Z343" s="10" t="s">
        <v>124</v>
      </c>
      <c r="AA343" s="49">
        <v>1</v>
      </c>
      <c r="AB343" s="10" t="s">
        <v>125</v>
      </c>
      <c r="AC343" s="10" t="s">
        <v>3753</v>
      </c>
      <c r="AD343" s="49">
        <v>0</v>
      </c>
      <c r="AE343" s="49">
        <v>1</v>
      </c>
      <c r="AF343" s="49">
        <v>0</v>
      </c>
      <c r="AG343" s="49">
        <v>0</v>
      </c>
      <c r="AH343" s="10"/>
      <c r="AI343" s="10" t="s">
        <v>5952</v>
      </c>
      <c r="AJ343" s="10"/>
      <c r="AK343" s="10"/>
      <c r="AL343" s="10"/>
      <c r="AM343" s="10" t="s">
        <v>4849</v>
      </c>
      <c r="AN343" s="10"/>
      <c r="AO343" s="49">
        <v>300</v>
      </c>
      <c r="AP343" s="49">
        <v>0</v>
      </c>
      <c r="AQ343" s="49">
        <v>300</v>
      </c>
      <c r="AR343" s="49">
        <v>0</v>
      </c>
      <c r="AS343" s="49">
        <v>0</v>
      </c>
      <c r="AT343" s="49">
        <v>0</v>
      </c>
      <c r="AU343" s="49">
        <v>0</v>
      </c>
      <c r="AV343" s="49">
        <v>0</v>
      </c>
      <c r="AW343" s="50">
        <v>0</v>
      </c>
      <c r="AX343" s="49">
        <v>0</v>
      </c>
      <c r="AY343" s="49">
        <v>0</v>
      </c>
      <c r="AZ343" s="49">
        <v>0</v>
      </c>
      <c r="BA343" s="49">
        <v>300</v>
      </c>
      <c r="BB343" s="49">
        <v>350</v>
      </c>
      <c r="BC343" s="49">
        <v>0</v>
      </c>
      <c r="BD343" s="49">
        <v>350</v>
      </c>
      <c r="BE343" s="49">
        <v>0</v>
      </c>
      <c r="BF343" s="49">
        <v>0</v>
      </c>
      <c r="BG343" s="49">
        <v>0</v>
      </c>
      <c r="BH343" s="49">
        <v>0</v>
      </c>
      <c r="BI343" s="49">
        <v>0</v>
      </c>
      <c r="BJ343" s="50">
        <v>0</v>
      </c>
      <c r="BK343" s="49">
        <v>0</v>
      </c>
      <c r="BL343" s="49">
        <v>0</v>
      </c>
      <c r="BM343" s="49">
        <v>0</v>
      </c>
      <c r="BN343" s="49">
        <v>350</v>
      </c>
      <c r="BO343" s="49">
        <v>500</v>
      </c>
      <c r="BP343" s="49">
        <v>0</v>
      </c>
      <c r="BQ343" s="49">
        <v>500</v>
      </c>
      <c r="BR343" s="49">
        <v>0</v>
      </c>
      <c r="BS343" s="49">
        <v>0</v>
      </c>
      <c r="BT343" s="49">
        <v>0</v>
      </c>
      <c r="BU343" s="50">
        <v>0</v>
      </c>
      <c r="BV343" s="49">
        <v>0</v>
      </c>
      <c r="BW343" s="50">
        <v>0</v>
      </c>
      <c r="BX343" s="49">
        <v>0</v>
      </c>
      <c r="BY343" s="49">
        <v>0</v>
      </c>
      <c r="BZ343" s="49">
        <v>0</v>
      </c>
      <c r="CA343" s="49">
        <v>500</v>
      </c>
      <c r="CB343" s="49">
        <v>530</v>
      </c>
      <c r="CC343" s="49">
        <v>0</v>
      </c>
      <c r="CD343" s="49">
        <v>530</v>
      </c>
      <c r="CE343" s="49">
        <v>0</v>
      </c>
      <c r="CF343" s="49">
        <v>0</v>
      </c>
      <c r="CG343" s="49">
        <v>0</v>
      </c>
      <c r="CH343" s="50">
        <v>0</v>
      </c>
      <c r="CI343" s="49">
        <v>0</v>
      </c>
      <c r="CJ343" s="50">
        <v>0</v>
      </c>
      <c r="CK343" s="49">
        <v>0</v>
      </c>
      <c r="CL343" s="49">
        <v>0</v>
      </c>
      <c r="CM343" s="49">
        <v>0</v>
      </c>
      <c r="CN343" s="49">
        <v>530</v>
      </c>
      <c r="CO343" s="10"/>
      <c r="CP343" s="51"/>
    </row>
    <row r="344" spans="1:94" ht="70.349999999999994" customHeight="1" x14ac:dyDescent="0.3">
      <c r="A344" s="48" t="s">
        <v>3805</v>
      </c>
      <c r="B344" s="48" t="s">
        <v>3805</v>
      </c>
      <c r="C344" s="10" t="s">
        <v>450</v>
      </c>
      <c r="D344" s="10" t="s">
        <v>3742</v>
      </c>
      <c r="E344" s="10" t="s">
        <v>3743</v>
      </c>
      <c r="F344" s="10" t="s">
        <v>1991</v>
      </c>
      <c r="G344" s="10" t="s">
        <v>1992</v>
      </c>
      <c r="H344" s="10" t="s">
        <v>522</v>
      </c>
      <c r="I344" s="10" t="s">
        <v>1993</v>
      </c>
      <c r="J344" s="10" t="s">
        <v>3744</v>
      </c>
      <c r="K344" s="10" t="s">
        <v>3745</v>
      </c>
      <c r="L344" s="10" t="s">
        <v>3746</v>
      </c>
      <c r="M344" s="10" t="s">
        <v>3747</v>
      </c>
      <c r="N344" s="10" t="s">
        <v>3748</v>
      </c>
      <c r="O344" s="10" t="s">
        <v>137</v>
      </c>
      <c r="P344" s="10" t="s">
        <v>138</v>
      </c>
      <c r="Q344" s="10" t="s">
        <v>973</v>
      </c>
      <c r="R344" s="10" t="s">
        <v>974</v>
      </c>
      <c r="S344" s="10" t="s">
        <v>3806</v>
      </c>
      <c r="T344" s="10" t="s">
        <v>3807</v>
      </c>
      <c r="U344" s="10" t="s">
        <v>3808</v>
      </c>
      <c r="V344" s="10" t="s">
        <v>3809</v>
      </c>
      <c r="W344" s="10" t="s">
        <v>3810</v>
      </c>
      <c r="X344" s="10" t="s">
        <v>3811</v>
      </c>
      <c r="Y344" s="10" t="s">
        <v>123</v>
      </c>
      <c r="Z344" s="10" t="s">
        <v>124</v>
      </c>
      <c r="AA344" s="49">
        <v>1086</v>
      </c>
      <c r="AB344" s="10" t="s">
        <v>125</v>
      </c>
      <c r="AC344" s="10" t="s">
        <v>3753</v>
      </c>
      <c r="AD344" s="49">
        <v>195</v>
      </c>
      <c r="AE344" s="49">
        <v>5</v>
      </c>
      <c r="AF344" s="49">
        <v>5</v>
      </c>
      <c r="AG344" s="49">
        <v>881</v>
      </c>
      <c r="AH344" s="10" t="s">
        <v>5953</v>
      </c>
      <c r="AI344" s="10" t="s">
        <v>5954</v>
      </c>
      <c r="AJ344" s="10"/>
      <c r="AK344" s="10" t="s">
        <v>5955</v>
      </c>
      <c r="AL344" s="10" t="s">
        <v>5956</v>
      </c>
      <c r="AM344" s="10" t="s">
        <v>4849</v>
      </c>
      <c r="AN344" s="10"/>
      <c r="AO344" s="49">
        <v>120</v>
      </c>
      <c r="AP344" s="49">
        <v>0</v>
      </c>
      <c r="AQ344" s="49">
        <v>120</v>
      </c>
      <c r="AR344" s="49">
        <v>0</v>
      </c>
      <c r="AS344" s="49">
        <v>0</v>
      </c>
      <c r="AT344" s="49">
        <v>0</v>
      </c>
      <c r="AU344" s="49">
        <v>0</v>
      </c>
      <c r="AV344" s="49">
        <v>0</v>
      </c>
      <c r="AW344" s="50">
        <v>0</v>
      </c>
      <c r="AX344" s="49">
        <v>0</v>
      </c>
      <c r="AY344" s="49">
        <v>0</v>
      </c>
      <c r="AZ344" s="49">
        <v>0</v>
      </c>
      <c r="BA344" s="49">
        <v>120</v>
      </c>
      <c r="BB344" s="49">
        <v>140</v>
      </c>
      <c r="BC344" s="49">
        <v>0</v>
      </c>
      <c r="BD344" s="49">
        <v>140</v>
      </c>
      <c r="BE344" s="49">
        <v>0</v>
      </c>
      <c r="BF344" s="49">
        <v>0</v>
      </c>
      <c r="BG344" s="49">
        <v>0</v>
      </c>
      <c r="BH344" s="49">
        <v>0</v>
      </c>
      <c r="BI344" s="49">
        <v>0</v>
      </c>
      <c r="BJ344" s="50">
        <v>0</v>
      </c>
      <c r="BK344" s="49">
        <v>0</v>
      </c>
      <c r="BL344" s="49">
        <v>0</v>
      </c>
      <c r="BM344" s="49">
        <v>0</v>
      </c>
      <c r="BN344" s="49">
        <v>140</v>
      </c>
      <c r="BO344" s="49">
        <v>160</v>
      </c>
      <c r="BP344" s="49">
        <v>0</v>
      </c>
      <c r="BQ344" s="49">
        <v>160</v>
      </c>
      <c r="BR344" s="49">
        <v>0</v>
      </c>
      <c r="BS344" s="49">
        <v>0</v>
      </c>
      <c r="BT344" s="49">
        <v>0</v>
      </c>
      <c r="BU344" s="50">
        <v>0</v>
      </c>
      <c r="BV344" s="49">
        <v>0</v>
      </c>
      <c r="BW344" s="50">
        <v>0</v>
      </c>
      <c r="BX344" s="49">
        <v>0</v>
      </c>
      <c r="BY344" s="49">
        <v>0</v>
      </c>
      <c r="BZ344" s="49">
        <v>0</v>
      </c>
      <c r="CA344" s="49">
        <v>160</v>
      </c>
      <c r="CB344" s="49">
        <v>180</v>
      </c>
      <c r="CC344" s="49">
        <v>0</v>
      </c>
      <c r="CD344" s="49">
        <v>180</v>
      </c>
      <c r="CE344" s="49">
        <v>0</v>
      </c>
      <c r="CF344" s="49">
        <v>0</v>
      </c>
      <c r="CG344" s="49">
        <v>0</v>
      </c>
      <c r="CH344" s="50">
        <v>0</v>
      </c>
      <c r="CI344" s="49">
        <v>0</v>
      </c>
      <c r="CJ344" s="50">
        <v>0</v>
      </c>
      <c r="CK344" s="49">
        <v>0</v>
      </c>
      <c r="CL344" s="49">
        <v>0</v>
      </c>
      <c r="CM344" s="49">
        <v>0</v>
      </c>
      <c r="CN344" s="49">
        <v>180</v>
      </c>
      <c r="CO344" s="10"/>
      <c r="CP344" s="51" t="s">
        <v>5957</v>
      </c>
    </row>
    <row r="345" spans="1:94" ht="70.349999999999994" customHeight="1" x14ac:dyDescent="0.3">
      <c r="A345" s="48" t="s">
        <v>3818</v>
      </c>
      <c r="B345" s="48" t="s">
        <v>3818</v>
      </c>
      <c r="C345" s="10" t="s">
        <v>632</v>
      </c>
      <c r="D345" s="10" t="s">
        <v>3742</v>
      </c>
      <c r="E345" s="10" t="s">
        <v>3743</v>
      </c>
      <c r="F345" s="10" t="s">
        <v>1991</v>
      </c>
      <c r="G345" s="10" t="s">
        <v>1992</v>
      </c>
      <c r="H345" s="10" t="s">
        <v>522</v>
      </c>
      <c r="I345" s="10" t="s">
        <v>1993</v>
      </c>
      <c r="J345" s="10" t="s">
        <v>3744</v>
      </c>
      <c r="K345" s="10" t="s">
        <v>3745</v>
      </c>
      <c r="L345" s="10" t="s">
        <v>3746</v>
      </c>
      <c r="M345" s="10" t="s">
        <v>3747</v>
      </c>
      <c r="N345" s="10" t="s">
        <v>3748</v>
      </c>
      <c r="O345" s="10" t="s">
        <v>137</v>
      </c>
      <c r="P345" s="10" t="s">
        <v>138</v>
      </c>
      <c r="Q345" s="10" t="s">
        <v>973</v>
      </c>
      <c r="R345" s="10" t="s">
        <v>2058</v>
      </c>
      <c r="S345" s="10" t="s">
        <v>2057</v>
      </c>
      <c r="T345" s="10" t="s">
        <v>3819</v>
      </c>
      <c r="U345" s="10" t="s">
        <v>3820</v>
      </c>
      <c r="V345" s="10" t="s">
        <v>3821</v>
      </c>
      <c r="W345" s="10" t="s">
        <v>3822</v>
      </c>
      <c r="X345" s="10" t="s">
        <v>1833</v>
      </c>
      <c r="Y345" s="10" t="s">
        <v>123</v>
      </c>
      <c r="Z345" s="10" t="s">
        <v>124</v>
      </c>
      <c r="AA345" s="49">
        <v>2</v>
      </c>
      <c r="AB345" s="10" t="s">
        <v>125</v>
      </c>
      <c r="AC345" s="10" t="s">
        <v>3823</v>
      </c>
      <c r="AD345" s="49">
        <v>1</v>
      </c>
      <c r="AE345" s="49">
        <v>1</v>
      </c>
      <c r="AF345" s="49">
        <v>0</v>
      </c>
      <c r="AG345" s="49">
        <v>0</v>
      </c>
      <c r="AH345" s="10" t="s">
        <v>5958</v>
      </c>
      <c r="AI345" s="10" t="s">
        <v>5959</v>
      </c>
      <c r="AJ345" s="10" t="s">
        <v>5960</v>
      </c>
      <c r="AK345" s="10"/>
      <c r="AL345" s="10"/>
      <c r="AM345" s="10" t="s">
        <v>4881</v>
      </c>
      <c r="AN345" s="10" t="s">
        <v>5961</v>
      </c>
      <c r="AO345" s="49">
        <v>0</v>
      </c>
      <c r="AP345" s="49">
        <v>0</v>
      </c>
      <c r="AQ345" s="49">
        <v>0</v>
      </c>
      <c r="AR345" s="49">
        <v>0</v>
      </c>
      <c r="AS345" s="49">
        <v>0</v>
      </c>
      <c r="AT345" s="49">
        <v>0</v>
      </c>
      <c r="AU345" s="49">
        <v>0</v>
      </c>
      <c r="AV345" s="49">
        <v>0</v>
      </c>
      <c r="AW345" s="50">
        <v>0</v>
      </c>
      <c r="AX345" s="49">
        <v>0</v>
      </c>
      <c r="AY345" s="49">
        <v>0</v>
      </c>
      <c r="AZ345" s="49">
        <v>0</v>
      </c>
      <c r="BA345" s="49">
        <v>0</v>
      </c>
      <c r="BB345" s="49">
        <v>0</v>
      </c>
      <c r="BC345" s="49">
        <v>0</v>
      </c>
      <c r="BD345" s="49">
        <v>0</v>
      </c>
      <c r="BE345" s="49">
        <v>0</v>
      </c>
      <c r="BF345" s="49">
        <v>0</v>
      </c>
      <c r="BG345" s="49">
        <v>0</v>
      </c>
      <c r="BH345" s="49">
        <v>0</v>
      </c>
      <c r="BI345" s="49">
        <v>0</v>
      </c>
      <c r="BJ345" s="50">
        <v>0</v>
      </c>
      <c r="BK345" s="49">
        <v>0</v>
      </c>
      <c r="BL345" s="49">
        <v>0</v>
      </c>
      <c r="BM345" s="49">
        <v>0</v>
      </c>
      <c r="BN345" s="49">
        <v>0</v>
      </c>
      <c r="BO345" s="49">
        <v>0</v>
      </c>
      <c r="BP345" s="49">
        <v>0</v>
      </c>
      <c r="BQ345" s="49">
        <v>0</v>
      </c>
      <c r="BR345" s="49">
        <v>0</v>
      </c>
      <c r="BS345" s="49">
        <v>0</v>
      </c>
      <c r="BT345" s="49">
        <v>0</v>
      </c>
      <c r="BU345" s="50">
        <v>0</v>
      </c>
      <c r="BV345" s="49">
        <v>0</v>
      </c>
      <c r="BW345" s="50">
        <v>0</v>
      </c>
      <c r="BX345" s="49">
        <v>0</v>
      </c>
      <c r="BY345" s="49">
        <v>0</v>
      </c>
      <c r="BZ345" s="49">
        <v>0</v>
      </c>
      <c r="CA345" s="49">
        <v>0</v>
      </c>
      <c r="CB345" s="49">
        <v>0</v>
      </c>
      <c r="CC345" s="49">
        <v>0</v>
      </c>
      <c r="CD345" s="49">
        <v>0</v>
      </c>
      <c r="CE345" s="49">
        <v>0</v>
      </c>
      <c r="CF345" s="49">
        <v>0</v>
      </c>
      <c r="CG345" s="49">
        <v>0</v>
      </c>
      <c r="CH345" s="50">
        <v>0</v>
      </c>
      <c r="CI345" s="49">
        <v>0</v>
      </c>
      <c r="CJ345" s="50">
        <v>0</v>
      </c>
      <c r="CK345" s="49">
        <v>0</v>
      </c>
      <c r="CL345" s="49">
        <v>0</v>
      </c>
      <c r="CM345" s="49">
        <v>0</v>
      </c>
      <c r="CN345" s="49">
        <v>0</v>
      </c>
      <c r="CO345" s="10" t="s">
        <v>3827</v>
      </c>
      <c r="CP345" s="51" t="s">
        <v>3827</v>
      </c>
    </row>
    <row r="346" spans="1:94" ht="70.349999999999994" customHeight="1" x14ac:dyDescent="0.3">
      <c r="A346" s="48" t="s">
        <v>3828</v>
      </c>
      <c r="B346" s="48" t="s">
        <v>3828</v>
      </c>
      <c r="C346" s="10" t="s">
        <v>111</v>
      </c>
      <c r="D346" s="10" t="s">
        <v>3742</v>
      </c>
      <c r="E346" s="10" t="s">
        <v>3829</v>
      </c>
      <c r="F346" s="10" t="s">
        <v>1991</v>
      </c>
      <c r="G346" s="10" t="s">
        <v>1992</v>
      </c>
      <c r="H346" s="10" t="s">
        <v>522</v>
      </c>
      <c r="I346" s="10" t="s">
        <v>1993</v>
      </c>
      <c r="J346" s="10" t="s">
        <v>3744</v>
      </c>
      <c r="K346" s="10" t="s">
        <v>3830</v>
      </c>
      <c r="L346" s="10" t="s">
        <v>3746</v>
      </c>
      <c r="M346" s="10" t="s">
        <v>3831</v>
      </c>
      <c r="N346" s="10" t="s">
        <v>3832</v>
      </c>
      <c r="O346" s="10" t="s">
        <v>137</v>
      </c>
      <c r="P346" s="10" t="s">
        <v>138</v>
      </c>
      <c r="Q346" s="10" t="s">
        <v>973</v>
      </c>
      <c r="R346" s="10" t="s">
        <v>974</v>
      </c>
      <c r="S346" s="10" t="s">
        <v>3833</v>
      </c>
      <c r="T346" s="10" t="s">
        <v>3834</v>
      </c>
      <c r="U346" s="10" t="s">
        <v>3835</v>
      </c>
      <c r="V346" s="10" t="s">
        <v>3836</v>
      </c>
      <c r="W346" s="10" t="s">
        <v>3837</v>
      </c>
      <c r="X346" s="10" t="s">
        <v>980</v>
      </c>
      <c r="Y346" s="10" t="s">
        <v>123</v>
      </c>
      <c r="Z346" s="10" t="s">
        <v>124</v>
      </c>
      <c r="AA346" s="49">
        <v>1</v>
      </c>
      <c r="AB346" s="10" t="s">
        <v>125</v>
      </c>
      <c r="AC346" s="10" t="s">
        <v>2739</v>
      </c>
      <c r="AD346" s="49">
        <v>0</v>
      </c>
      <c r="AE346" s="49">
        <v>1</v>
      </c>
      <c r="AF346" s="49">
        <v>0</v>
      </c>
      <c r="AG346" s="49">
        <v>0</v>
      </c>
      <c r="AH346" s="10"/>
      <c r="AI346" s="10" t="s">
        <v>5962</v>
      </c>
      <c r="AJ346" s="10"/>
      <c r="AK346" s="10"/>
      <c r="AL346" s="10"/>
      <c r="AM346" s="10" t="s">
        <v>4849</v>
      </c>
      <c r="AN346" s="10" t="s">
        <v>5963</v>
      </c>
      <c r="AO346" s="49">
        <v>60</v>
      </c>
      <c r="AP346" s="49">
        <v>0</v>
      </c>
      <c r="AQ346" s="49">
        <v>60</v>
      </c>
      <c r="AR346" s="49">
        <v>0</v>
      </c>
      <c r="AS346" s="49">
        <v>0</v>
      </c>
      <c r="AT346" s="49">
        <v>0</v>
      </c>
      <c r="AU346" s="49">
        <v>0</v>
      </c>
      <c r="AV346" s="49">
        <v>0</v>
      </c>
      <c r="AW346" s="50">
        <v>0</v>
      </c>
      <c r="AX346" s="49">
        <v>0</v>
      </c>
      <c r="AY346" s="49">
        <v>0</v>
      </c>
      <c r="AZ346" s="49">
        <v>0</v>
      </c>
      <c r="BA346" s="49">
        <v>60</v>
      </c>
      <c r="BB346" s="49">
        <v>70</v>
      </c>
      <c r="BC346" s="49">
        <v>0</v>
      </c>
      <c r="BD346" s="49">
        <v>70</v>
      </c>
      <c r="BE346" s="49">
        <v>0</v>
      </c>
      <c r="BF346" s="49">
        <v>0</v>
      </c>
      <c r="BG346" s="49">
        <v>0</v>
      </c>
      <c r="BH346" s="49">
        <v>0</v>
      </c>
      <c r="BI346" s="49">
        <v>0</v>
      </c>
      <c r="BJ346" s="50">
        <v>0</v>
      </c>
      <c r="BK346" s="49">
        <v>0</v>
      </c>
      <c r="BL346" s="49">
        <v>0</v>
      </c>
      <c r="BM346" s="49">
        <v>0</v>
      </c>
      <c r="BN346" s="49">
        <v>70</v>
      </c>
      <c r="BO346" s="49">
        <v>80</v>
      </c>
      <c r="BP346" s="49">
        <v>0</v>
      </c>
      <c r="BQ346" s="49">
        <v>80</v>
      </c>
      <c r="BR346" s="49">
        <v>0</v>
      </c>
      <c r="BS346" s="49">
        <v>0</v>
      </c>
      <c r="BT346" s="49">
        <v>0</v>
      </c>
      <c r="BU346" s="50">
        <v>0</v>
      </c>
      <c r="BV346" s="49">
        <v>0</v>
      </c>
      <c r="BW346" s="50">
        <v>0</v>
      </c>
      <c r="BX346" s="49">
        <v>0</v>
      </c>
      <c r="BY346" s="49">
        <v>0</v>
      </c>
      <c r="BZ346" s="49">
        <v>0</v>
      </c>
      <c r="CA346" s="49">
        <v>80</v>
      </c>
      <c r="CB346" s="49">
        <v>90</v>
      </c>
      <c r="CC346" s="49">
        <v>0</v>
      </c>
      <c r="CD346" s="49">
        <v>90</v>
      </c>
      <c r="CE346" s="49">
        <v>0</v>
      </c>
      <c r="CF346" s="49">
        <v>0</v>
      </c>
      <c r="CG346" s="49">
        <v>0</v>
      </c>
      <c r="CH346" s="50">
        <v>0</v>
      </c>
      <c r="CI346" s="49">
        <v>0</v>
      </c>
      <c r="CJ346" s="50">
        <v>0</v>
      </c>
      <c r="CK346" s="49">
        <v>0</v>
      </c>
      <c r="CL346" s="49">
        <v>0</v>
      </c>
      <c r="CM346" s="49">
        <v>0</v>
      </c>
      <c r="CN346" s="49">
        <v>90</v>
      </c>
      <c r="CO346" s="10"/>
      <c r="CP346" s="51" t="s">
        <v>3839</v>
      </c>
    </row>
    <row r="347" spans="1:94" ht="70.349999999999994" customHeight="1" x14ac:dyDescent="0.3">
      <c r="A347" s="48" t="s">
        <v>3840</v>
      </c>
      <c r="B347" s="48" t="s">
        <v>3840</v>
      </c>
      <c r="C347" s="10" t="s">
        <v>101</v>
      </c>
      <c r="D347" s="10" t="s">
        <v>3742</v>
      </c>
      <c r="E347" s="10" t="s">
        <v>3841</v>
      </c>
      <c r="F347" s="10" t="s">
        <v>1309</v>
      </c>
      <c r="G347" s="10" t="s">
        <v>1992</v>
      </c>
      <c r="H347" s="10" t="s">
        <v>522</v>
      </c>
      <c r="I347" s="10" t="s">
        <v>1993</v>
      </c>
      <c r="J347" s="10" t="s">
        <v>1431</v>
      </c>
      <c r="K347" s="10" t="s">
        <v>3830</v>
      </c>
      <c r="L347" s="10" t="s">
        <v>3746</v>
      </c>
      <c r="M347" s="10" t="s">
        <v>3831</v>
      </c>
      <c r="N347" s="10" t="s">
        <v>3832</v>
      </c>
      <c r="O347" s="10" t="s">
        <v>137</v>
      </c>
      <c r="P347" s="10" t="s">
        <v>138</v>
      </c>
      <c r="Q347" s="10" t="s">
        <v>973</v>
      </c>
      <c r="R347" s="10" t="s">
        <v>974</v>
      </c>
      <c r="S347" s="10" t="s">
        <v>822</v>
      </c>
      <c r="T347" s="10" t="s">
        <v>2734</v>
      </c>
      <c r="U347" s="10" t="s">
        <v>2735</v>
      </c>
      <c r="V347" s="10" t="s">
        <v>2736</v>
      </c>
      <c r="W347" s="10" t="s">
        <v>2737</v>
      </c>
      <c r="X347" s="10" t="s">
        <v>2738</v>
      </c>
      <c r="Y347" s="10" t="s">
        <v>123</v>
      </c>
      <c r="Z347" s="10" t="s">
        <v>124</v>
      </c>
      <c r="AA347" s="49">
        <v>30</v>
      </c>
      <c r="AB347" s="10" t="s">
        <v>125</v>
      </c>
      <c r="AC347" s="10" t="s">
        <v>3842</v>
      </c>
      <c r="AD347" s="49">
        <v>6</v>
      </c>
      <c r="AE347" s="49">
        <v>10</v>
      </c>
      <c r="AF347" s="49">
        <v>9</v>
      </c>
      <c r="AG347" s="49">
        <v>5</v>
      </c>
      <c r="AH347" s="10" t="s">
        <v>5964</v>
      </c>
      <c r="AI347" s="10" t="s">
        <v>5965</v>
      </c>
      <c r="AJ347" s="10" t="s">
        <v>5966</v>
      </c>
      <c r="AK347" s="10" t="s">
        <v>5967</v>
      </c>
      <c r="AL347" s="10" t="s">
        <v>5968</v>
      </c>
      <c r="AM347" s="10" t="s">
        <v>4849</v>
      </c>
      <c r="AN347" s="10" t="s">
        <v>5969</v>
      </c>
      <c r="AO347" s="49">
        <v>200</v>
      </c>
      <c r="AP347" s="49">
        <v>0</v>
      </c>
      <c r="AQ347" s="49">
        <v>200</v>
      </c>
      <c r="AR347" s="49">
        <v>0</v>
      </c>
      <c r="AS347" s="49">
        <v>0</v>
      </c>
      <c r="AT347" s="49">
        <v>0</v>
      </c>
      <c r="AU347" s="49">
        <v>0</v>
      </c>
      <c r="AV347" s="49">
        <v>0</v>
      </c>
      <c r="AW347" s="50">
        <v>0</v>
      </c>
      <c r="AX347" s="49">
        <v>0</v>
      </c>
      <c r="AY347" s="49">
        <v>0</v>
      </c>
      <c r="AZ347" s="49">
        <v>0</v>
      </c>
      <c r="BA347" s="49">
        <v>200</v>
      </c>
      <c r="BB347" s="49">
        <v>220</v>
      </c>
      <c r="BC347" s="49">
        <v>0</v>
      </c>
      <c r="BD347" s="49">
        <v>220</v>
      </c>
      <c r="BE347" s="49">
        <v>0</v>
      </c>
      <c r="BF347" s="49">
        <v>0</v>
      </c>
      <c r="BG347" s="49">
        <v>0</v>
      </c>
      <c r="BH347" s="49">
        <v>0</v>
      </c>
      <c r="BI347" s="49">
        <v>0</v>
      </c>
      <c r="BJ347" s="50">
        <v>0</v>
      </c>
      <c r="BK347" s="49">
        <v>0</v>
      </c>
      <c r="BL347" s="49">
        <v>0</v>
      </c>
      <c r="BM347" s="49">
        <v>0</v>
      </c>
      <c r="BN347" s="49">
        <v>220</v>
      </c>
      <c r="BO347" s="49">
        <v>240</v>
      </c>
      <c r="BP347" s="49">
        <v>0</v>
      </c>
      <c r="BQ347" s="49">
        <v>240</v>
      </c>
      <c r="BR347" s="49">
        <v>0</v>
      </c>
      <c r="BS347" s="49">
        <v>0</v>
      </c>
      <c r="BT347" s="49">
        <v>0</v>
      </c>
      <c r="BU347" s="50">
        <v>0</v>
      </c>
      <c r="BV347" s="49">
        <v>0</v>
      </c>
      <c r="BW347" s="50">
        <v>0</v>
      </c>
      <c r="BX347" s="49">
        <v>0</v>
      </c>
      <c r="BY347" s="49">
        <v>0</v>
      </c>
      <c r="BZ347" s="49">
        <v>0</v>
      </c>
      <c r="CA347" s="49">
        <v>240</v>
      </c>
      <c r="CB347" s="49">
        <v>260</v>
      </c>
      <c r="CC347" s="49">
        <v>0</v>
      </c>
      <c r="CD347" s="49">
        <v>260</v>
      </c>
      <c r="CE347" s="49">
        <v>0</v>
      </c>
      <c r="CF347" s="49">
        <v>0</v>
      </c>
      <c r="CG347" s="49">
        <v>0</v>
      </c>
      <c r="CH347" s="50">
        <v>0</v>
      </c>
      <c r="CI347" s="49">
        <v>0</v>
      </c>
      <c r="CJ347" s="50">
        <v>0</v>
      </c>
      <c r="CK347" s="49">
        <v>0</v>
      </c>
      <c r="CL347" s="49">
        <v>0</v>
      </c>
      <c r="CM347" s="49">
        <v>0</v>
      </c>
      <c r="CN347" s="49">
        <v>260</v>
      </c>
      <c r="CO347" s="10"/>
      <c r="CP347" s="51" t="s">
        <v>5970</v>
      </c>
    </row>
    <row r="348" spans="1:94" ht="70.349999999999994" customHeight="1" x14ac:dyDescent="0.3">
      <c r="A348" s="48" t="s">
        <v>3848</v>
      </c>
      <c r="B348" s="48" t="s">
        <v>3848</v>
      </c>
      <c r="C348" s="10" t="s">
        <v>136</v>
      </c>
      <c r="D348" s="10" t="s">
        <v>3742</v>
      </c>
      <c r="E348" s="10" t="s">
        <v>3841</v>
      </c>
      <c r="F348" s="10" t="s">
        <v>1309</v>
      </c>
      <c r="G348" s="10" t="s">
        <v>1992</v>
      </c>
      <c r="H348" s="10" t="s">
        <v>522</v>
      </c>
      <c r="I348" s="10" t="s">
        <v>1993</v>
      </c>
      <c r="J348" s="10" t="s">
        <v>1431</v>
      </c>
      <c r="K348" s="10" t="s">
        <v>3830</v>
      </c>
      <c r="L348" s="10" t="s">
        <v>3746</v>
      </c>
      <c r="M348" s="10" t="s">
        <v>3831</v>
      </c>
      <c r="N348" s="10" t="s">
        <v>3832</v>
      </c>
      <c r="O348" s="10" t="s">
        <v>137</v>
      </c>
      <c r="P348" s="10" t="s">
        <v>138</v>
      </c>
      <c r="Q348" s="10" t="s">
        <v>973</v>
      </c>
      <c r="R348" s="10" t="s">
        <v>974</v>
      </c>
      <c r="S348" s="10" t="s">
        <v>918</v>
      </c>
      <c r="T348" s="10" t="s">
        <v>3789</v>
      </c>
      <c r="U348" s="10" t="s">
        <v>918</v>
      </c>
      <c r="V348" s="10" t="s">
        <v>3790</v>
      </c>
      <c r="W348" s="10" t="s">
        <v>3791</v>
      </c>
      <c r="X348" s="10" t="s">
        <v>787</v>
      </c>
      <c r="Y348" s="10" t="s">
        <v>239</v>
      </c>
      <c r="Z348" s="10" t="s">
        <v>124</v>
      </c>
      <c r="AA348" s="49">
        <v>25</v>
      </c>
      <c r="AB348" s="10" t="s">
        <v>125</v>
      </c>
      <c r="AC348" s="10" t="s">
        <v>2739</v>
      </c>
      <c r="AD348" s="49">
        <v>0</v>
      </c>
      <c r="AE348" s="49">
        <v>16</v>
      </c>
      <c r="AF348" s="49">
        <v>9</v>
      </c>
      <c r="AG348" s="49">
        <v>0</v>
      </c>
      <c r="AH348" s="10"/>
      <c r="AI348" s="10" t="s">
        <v>5971</v>
      </c>
      <c r="AJ348" s="10"/>
      <c r="AK348" s="10" t="s">
        <v>5972</v>
      </c>
      <c r="AL348" s="10"/>
      <c r="AM348" s="10" t="s">
        <v>4849</v>
      </c>
      <c r="AN348" s="10" t="s">
        <v>5973</v>
      </c>
      <c r="AO348" s="49">
        <v>120</v>
      </c>
      <c r="AP348" s="49">
        <v>0</v>
      </c>
      <c r="AQ348" s="49">
        <v>120</v>
      </c>
      <c r="AR348" s="49">
        <v>0</v>
      </c>
      <c r="AS348" s="49">
        <v>0</v>
      </c>
      <c r="AT348" s="49">
        <v>0</v>
      </c>
      <c r="AU348" s="49">
        <v>0</v>
      </c>
      <c r="AV348" s="49">
        <v>0</v>
      </c>
      <c r="AW348" s="50">
        <v>0</v>
      </c>
      <c r="AX348" s="49">
        <v>0</v>
      </c>
      <c r="AY348" s="49">
        <v>0</v>
      </c>
      <c r="AZ348" s="49">
        <v>0</v>
      </c>
      <c r="BA348" s="49">
        <v>120</v>
      </c>
      <c r="BB348" s="49">
        <v>0</v>
      </c>
      <c r="BC348" s="49">
        <v>0</v>
      </c>
      <c r="BD348" s="49">
        <v>0</v>
      </c>
      <c r="BE348" s="49">
        <v>0</v>
      </c>
      <c r="BF348" s="49">
        <v>0</v>
      </c>
      <c r="BG348" s="49">
        <v>0</v>
      </c>
      <c r="BH348" s="49">
        <v>0</v>
      </c>
      <c r="BI348" s="49">
        <v>0</v>
      </c>
      <c r="BJ348" s="50">
        <v>0</v>
      </c>
      <c r="BK348" s="49">
        <v>0</v>
      </c>
      <c r="BL348" s="49">
        <v>0</v>
      </c>
      <c r="BM348" s="49">
        <v>0</v>
      </c>
      <c r="BN348" s="49">
        <v>0</v>
      </c>
      <c r="BO348" s="49">
        <v>0</v>
      </c>
      <c r="BP348" s="49">
        <v>0</v>
      </c>
      <c r="BQ348" s="49">
        <v>0</v>
      </c>
      <c r="BR348" s="49">
        <v>0</v>
      </c>
      <c r="BS348" s="49">
        <v>0</v>
      </c>
      <c r="BT348" s="49">
        <v>0</v>
      </c>
      <c r="BU348" s="50">
        <v>0</v>
      </c>
      <c r="BV348" s="49">
        <v>0</v>
      </c>
      <c r="BW348" s="50">
        <v>0</v>
      </c>
      <c r="BX348" s="49">
        <v>0</v>
      </c>
      <c r="BY348" s="49">
        <v>0</v>
      </c>
      <c r="BZ348" s="49">
        <v>0</v>
      </c>
      <c r="CA348" s="49">
        <v>0</v>
      </c>
      <c r="CB348" s="49">
        <v>0</v>
      </c>
      <c r="CC348" s="49">
        <v>0</v>
      </c>
      <c r="CD348" s="49">
        <v>0</v>
      </c>
      <c r="CE348" s="49">
        <v>0</v>
      </c>
      <c r="CF348" s="49">
        <v>0</v>
      </c>
      <c r="CG348" s="49">
        <v>0</v>
      </c>
      <c r="CH348" s="50">
        <v>0</v>
      </c>
      <c r="CI348" s="49">
        <v>0</v>
      </c>
      <c r="CJ348" s="50">
        <v>0</v>
      </c>
      <c r="CK348" s="49">
        <v>0</v>
      </c>
      <c r="CL348" s="49">
        <v>0</v>
      </c>
      <c r="CM348" s="49">
        <v>0</v>
      </c>
      <c r="CN348" s="49">
        <v>0</v>
      </c>
      <c r="CO348" s="10"/>
      <c r="CP348" s="51" t="s">
        <v>3851</v>
      </c>
    </row>
    <row r="349" spans="1:94" ht="70.349999999999994" customHeight="1" x14ac:dyDescent="0.3">
      <c r="A349" s="48" t="s">
        <v>3852</v>
      </c>
      <c r="B349" s="48" t="s">
        <v>3852</v>
      </c>
      <c r="C349" s="10" t="s">
        <v>175</v>
      </c>
      <c r="D349" s="10" t="s">
        <v>3742</v>
      </c>
      <c r="E349" s="10" t="s">
        <v>3841</v>
      </c>
      <c r="F349" s="10" t="s">
        <v>1309</v>
      </c>
      <c r="G349" s="10" t="s">
        <v>1992</v>
      </c>
      <c r="H349" s="10" t="s">
        <v>522</v>
      </c>
      <c r="I349" s="10" t="s">
        <v>1993</v>
      </c>
      <c r="J349" s="10" t="s">
        <v>1431</v>
      </c>
      <c r="K349" s="10" t="s">
        <v>3830</v>
      </c>
      <c r="L349" s="10" t="s">
        <v>3746</v>
      </c>
      <c r="M349" s="10" t="s">
        <v>3831</v>
      </c>
      <c r="N349" s="10" t="s">
        <v>3832</v>
      </c>
      <c r="O349" s="10" t="s">
        <v>137</v>
      </c>
      <c r="P349" s="10" t="s">
        <v>138</v>
      </c>
      <c r="Q349" s="10" t="s">
        <v>973</v>
      </c>
      <c r="R349" s="10" t="s">
        <v>974</v>
      </c>
      <c r="S349" s="10" t="s">
        <v>738</v>
      </c>
      <c r="T349" s="10" t="s">
        <v>3853</v>
      </c>
      <c r="U349" s="10" t="s">
        <v>2979</v>
      </c>
      <c r="V349" s="10" t="s">
        <v>3854</v>
      </c>
      <c r="W349" s="10" t="s">
        <v>2616</v>
      </c>
      <c r="X349" s="10" t="s">
        <v>1186</v>
      </c>
      <c r="Y349" s="10" t="s">
        <v>123</v>
      </c>
      <c r="Z349" s="10" t="s">
        <v>124</v>
      </c>
      <c r="AA349" s="49">
        <v>5</v>
      </c>
      <c r="AB349" s="10" t="s">
        <v>125</v>
      </c>
      <c r="AC349" s="10" t="s">
        <v>2739</v>
      </c>
      <c r="AD349" s="49">
        <v>0</v>
      </c>
      <c r="AE349" s="49">
        <v>2</v>
      </c>
      <c r="AF349" s="49">
        <v>2</v>
      </c>
      <c r="AG349" s="49">
        <v>1</v>
      </c>
      <c r="AH349" s="10"/>
      <c r="AI349" s="10" t="s">
        <v>5974</v>
      </c>
      <c r="AJ349" s="10"/>
      <c r="AK349" s="10" t="s">
        <v>5975</v>
      </c>
      <c r="AL349" s="10" t="s">
        <v>5976</v>
      </c>
      <c r="AM349" s="10" t="s">
        <v>5070</v>
      </c>
      <c r="AN349" s="10"/>
      <c r="AO349" s="49">
        <v>0</v>
      </c>
      <c r="AP349" s="49">
        <v>0</v>
      </c>
      <c r="AQ349" s="49">
        <v>0</v>
      </c>
      <c r="AR349" s="49">
        <v>0</v>
      </c>
      <c r="AS349" s="49">
        <v>0</v>
      </c>
      <c r="AT349" s="49">
        <v>0</v>
      </c>
      <c r="AU349" s="49">
        <v>0</v>
      </c>
      <c r="AV349" s="49">
        <v>0</v>
      </c>
      <c r="AW349" s="50">
        <v>0</v>
      </c>
      <c r="AX349" s="49">
        <v>2000</v>
      </c>
      <c r="AY349" s="49">
        <v>0</v>
      </c>
      <c r="AZ349" s="49">
        <v>0</v>
      </c>
      <c r="BA349" s="49">
        <v>2000</v>
      </c>
      <c r="BB349" s="49">
        <v>0</v>
      </c>
      <c r="BC349" s="49">
        <v>0</v>
      </c>
      <c r="BD349" s="49">
        <v>0</v>
      </c>
      <c r="BE349" s="49">
        <v>0</v>
      </c>
      <c r="BF349" s="49">
        <v>0</v>
      </c>
      <c r="BG349" s="49">
        <v>0</v>
      </c>
      <c r="BH349" s="49">
        <v>0</v>
      </c>
      <c r="BI349" s="49">
        <v>0</v>
      </c>
      <c r="BJ349" s="50">
        <v>0</v>
      </c>
      <c r="BK349" s="49">
        <v>0</v>
      </c>
      <c r="BL349" s="49">
        <v>0</v>
      </c>
      <c r="BM349" s="49">
        <v>0</v>
      </c>
      <c r="BN349" s="49">
        <v>0</v>
      </c>
      <c r="BO349" s="49">
        <v>0</v>
      </c>
      <c r="BP349" s="49">
        <v>0</v>
      </c>
      <c r="BQ349" s="49">
        <v>0</v>
      </c>
      <c r="BR349" s="49">
        <v>0</v>
      </c>
      <c r="BS349" s="49">
        <v>0</v>
      </c>
      <c r="BT349" s="49">
        <v>0</v>
      </c>
      <c r="BU349" s="50">
        <v>0</v>
      </c>
      <c r="BV349" s="49">
        <v>0</v>
      </c>
      <c r="BW349" s="50">
        <v>0</v>
      </c>
      <c r="BX349" s="49">
        <v>0</v>
      </c>
      <c r="BY349" s="49">
        <v>0</v>
      </c>
      <c r="BZ349" s="49">
        <v>0</v>
      </c>
      <c r="CA349" s="49">
        <v>0</v>
      </c>
      <c r="CB349" s="49">
        <v>0</v>
      </c>
      <c r="CC349" s="49">
        <v>0</v>
      </c>
      <c r="CD349" s="49">
        <v>0</v>
      </c>
      <c r="CE349" s="49">
        <v>0</v>
      </c>
      <c r="CF349" s="49">
        <v>0</v>
      </c>
      <c r="CG349" s="49">
        <v>0</v>
      </c>
      <c r="CH349" s="50">
        <v>0</v>
      </c>
      <c r="CI349" s="49">
        <v>0</v>
      </c>
      <c r="CJ349" s="50">
        <v>0</v>
      </c>
      <c r="CK349" s="49">
        <v>0</v>
      </c>
      <c r="CL349" s="49">
        <v>0</v>
      </c>
      <c r="CM349" s="49">
        <v>0</v>
      </c>
      <c r="CN349" s="49">
        <v>0</v>
      </c>
      <c r="CO349" s="10"/>
      <c r="CP349" s="51" t="s">
        <v>3856</v>
      </c>
    </row>
    <row r="350" spans="1:94" ht="70.349999999999994" customHeight="1" x14ac:dyDescent="0.3">
      <c r="A350" s="48" t="s">
        <v>3857</v>
      </c>
      <c r="B350" s="48" t="s">
        <v>3857</v>
      </c>
      <c r="C350" s="10" t="s">
        <v>246</v>
      </c>
      <c r="D350" s="10" t="s">
        <v>3742</v>
      </c>
      <c r="E350" s="10" t="s">
        <v>3841</v>
      </c>
      <c r="F350" s="10" t="s">
        <v>1309</v>
      </c>
      <c r="G350" s="10" t="s">
        <v>1992</v>
      </c>
      <c r="H350" s="10" t="s">
        <v>522</v>
      </c>
      <c r="I350" s="10" t="s">
        <v>1993</v>
      </c>
      <c r="J350" s="10" t="s">
        <v>1431</v>
      </c>
      <c r="K350" s="10" t="s">
        <v>3830</v>
      </c>
      <c r="L350" s="10" t="s">
        <v>3746</v>
      </c>
      <c r="M350" s="10" t="s">
        <v>3831</v>
      </c>
      <c r="N350" s="10" t="s">
        <v>3832</v>
      </c>
      <c r="O350" s="10" t="s">
        <v>137</v>
      </c>
      <c r="P350" s="10" t="s">
        <v>138</v>
      </c>
      <c r="Q350" s="10" t="s">
        <v>973</v>
      </c>
      <c r="R350" s="10" t="s">
        <v>974</v>
      </c>
      <c r="S350" s="10" t="s">
        <v>233</v>
      </c>
      <c r="T350" s="10" t="s">
        <v>2016</v>
      </c>
      <c r="U350" s="10" t="s">
        <v>1323</v>
      </c>
      <c r="V350" s="10" t="s">
        <v>2017</v>
      </c>
      <c r="W350" s="10" t="s">
        <v>1325</v>
      </c>
      <c r="X350" s="10" t="s">
        <v>1326</v>
      </c>
      <c r="Y350" s="10" t="s">
        <v>239</v>
      </c>
      <c r="Z350" s="10" t="s">
        <v>124</v>
      </c>
      <c r="AA350" s="49">
        <v>2</v>
      </c>
      <c r="AB350" s="10" t="s">
        <v>125</v>
      </c>
      <c r="AC350" s="10" t="s">
        <v>2739</v>
      </c>
      <c r="AD350" s="49">
        <v>0</v>
      </c>
      <c r="AE350" s="49">
        <v>1</v>
      </c>
      <c r="AF350" s="49">
        <v>1</v>
      </c>
      <c r="AG350" s="49">
        <v>0</v>
      </c>
      <c r="AH350" s="10"/>
      <c r="AI350" s="10" t="s">
        <v>5977</v>
      </c>
      <c r="AJ350" s="10"/>
      <c r="AK350" s="10" t="s">
        <v>5978</v>
      </c>
      <c r="AL350" s="10" t="s">
        <v>5979</v>
      </c>
      <c r="AM350" s="10" t="s">
        <v>4849</v>
      </c>
      <c r="AN350" s="10" t="s">
        <v>5980</v>
      </c>
      <c r="AO350" s="49">
        <v>200</v>
      </c>
      <c r="AP350" s="49">
        <v>0</v>
      </c>
      <c r="AQ350" s="49">
        <v>200</v>
      </c>
      <c r="AR350" s="49">
        <v>0</v>
      </c>
      <c r="AS350" s="49">
        <v>0</v>
      </c>
      <c r="AT350" s="49">
        <v>0</v>
      </c>
      <c r="AU350" s="49">
        <v>0</v>
      </c>
      <c r="AV350" s="49">
        <v>0</v>
      </c>
      <c r="AW350" s="50">
        <v>0</v>
      </c>
      <c r="AX350" s="49">
        <v>0</v>
      </c>
      <c r="AY350" s="49">
        <v>0</v>
      </c>
      <c r="AZ350" s="49">
        <v>0</v>
      </c>
      <c r="BA350" s="49">
        <v>200</v>
      </c>
      <c r="BB350" s="49">
        <v>0</v>
      </c>
      <c r="BC350" s="49">
        <v>0</v>
      </c>
      <c r="BD350" s="49">
        <v>0</v>
      </c>
      <c r="BE350" s="49">
        <v>0</v>
      </c>
      <c r="BF350" s="49">
        <v>0</v>
      </c>
      <c r="BG350" s="49">
        <v>0</v>
      </c>
      <c r="BH350" s="49">
        <v>0</v>
      </c>
      <c r="BI350" s="49">
        <v>0</v>
      </c>
      <c r="BJ350" s="50">
        <v>0</v>
      </c>
      <c r="BK350" s="49">
        <v>0</v>
      </c>
      <c r="BL350" s="49">
        <v>0</v>
      </c>
      <c r="BM350" s="49">
        <v>0</v>
      </c>
      <c r="BN350" s="49">
        <v>0</v>
      </c>
      <c r="BO350" s="49">
        <v>0</v>
      </c>
      <c r="BP350" s="49">
        <v>0</v>
      </c>
      <c r="BQ350" s="49">
        <v>0</v>
      </c>
      <c r="BR350" s="49">
        <v>0</v>
      </c>
      <c r="BS350" s="49">
        <v>0</v>
      </c>
      <c r="BT350" s="49">
        <v>0</v>
      </c>
      <c r="BU350" s="50">
        <v>0</v>
      </c>
      <c r="BV350" s="49">
        <v>0</v>
      </c>
      <c r="BW350" s="50">
        <v>0</v>
      </c>
      <c r="BX350" s="49">
        <v>0</v>
      </c>
      <c r="BY350" s="49">
        <v>0</v>
      </c>
      <c r="BZ350" s="49">
        <v>0</v>
      </c>
      <c r="CA350" s="49">
        <v>0</v>
      </c>
      <c r="CB350" s="49">
        <v>0</v>
      </c>
      <c r="CC350" s="49">
        <v>0</v>
      </c>
      <c r="CD350" s="49">
        <v>0</v>
      </c>
      <c r="CE350" s="49">
        <v>0</v>
      </c>
      <c r="CF350" s="49">
        <v>0</v>
      </c>
      <c r="CG350" s="49">
        <v>0</v>
      </c>
      <c r="CH350" s="50">
        <v>0</v>
      </c>
      <c r="CI350" s="49">
        <v>0</v>
      </c>
      <c r="CJ350" s="50">
        <v>0</v>
      </c>
      <c r="CK350" s="49">
        <v>0</v>
      </c>
      <c r="CL350" s="49">
        <v>0</v>
      </c>
      <c r="CM350" s="49">
        <v>0</v>
      </c>
      <c r="CN350" s="49">
        <v>0</v>
      </c>
      <c r="CO350" s="10"/>
      <c r="CP350" s="51" t="s">
        <v>3860</v>
      </c>
    </row>
    <row r="351" spans="1:94" ht="70.349999999999994" customHeight="1" x14ac:dyDescent="0.3">
      <c r="A351" s="48" t="s">
        <v>3861</v>
      </c>
      <c r="B351" s="48" t="s">
        <v>3861</v>
      </c>
      <c r="C351" s="10" t="s">
        <v>111</v>
      </c>
      <c r="D351" s="10" t="s">
        <v>3742</v>
      </c>
      <c r="E351" s="10" t="s">
        <v>3862</v>
      </c>
      <c r="F351" s="10" t="s">
        <v>1991</v>
      </c>
      <c r="G351" s="10" t="s">
        <v>1992</v>
      </c>
      <c r="H351" s="10" t="s">
        <v>522</v>
      </c>
      <c r="I351" s="10" t="s">
        <v>1993</v>
      </c>
      <c r="J351" s="10" t="s">
        <v>3744</v>
      </c>
      <c r="K351" s="10" t="s">
        <v>3745</v>
      </c>
      <c r="L351" s="10" t="s">
        <v>3746</v>
      </c>
      <c r="M351" s="10" t="s">
        <v>3863</v>
      </c>
      <c r="N351" s="10" t="s">
        <v>3864</v>
      </c>
      <c r="O351" s="10" t="s">
        <v>3865</v>
      </c>
      <c r="P351" s="10" t="s">
        <v>3866</v>
      </c>
      <c r="Q351" s="10" t="s">
        <v>3867</v>
      </c>
      <c r="R351" s="10" t="s">
        <v>3868</v>
      </c>
      <c r="S351" s="10" t="s">
        <v>233</v>
      </c>
      <c r="T351" s="10" t="s">
        <v>3869</v>
      </c>
      <c r="U351" s="10" t="s">
        <v>1323</v>
      </c>
      <c r="V351" s="10" t="s">
        <v>3870</v>
      </c>
      <c r="W351" s="10" t="s">
        <v>1325</v>
      </c>
      <c r="X351" s="10" t="s">
        <v>980</v>
      </c>
      <c r="Y351" s="10" t="s">
        <v>239</v>
      </c>
      <c r="Z351" s="10" t="s">
        <v>124</v>
      </c>
      <c r="AA351" s="49">
        <v>6</v>
      </c>
      <c r="AB351" s="10" t="s">
        <v>125</v>
      </c>
      <c r="AC351" s="10" t="s">
        <v>2739</v>
      </c>
      <c r="AD351" s="49">
        <v>0</v>
      </c>
      <c r="AE351" s="49">
        <v>2</v>
      </c>
      <c r="AF351" s="49">
        <v>2</v>
      </c>
      <c r="AG351" s="49">
        <v>2</v>
      </c>
      <c r="AH351" s="10"/>
      <c r="AI351" s="10" t="s">
        <v>5981</v>
      </c>
      <c r="AJ351" s="10" t="s">
        <v>5982</v>
      </c>
      <c r="AK351" s="10" t="s">
        <v>5983</v>
      </c>
      <c r="AL351" s="10" t="s">
        <v>5984</v>
      </c>
      <c r="AM351" s="10" t="s">
        <v>4849</v>
      </c>
      <c r="AN351" s="10"/>
      <c r="AO351" s="49">
        <v>1000</v>
      </c>
      <c r="AP351" s="49">
        <v>0</v>
      </c>
      <c r="AQ351" s="49">
        <v>1000</v>
      </c>
      <c r="AR351" s="49">
        <v>0</v>
      </c>
      <c r="AS351" s="49">
        <v>0</v>
      </c>
      <c r="AT351" s="49">
        <v>0</v>
      </c>
      <c r="AU351" s="49">
        <v>0</v>
      </c>
      <c r="AV351" s="49">
        <v>0</v>
      </c>
      <c r="AW351" s="50">
        <v>0</v>
      </c>
      <c r="AX351" s="49">
        <v>0</v>
      </c>
      <c r="AY351" s="49">
        <v>0</v>
      </c>
      <c r="AZ351" s="49">
        <v>0</v>
      </c>
      <c r="BA351" s="49">
        <v>1000</v>
      </c>
      <c r="BB351" s="49">
        <v>60</v>
      </c>
      <c r="BC351" s="49">
        <v>0</v>
      </c>
      <c r="BD351" s="49">
        <v>60</v>
      </c>
      <c r="BE351" s="49">
        <v>0</v>
      </c>
      <c r="BF351" s="49">
        <v>0</v>
      </c>
      <c r="BG351" s="49">
        <v>0</v>
      </c>
      <c r="BH351" s="49">
        <v>0</v>
      </c>
      <c r="BI351" s="49">
        <v>0</v>
      </c>
      <c r="BJ351" s="50">
        <v>0</v>
      </c>
      <c r="BK351" s="49">
        <v>0</v>
      </c>
      <c r="BL351" s="49">
        <v>0</v>
      </c>
      <c r="BM351" s="49">
        <v>0</v>
      </c>
      <c r="BN351" s="49">
        <v>60</v>
      </c>
      <c r="BO351" s="49">
        <v>60</v>
      </c>
      <c r="BP351" s="49">
        <v>0</v>
      </c>
      <c r="BQ351" s="49">
        <v>60</v>
      </c>
      <c r="BR351" s="49">
        <v>0</v>
      </c>
      <c r="BS351" s="49">
        <v>0</v>
      </c>
      <c r="BT351" s="49">
        <v>0</v>
      </c>
      <c r="BU351" s="50">
        <v>0</v>
      </c>
      <c r="BV351" s="49">
        <v>0</v>
      </c>
      <c r="BW351" s="50">
        <v>0</v>
      </c>
      <c r="BX351" s="49">
        <v>0</v>
      </c>
      <c r="BY351" s="49">
        <v>0</v>
      </c>
      <c r="BZ351" s="49">
        <v>0</v>
      </c>
      <c r="CA351" s="49">
        <v>60</v>
      </c>
      <c r="CB351" s="49">
        <v>60</v>
      </c>
      <c r="CC351" s="49">
        <v>0</v>
      </c>
      <c r="CD351" s="49">
        <v>60</v>
      </c>
      <c r="CE351" s="49">
        <v>0</v>
      </c>
      <c r="CF351" s="49">
        <v>0</v>
      </c>
      <c r="CG351" s="49">
        <v>0</v>
      </c>
      <c r="CH351" s="50">
        <v>0</v>
      </c>
      <c r="CI351" s="49">
        <v>0</v>
      </c>
      <c r="CJ351" s="50">
        <v>0</v>
      </c>
      <c r="CK351" s="49">
        <v>0</v>
      </c>
      <c r="CL351" s="49">
        <v>0</v>
      </c>
      <c r="CM351" s="49">
        <v>0</v>
      </c>
      <c r="CN351" s="49">
        <v>60</v>
      </c>
      <c r="CO351" s="10"/>
      <c r="CP351" s="51" t="s">
        <v>3874</v>
      </c>
    </row>
    <row r="352" spans="1:94" ht="70.349999999999994" customHeight="1" x14ac:dyDescent="0.3">
      <c r="A352" s="48" t="s">
        <v>3875</v>
      </c>
      <c r="B352" s="48" t="s">
        <v>3875</v>
      </c>
      <c r="C352" s="10" t="s">
        <v>101</v>
      </c>
      <c r="D352" s="10" t="s">
        <v>3742</v>
      </c>
      <c r="E352" s="10" t="s">
        <v>3862</v>
      </c>
      <c r="F352" s="10" t="s">
        <v>1991</v>
      </c>
      <c r="G352" s="10" t="s">
        <v>1992</v>
      </c>
      <c r="H352" s="10" t="s">
        <v>522</v>
      </c>
      <c r="I352" s="10" t="s">
        <v>1993</v>
      </c>
      <c r="J352" s="10" t="s">
        <v>3744</v>
      </c>
      <c r="K352" s="10" t="s">
        <v>3745</v>
      </c>
      <c r="L352" s="10" t="s">
        <v>3746</v>
      </c>
      <c r="M352" s="10" t="s">
        <v>3863</v>
      </c>
      <c r="N352" s="10" t="s">
        <v>3864</v>
      </c>
      <c r="O352" s="10" t="s">
        <v>3865</v>
      </c>
      <c r="P352" s="10" t="s">
        <v>3866</v>
      </c>
      <c r="Q352" s="10" t="s">
        <v>3867</v>
      </c>
      <c r="R352" s="10" t="s">
        <v>3868</v>
      </c>
      <c r="S352" s="10" t="s">
        <v>3876</v>
      </c>
      <c r="T352" s="10" t="s">
        <v>3877</v>
      </c>
      <c r="U352" s="10" t="s">
        <v>3878</v>
      </c>
      <c r="V352" s="10" t="s">
        <v>3879</v>
      </c>
      <c r="W352" s="10" t="s">
        <v>3880</v>
      </c>
      <c r="X352" s="10" t="s">
        <v>500</v>
      </c>
      <c r="Y352" s="10" t="s">
        <v>239</v>
      </c>
      <c r="Z352" s="10" t="s">
        <v>124</v>
      </c>
      <c r="AA352" s="49">
        <v>1</v>
      </c>
      <c r="AB352" s="10" t="s">
        <v>125</v>
      </c>
      <c r="AC352" s="10" t="s">
        <v>2739</v>
      </c>
      <c r="AD352" s="49">
        <v>0</v>
      </c>
      <c r="AE352" s="49">
        <v>1</v>
      </c>
      <c r="AF352" s="49">
        <v>0</v>
      </c>
      <c r="AG352" s="49">
        <v>0</v>
      </c>
      <c r="AH352" s="10"/>
      <c r="AI352" s="10" t="s">
        <v>5985</v>
      </c>
      <c r="AJ352" s="10" t="s">
        <v>5986</v>
      </c>
      <c r="AK352" s="10"/>
      <c r="AL352" s="10"/>
      <c r="AM352" s="10" t="s">
        <v>4849</v>
      </c>
      <c r="AN352" s="10" t="s">
        <v>5987</v>
      </c>
      <c r="AO352" s="49">
        <v>150</v>
      </c>
      <c r="AP352" s="49">
        <v>0</v>
      </c>
      <c r="AQ352" s="49">
        <v>150</v>
      </c>
      <c r="AR352" s="49">
        <v>0</v>
      </c>
      <c r="AS352" s="49">
        <v>0</v>
      </c>
      <c r="AT352" s="49">
        <v>0</v>
      </c>
      <c r="AU352" s="49">
        <v>0</v>
      </c>
      <c r="AV352" s="49">
        <v>0</v>
      </c>
      <c r="AW352" s="50">
        <v>0</v>
      </c>
      <c r="AX352" s="49">
        <v>0</v>
      </c>
      <c r="AY352" s="49">
        <v>0</v>
      </c>
      <c r="AZ352" s="49">
        <v>0</v>
      </c>
      <c r="BA352" s="49">
        <v>150</v>
      </c>
      <c r="BB352" s="49">
        <v>0</v>
      </c>
      <c r="BC352" s="49">
        <v>0</v>
      </c>
      <c r="BD352" s="49">
        <v>0</v>
      </c>
      <c r="BE352" s="49">
        <v>0</v>
      </c>
      <c r="BF352" s="49">
        <v>0</v>
      </c>
      <c r="BG352" s="49">
        <v>0</v>
      </c>
      <c r="BH352" s="49">
        <v>0</v>
      </c>
      <c r="BI352" s="49">
        <v>0</v>
      </c>
      <c r="BJ352" s="50">
        <v>0</v>
      </c>
      <c r="BK352" s="49">
        <v>0</v>
      </c>
      <c r="BL352" s="49">
        <v>0</v>
      </c>
      <c r="BM352" s="49">
        <v>0</v>
      </c>
      <c r="BN352" s="49">
        <v>0</v>
      </c>
      <c r="BO352" s="49">
        <v>0</v>
      </c>
      <c r="BP352" s="49">
        <v>0</v>
      </c>
      <c r="BQ352" s="49">
        <v>0</v>
      </c>
      <c r="BR352" s="49">
        <v>0</v>
      </c>
      <c r="BS352" s="49">
        <v>0</v>
      </c>
      <c r="BT352" s="49">
        <v>0</v>
      </c>
      <c r="BU352" s="50">
        <v>0</v>
      </c>
      <c r="BV352" s="49">
        <v>0</v>
      </c>
      <c r="BW352" s="50">
        <v>0</v>
      </c>
      <c r="BX352" s="49">
        <v>0</v>
      </c>
      <c r="BY352" s="49">
        <v>0</v>
      </c>
      <c r="BZ352" s="49">
        <v>0</v>
      </c>
      <c r="CA352" s="49">
        <v>0</v>
      </c>
      <c r="CB352" s="49">
        <v>0</v>
      </c>
      <c r="CC352" s="49">
        <v>0</v>
      </c>
      <c r="CD352" s="49">
        <v>0</v>
      </c>
      <c r="CE352" s="49">
        <v>0</v>
      </c>
      <c r="CF352" s="49">
        <v>0</v>
      </c>
      <c r="CG352" s="49">
        <v>0</v>
      </c>
      <c r="CH352" s="50">
        <v>0</v>
      </c>
      <c r="CI352" s="49">
        <v>0</v>
      </c>
      <c r="CJ352" s="50">
        <v>0</v>
      </c>
      <c r="CK352" s="49">
        <v>0</v>
      </c>
      <c r="CL352" s="49">
        <v>0</v>
      </c>
      <c r="CM352" s="49">
        <v>0</v>
      </c>
      <c r="CN352" s="49">
        <v>0</v>
      </c>
      <c r="CO352" s="10"/>
      <c r="CP352" s="51" t="s">
        <v>3883</v>
      </c>
    </row>
    <row r="353" spans="1:94" ht="70.349999999999994" customHeight="1" x14ac:dyDescent="0.3">
      <c r="A353" s="48" t="s">
        <v>3884</v>
      </c>
      <c r="B353" s="48" t="s">
        <v>3884</v>
      </c>
      <c r="C353" s="10" t="s">
        <v>136</v>
      </c>
      <c r="D353" s="10" t="s">
        <v>3742</v>
      </c>
      <c r="E353" s="10" t="s">
        <v>3862</v>
      </c>
      <c r="F353" s="10" t="s">
        <v>1991</v>
      </c>
      <c r="G353" s="10" t="s">
        <v>1992</v>
      </c>
      <c r="H353" s="10" t="s">
        <v>522</v>
      </c>
      <c r="I353" s="10" t="s">
        <v>1993</v>
      </c>
      <c r="J353" s="10" t="s">
        <v>3744</v>
      </c>
      <c r="K353" s="10" t="s">
        <v>3745</v>
      </c>
      <c r="L353" s="10" t="s">
        <v>3746</v>
      </c>
      <c r="M353" s="10" t="s">
        <v>3863</v>
      </c>
      <c r="N353" s="10" t="s">
        <v>3864</v>
      </c>
      <c r="O353" s="10" t="s">
        <v>3865</v>
      </c>
      <c r="P353" s="10" t="s">
        <v>3866</v>
      </c>
      <c r="Q353" s="10" t="s">
        <v>3867</v>
      </c>
      <c r="R353" s="10" t="s">
        <v>3868</v>
      </c>
      <c r="S353" s="10" t="s">
        <v>3885</v>
      </c>
      <c r="T353" s="10" t="s">
        <v>3886</v>
      </c>
      <c r="U353" s="10" t="s">
        <v>3887</v>
      </c>
      <c r="V353" s="10" t="s">
        <v>3888</v>
      </c>
      <c r="W353" s="10" t="s">
        <v>3889</v>
      </c>
      <c r="X353" s="10" t="s">
        <v>350</v>
      </c>
      <c r="Y353" s="10" t="s">
        <v>123</v>
      </c>
      <c r="Z353" s="10" t="s">
        <v>124</v>
      </c>
      <c r="AA353" s="49">
        <v>4</v>
      </c>
      <c r="AB353" s="10" t="s">
        <v>125</v>
      </c>
      <c r="AC353" s="10" t="s">
        <v>2739</v>
      </c>
      <c r="AD353" s="49">
        <v>0</v>
      </c>
      <c r="AE353" s="49">
        <v>2</v>
      </c>
      <c r="AF353" s="49">
        <v>1</v>
      </c>
      <c r="AG353" s="49">
        <v>1</v>
      </c>
      <c r="AH353" s="10"/>
      <c r="AI353" s="10" t="s">
        <v>5988</v>
      </c>
      <c r="AJ353" s="10" t="s">
        <v>5989</v>
      </c>
      <c r="AK353" s="10" t="s">
        <v>5990</v>
      </c>
      <c r="AL353" s="10" t="s">
        <v>5991</v>
      </c>
      <c r="AM353" s="10" t="s">
        <v>4849</v>
      </c>
      <c r="AN353" s="10" t="s">
        <v>5992</v>
      </c>
      <c r="AO353" s="49">
        <v>200</v>
      </c>
      <c r="AP353" s="49">
        <v>0</v>
      </c>
      <c r="AQ353" s="49">
        <v>200</v>
      </c>
      <c r="AR353" s="49">
        <v>0</v>
      </c>
      <c r="AS353" s="49">
        <v>0</v>
      </c>
      <c r="AT353" s="49">
        <v>0</v>
      </c>
      <c r="AU353" s="49">
        <v>0</v>
      </c>
      <c r="AV353" s="49">
        <v>0</v>
      </c>
      <c r="AW353" s="50">
        <v>0</v>
      </c>
      <c r="AX353" s="49">
        <v>0</v>
      </c>
      <c r="AY353" s="49">
        <v>0</v>
      </c>
      <c r="AZ353" s="49">
        <v>0</v>
      </c>
      <c r="BA353" s="49">
        <v>200</v>
      </c>
      <c r="BB353" s="49">
        <v>220</v>
      </c>
      <c r="BC353" s="49">
        <v>0</v>
      </c>
      <c r="BD353" s="49">
        <v>220</v>
      </c>
      <c r="BE353" s="49">
        <v>0</v>
      </c>
      <c r="BF353" s="49">
        <v>0</v>
      </c>
      <c r="BG353" s="49">
        <v>0</v>
      </c>
      <c r="BH353" s="49">
        <v>0</v>
      </c>
      <c r="BI353" s="49">
        <v>0</v>
      </c>
      <c r="BJ353" s="50">
        <v>0</v>
      </c>
      <c r="BK353" s="49">
        <v>0</v>
      </c>
      <c r="BL353" s="49">
        <v>0</v>
      </c>
      <c r="BM353" s="49">
        <v>0</v>
      </c>
      <c r="BN353" s="49">
        <v>220</v>
      </c>
      <c r="BO353" s="49">
        <v>240</v>
      </c>
      <c r="BP353" s="49">
        <v>0</v>
      </c>
      <c r="BQ353" s="49">
        <v>240</v>
      </c>
      <c r="BR353" s="49">
        <v>0</v>
      </c>
      <c r="BS353" s="49">
        <v>0</v>
      </c>
      <c r="BT353" s="49">
        <v>0</v>
      </c>
      <c r="BU353" s="50">
        <v>0</v>
      </c>
      <c r="BV353" s="49">
        <v>0</v>
      </c>
      <c r="BW353" s="50">
        <v>0</v>
      </c>
      <c r="BX353" s="49">
        <v>0</v>
      </c>
      <c r="BY353" s="49">
        <v>0</v>
      </c>
      <c r="BZ353" s="49">
        <v>0</v>
      </c>
      <c r="CA353" s="49">
        <v>240</v>
      </c>
      <c r="CB353" s="49">
        <v>260</v>
      </c>
      <c r="CC353" s="49">
        <v>0</v>
      </c>
      <c r="CD353" s="49">
        <v>260</v>
      </c>
      <c r="CE353" s="49">
        <v>0</v>
      </c>
      <c r="CF353" s="49">
        <v>0</v>
      </c>
      <c r="CG353" s="49">
        <v>0</v>
      </c>
      <c r="CH353" s="50">
        <v>0</v>
      </c>
      <c r="CI353" s="49">
        <v>0</v>
      </c>
      <c r="CJ353" s="50">
        <v>0</v>
      </c>
      <c r="CK353" s="49">
        <v>0</v>
      </c>
      <c r="CL353" s="49">
        <v>0</v>
      </c>
      <c r="CM353" s="49">
        <v>0</v>
      </c>
      <c r="CN353" s="49">
        <v>260</v>
      </c>
      <c r="CO353" s="10"/>
      <c r="CP353" s="51" t="s">
        <v>3893</v>
      </c>
    </row>
    <row r="354" spans="1:94" ht="70.349999999999994" customHeight="1" x14ac:dyDescent="0.3">
      <c r="A354" s="48" t="s">
        <v>3894</v>
      </c>
      <c r="B354" s="48" t="s">
        <v>3894</v>
      </c>
      <c r="C354" s="10" t="s">
        <v>111</v>
      </c>
      <c r="D354" s="10" t="s">
        <v>3742</v>
      </c>
      <c r="E354" s="10" t="s">
        <v>3862</v>
      </c>
      <c r="F354" s="10" t="s">
        <v>1991</v>
      </c>
      <c r="G354" s="10" t="s">
        <v>1992</v>
      </c>
      <c r="H354" s="10" t="s">
        <v>522</v>
      </c>
      <c r="I354" s="10" t="s">
        <v>1993</v>
      </c>
      <c r="J354" s="10" t="s">
        <v>3744</v>
      </c>
      <c r="K354" s="10" t="s">
        <v>3745</v>
      </c>
      <c r="L354" s="10" t="s">
        <v>3746</v>
      </c>
      <c r="M354" s="10" t="s">
        <v>1114</v>
      </c>
      <c r="N354" s="10" t="s">
        <v>3895</v>
      </c>
      <c r="O354" s="10" t="s">
        <v>137</v>
      </c>
      <c r="P354" s="10" t="s">
        <v>138</v>
      </c>
      <c r="Q354" s="10" t="s">
        <v>139</v>
      </c>
      <c r="R354" s="10" t="s">
        <v>140</v>
      </c>
      <c r="S354" s="10" t="s">
        <v>217</v>
      </c>
      <c r="T354" s="10" t="s">
        <v>218</v>
      </c>
      <c r="U354" s="10" t="s">
        <v>219</v>
      </c>
      <c r="V354" s="10" t="s">
        <v>220</v>
      </c>
      <c r="W354" s="10" t="s">
        <v>221</v>
      </c>
      <c r="X354" s="10" t="s">
        <v>222</v>
      </c>
      <c r="Y354" s="10" t="s">
        <v>123</v>
      </c>
      <c r="Z354" s="10" t="s">
        <v>124</v>
      </c>
      <c r="AA354" s="49">
        <v>8</v>
      </c>
      <c r="AB354" s="10" t="s">
        <v>125</v>
      </c>
      <c r="AC354" s="10" t="s">
        <v>2739</v>
      </c>
      <c r="AD354" s="49">
        <v>2</v>
      </c>
      <c r="AE354" s="49">
        <v>2</v>
      </c>
      <c r="AF354" s="49">
        <v>2</v>
      </c>
      <c r="AG354" s="49">
        <v>2</v>
      </c>
      <c r="AH354" s="10" t="s">
        <v>5993</v>
      </c>
      <c r="AI354" s="10" t="s">
        <v>5994</v>
      </c>
      <c r="AJ354" s="10" t="s">
        <v>5995</v>
      </c>
      <c r="AK354" s="10" t="s">
        <v>5996</v>
      </c>
      <c r="AL354" s="10" t="s">
        <v>5997</v>
      </c>
      <c r="AM354" s="10" t="s">
        <v>4849</v>
      </c>
      <c r="AN354" s="10"/>
      <c r="AO354" s="49">
        <v>150</v>
      </c>
      <c r="AP354" s="49">
        <v>0</v>
      </c>
      <c r="AQ354" s="49">
        <v>150</v>
      </c>
      <c r="AR354" s="49">
        <v>0</v>
      </c>
      <c r="AS354" s="49">
        <v>0</v>
      </c>
      <c r="AT354" s="49">
        <v>0</v>
      </c>
      <c r="AU354" s="49">
        <v>0</v>
      </c>
      <c r="AV354" s="49">
        <v>0</v>
      </c>
      <c r="AW354" s="50">
        <v>0</v>
      </c>
      <c r="AX354" s="49">
        <v>0</v>
      </c>
      <c r="AY354" s="49">
        <v>0</v>
      </c>
      <c r="AZ354" s="49">
        <v>0</v>
      </c>
      <c r="BA354" s="49">
        <v>150</v>
      </c>
      <c r="BB354" s="49">
        <v>160</v>
      </c>
      <c r="BC354" s="49">
        <v>0</v>
      </c>
      <c r="BD354" s="49">
        <v>160</v>
      </c>
      <c r="BE354" s="49">
        <v>0</v>
      </c>
      <c r="BF354" s="49">
        <v>0</v>
      </c>
      <c r="BG354" s="49">
        <v>0</v>
      </c>
      <c r="BH354" s="49">
        <v>0</v>
      </c>
      <c r="BI354" s="49">
        <v>0</v>
      </c>
      <c r="BJ354" s="50">
        <v>0</v>
      </c>
      <c r="BK354" s="49">
        <v>0</v>
      </c>
      <c r="BL354" s="49">
        <v>0</v>
      </c>
      <c r="BM354" s="49">
        <v>0</v>
      </c>
      <c r="BN354" s="49">
        <v>160</v>
      </c>
      <c r="BO354" s="49">
        <v>180</v>
      </c>
      <c r="BP354" s="49">
        <v>0</v>
      </c>
      <c r="BQ354" s="49">
        <v>180</v>
      </c>
      <c r="BR354" s="49">
        <v>0</v>
      </c>
      <c r="BS354" s="49">
        <v>0</v>
      </c>
      <c r="BT354" s="49">
        <v>0</v>
      </c>
      <c r="BU354" s="50">
        <v>0</v>
      </c>
      <c r="BV354" s="49">
        <v>0</v>
      </c>
      <c r="BW354" s="50">
        <v>0</v>
      </c>
      <c r="BX354" s="49">
        <v>0</v>
      </c>
      <c r="BY354" s="49">
        <v>0</v>
      </c>
      <c r="BZ354" s="49">
        <v>0</v>
      </c>
      <c r="CA354" s="49">
        <v>180</v>
      </c>
      <c r="CB354" s="49">
        <v>200</v>
      </c>
      <c r="CC354" s="49">
        <v>0</v>
      </c>
      <c r="CD354" s="49">
        <v>200</v>
      </c>
      <c r="CE354" s="49">
        <v>0</v>
      </c>
      <c r="CF354" s="49">
        <v>0</v>
      </c>
      <c r="CG354" s="49">
        <v>0</v>
      </c>
      <c r="CH354" s="50">
        <v>0</v>
      </c>
      <c r="CI354" s="49">
        <v>0</v>
      </c>
      <c r="CJ354" s="50">
        <v>0</v>
      </c>
      <c r="CK354" s="49">
        <v>0</v>
      </c>
      <c r="CL354" s="49">
        <v>0</v>
      </c>
      <c r="CM354" s="49">
        <v>0</v>
      </c>
      <c r="CN354" s="49">
        <v>200</v>
      </c>
      <c r="CO354" s="10"/>
      <c r="CP354" s="51" t="s">
        <v>3900</v>
      </c>
    </row>
    <row r="355" spans="1:94" ht="70.349999999999994" customHeight="1" x14ac:dyDescent="0.3">
      <c r="A355" s="48" t="s">
        <v>3901</v>
      </c>
      <c r="B355" s="48" t="s">
        <v>3901</v>
      </c>
      <c r="C355" s="10" t="s">
        <v>111</v>
      </c>
      <c r="D355" s="10" t="s">
        <v>3742</v>
      </c>
      <c r="E355" s="10" t="s">
        <v>3902</v>
      </c>
      <c r="F355" s="10" t="s">
        <v>2661</v>
      </c>
      <c r="G355" s="10" t="s">
        <v>105</v>
      </c>
      <c r="H355" s="10" t="s">
        <v>2662</v>
      </c>
      <c r="I355" s="10" t="s">
        <v>2030</v>
      </c>
      <c r="J355" s="10" t="s">
        <v>2663</v>
      </c>
      <c r="K355" s="10" t="s">
        <v>3903</v>
      </c>
      <c r="L355" s="10" t="s">
        <v>3746</v>
      </c>
      <c r="M355" s="10" t="s">
        <v>3904</v>
      </c>
      <c r="N355" s="10" t="s">
        <v>3905</v>
      </c>
      <c r="O355" s="10" t="s">
        <v>2667</v>
      </c>
      <c r="P355" s="10" t="s">
        <v>983</v>
      </c>
      <c r="Q355" s="10" t="s">
        <v>3906</v>
      </c>
      <c r="R355" s="10" t="s">
        <v>3907</v>
      </c>
      <c r="S355" s="10" t="s">
        <v>3908</v>
      </c>
      <c r="T355" s="10" t="s">
        <v>3909</v>
      </c>
      <c r="U355" s="10" t="s">
        <v>3910</v>
      </c>
      <c r="V355" s="10" t="s">
        <v>3911</v>
      </c>
      <c r="W355" s="10" t="s">
        <v>2375</v>
      </c>
      <c r="X355" s="10" t="s">
        <v>500</v>
      </c>
      <c r="Y355" s="10" t="s">
        <v>239</v>
      </c>
      <c r="Z355" s="10" t="s">
        <v>124</v>
      </c>
      <c r="AA355" s="49">
        <v>2</v>
      </c>
      <c r="AB355" s="10" t="s">
        <v>125</v>
      </c>
      <c r="AC355" s="10" t="s">
        <v>2739</v>
      </c>
      <c r="AD355" s="49">
        <v>1</v>
      </c>
      <c r="AE355" s="49">
        <v>1</v>
      </c>
      <c r="AF355" s="49">
        <v>0</v>
      </c>
      <c r="AG355" s="49">
        <v>0</v>
      </c>
      <c r="AH355" s="10" t="s">
        <v>5998</v>
      </c>
      <c r="AI355" s="10" t="s">
        <v>5999</v>
      </c>
      <c r="AJ355" s="10"/>
      <c r="AK355" s="10"/>
      <c r="AL355" s="10"/>
      <c r="AM355" s="10" t="s">
        <v>4849</v>
      </c>
      <c r="AN355" s="10" t="s">
        <v>6000</v>
      </c>
      <c r="AO355" s="49">
        <v>400</v>
      </c>
      <c r="AP355" s="49">
        <v>0</v>
      </c>
      <c r="AQ355" s="49">
        <v>400</v>
      </c>
      <c r="AR355" s="49">
        <v>0</v>
      </c>
      <c r="AS355" s="49">
        <v>0</v>
      </c>
      <c r="AT355" s="49">
        <v>0</v>
      </c>
      <c r="AU355" s="49">
        <v>0</v>
      </c>
      <c r="AV355" s="49">
        <v>0</v>
      </c>
      <c r="AW355" s="50">
        <v>0</v>
      </c>
      <c r="AX355" s="49">
        <v>0</v>
      </c>
      <c r="AY355" s="49">
        <v>0</v>
      </c>
      <c r="AZ355" s="49">
        <v>0</v>
      </c>
      <c r="BA355" s="49">
        <v>400</v>
      </c>
      <c r="BB355" s="49">
        <v>0</v>
      </c>
      <c r="BC355" s="49">
        <v>0</v>
      </c>
      <c r="BD355" s="49">
        <v>0</v>
      </c>
      <c r="BE355" s="49">
        <v>0</v>
      </c>
      <c r="BF355" s="49">
        <v>0</v>
      </c>
      <c r="BG355" s="49">
        <v>0</v>
      </c>
      <c r="BH355" s="49">
        <v>0</v>
      </c>
      <c r="BI355" s="49">
        <v>0</v>
      </c>
      <c r="BJ355" s="50">
        <v>0</v>
      </c>
      <c r="BK355" s="49">
        <v>0</v>
      </c>
      <c r="BL355" s="49">
        <v>0</v>
      </c>
      <c r="BM355" s="49">
        <v>0</v>
      </c>
      <c r="BN355" s="49">
        <v>0</v>
      </c>
      <c r="BO355" s="49">
        <v>0</v>
      </c>
      <c r="BP355" s="49">
        <v>0</v>
      </c>
      <c r="BQ355" s="49">
        <v>0</v>
      </c>
      <c r="BR355" s="49">
        <v>0</v>
      </c>
      <c r="BS355" s="49">
        <v>0</v>
      </c>
      <c r="BT355" s="49">
        <v>0</v>
      </c>
      <c r="BU355" s="50">
        <v>0</v>
      </c>
      <c r="BV355" s="49">
        <v>0</v>
      </c>
      <c r="BW355" s="50">
        <v>0</v>
      </c>
      <c r="BX355" s="49">
        <v>0</v>
      </c>
      <c r="BY355" s="49">
        <v>0</v>
      </c>
      <c r="BZ355" s="49">
        <v>0</v>
      </c>
      <c r="CA355" s="49">
        <v>0</v>
      </c>
      <c r="CB355" s="49">
        <v>0</v>
      </c>
      <c r="CC355" s="49">
        <v>0</v>
      </c>
      <c r="CD355" s="49">
        <v>0</v>
      </c>
      <c r="CE355" s="49">
        <v>0</v>
      </c>
      <c r="CF355" s="49">
        <v>0</v>
      </c>
      <c r="CG355" s="49">
        <v>0</v>
      </c>
      <c r="CH355" s="50">
        <v>0</v>
      </c>
      <c r="CI355" s="49">
        <v>0</v>
      </c>
      <c r="CJ355" s="50">
        <v>0</v>
      </c>
      <c r="CK355" s="49">
        <v>0</v>
      </c>
      <c r="CL355" s="49">
        <v>0</v>
      </c>
      <c r="CM355" s="49">
        <v>0</v>
      </c>
      <c r="CN355" s="49">
        <v>0</v>
      </c>
      <c r="CO355" s="10" t="s">
        <v>3915</v>
      </c>
      <c r="CP355" s="51" t="s">
        <v>3916</v>
      </c>
    </row>
    <row r="356" spans="1:94" ht="70.349999999999994" customHeight="1" x14ac:dyDescent="0.3">
      <c r="A356" s="48" t="s">
        <v>3917</v>
      </c>
      <c r="B356" s="48" t="s">
        <v>3917</v>
      </c>
      <c r="C356" s="10" t="s">
        <v>111</v>
      </c>
      <c r="D356" s="10" t="s">
        <v>3742</v>
      </c>
      <c r="E356" s="10" t="s">
        <v>3918</v>
      </c>
      <c r="F356" s="10" t="s">
        <v>3919</v>
      </c>
      <c r="G356" s="10" t="s">
        <v>1992</v>
      </c>
      <c r="H356" s="10" t="s">
        <v>522</v>
      </c>
      <c r="I356" s="10" t="s">
        <v>3920</v>
      </c>
      <c r="J356" s="10" t="s">
        <v>3921</v>
      </c>
      <c r="K356" s="10" t="s">
        <v>3922</v>
      </c>
      <c r="L356" s="10" t="s">
        <v>3746</v>
      </c>
      <c r="M356" s="10" t="s">
        <v>3923</v>
      </c>
      <c r="N356" s="10" t="s">
        <v>3924</v>
      </c>
      <c r="O356" s="10" t="s">
        <v>137</v>
      </c>
      <c r="P356" s="10" t="s">
        <v>138</v>
      </c>
      <c r="Q356" s="10" t="s">
        <v>973</v>
      </c>
      <c r="R356" s="10" t="s">
        <v>974</v>
      </c>
      <c r="S356" s="10" t="s">
        <v>233</v>
      </c>
      <c r="T356" s="10" t="s">
        <v>2016</v>
      </c>
      <c r="U356" s="10" t="s">
        <v>1323</v>
      </c>
      <c r="V356" s="10" t="s">
        <v>2017</v>
      </c>
      <c r="W356" s="10" t="s">
        <v>1325</v>
      </c>
      <c r="X356" s="10" t="s">
        <v>1326</v>
      </c>
      <c r="Y356" s="10" t="s">
        <v>239</v>
      </c>
      <c r="Z356" s="10" t="s">
        <v>124</v>
      </c>
      <c r="AA356" s="49">
        <v>12</v>
      </c>
      <c r="AB356" s="10" t="s">
        <v>125</v>
      </c>
      <c r="AC356" s="10" t="s">
        <v>3925</v>
      </c>
      <c r="AD356" s="49">
        <v>3</v>
      </c>
      <c r="AE356" s="49">
        <v>3</v>
      </c>
      <c r="AF356" s="49">
        <v>3</v>
      </c>
      <c r="AG356" s="49">
        <v>3</v>
      </c>
      <c r="AH356" s="10" t="s">
        <v>6001</v>
      </c>
      <c r="AI356" s="10" t="s">
        <v>6002</v>
      </c>
      <c r="AJ356" s="10" t="s">
        <v>6003</v>
      </c>
      <c r="AK356" s="10" t="s">
        <v>6004</v>
      </c>
      <c r="AL356" s="10" t="s">
        <v>6005</v>
      </c>
      <c r="AM356" s="10" t="s">
        <v>4849</v>
      </c>
      <c r="AN356" s="10" t="s">
        <v>6006</v>
      </c>
      <c r="AO356" s="49">
        <v>3000</v>
      </c>
      <c r="AP356" s="49">
        <v>0</v>
      </c>
      <c r="AQ356" s="49">
        <v>3000</v>
      </c>
      <c r="AR356" s="49">
        <v>0</v>
      </c>
      <c r="AS356" s="49">
        <v>0</v>
      </c>
      <c r="AT356" s="49">
        <v>0</v>
      </c>
      <c r="AU356" s="49">
        <v>0</v>
      </c>
      <c r="AV356" s="49">
        <v>0</v>
      </c>
      <c r="AW356" s="50">
        <v>0</v>
      </c>
      <c r="AX356" s="49">
        <v>0</v>
      </c>
      <c r="AY356" s="49">
        <v>0</v>
      </c>
      <c r="AZ356" s="49">
        <v>0</v>
      </c>
      <c r="BA356" s="49">
        <v>3000</v>
      </c>
      <c r="BB356" s="49">
        <v>3210</v>
      </c>
      <c r="BC356" s="49">
        <v>0</v>
      </c>
      <c r="BD356" s="49">
        <v>3210</v>
      </c>
      <c r="BE356" s="49">
        <v>0</v>
      </c>
      <c r="BF356" s="49">
        <v>0</v>
      </c>
      <c r="BG356" s="49">
        <v>0</v>
      </c>
      <c r="BH356" s="49">
        <v>0</v>
      </c>
      <c r="BI356" s="49">
        <v>0</v>
      </c>
      <c r="BJ356" s="50">
        <v>0</v>
      </c>
      <c r="BK356" s="49">
        <v>0</v>
      </c>
      <c r="BL356" s="49">
        <v>0</v>
      </c>
      <c r="BM356" s="49">
        <v>0</v>
      </c>
      <c r="BN356" s="49">
        <v>3210</v>
      </c>
      <c r="BO356" s="49">
        <v>3370.5</v>
      </c>
      <c r="BP356" s="49">
        <v>0</v>
      </c>
      <c r="BQ356" s="49">
        <v>3370.5</v>
      </c>
      <c r="BR356" s="49">
        <v>0</v>
      </c>
      <c r="BS356" s="49">
        <v>0</v>
      </c>
      <c r="BT356" s="49">
        <v>0</v>
      </c>
      <c r="BU356" s="50">
        <v>0</v>
      </c>
      <c r="BV356" s="49">
        <v>0</v>
      </c>
      <c r="BW356" s="50">
        <v>0</v>
      </c>
      <c r="BX356" s="49">
        <v>0</v>
      </c>
      <c r="BY356" s="49">
        <v>0</v>
      </c>
      <c r="BZ356" s="49">
        <v>0</v>
      </c>
      <c r="CA356" s="49">
        <v>3370.5</v>
      </c>
      <c r="CB356" s="49">
        <v>3539.0250000000001</v>
      </c>
      <c r="CC356" s="49">
        <v>0</v>
      </c>
      <c r="CD356" s="49">
        <v>3539.0250000000001</v>
      </c>
      <c r="CE356" s="49">
        <v>0</v>
      </c>
      <c r="CF356" s="49">
        <v>0</v>
      </c>
      <c r="CG356" s="49">
        <v>0</v>
      </c>
      <c r="CH356" s="50">
        <v>0</v>
      </c>
      <c r="CI356" s="49">
        <v>0</v>
      </c>
      <c r="CJ356" s="50">
        <v>0</v>
      </c>
      <c r="CK356" s="49">
        <v>0</v>
      </c>
      <c r="CL356" s="49">
        <v>0</v>
      </c>
      <c r="CM356" s="49">
        <v>0</v>
      </c>
      <c r="CN356" s="49">
        <v>3539.0250000000001</v>
      </c>
      <c r="CO356" s="10" t="s">
        <v>3929</v>
      </c>
      <c r="CP356" s="51"/>
    </row>
    <row r="357" spans="1:94" ht="70.349999999999994" customHeight="1" x14ac:dyDescent="0.3">
      <c r="A357" s="48" t="s">
        <v>3930</v>
      </c>
      <c r="B357" s="48" t="s">
        <v>3930</v>
      </c>
      <c r="C357" s="10" t="s">
        <v>101</v>
      </c>
      <c r="D357" s="10" t="s">
        <v>3742</v>
      </c>
      <c r="E357" s="10" t="s">
        <v>3918</v>
      </c>
      <c r="F357" s="10" t="s">
        <v>3919</v>
      </c>
      <c r="G357" s="10" t="s">
        <v>1992</v>
      </c>
      <c r="H357" s="10" t="s">
        <v>522</v>
      </c>
      <c r="I357" s="10" t="s">
        <v>3920</v>
      </c>
      <c r="J357" s="10" t="s">
        <v>3921</v>
      </c>
      <c r="K357" s="10" t="s">
        <v>3922</v>
      </c>
      <c r="L357" s="10" t="s">
        <v>3746</v>
      </c>
      <c r="M357" s="10" t="s">
        <v>3923</v>
      </c>
      <c r="N357" s="10" t="s">
        <v>3924</v>
      </c>
      <c r="O357" s="10" t="s">
        <v>137</v>
      </c>
      <c r="P357" s="10" t="s">
        <v>138</v>
      </c>
      <c r="Q357" s="10" t="s">
        <v>973</v>
      </c>
      <c r="R357" s="10" t="s">
        <v>974</v>
      </c>
      <c r="S357" s="10" t="s">
        <v>3931</v>
      </c>
      <c r="T357" s="10" t="s">
        <v>3932</v>
      </c>
      <c r="U357" s="10" t="s">
        <v>3933</v>
      </c>
      <c r="V357" s="10" t="s">
        <v>3934</v>
      </c>
      <c r="W357" s="10" t="s">
        <v>3935</v>
      </c>
      <c r="X357" s="10" t="s">
        <v>105</v>
      </c>
      <c r="Y357" s="10" t="s">
        <v>123</v>
      </c>
      <c r="Z357" s="10" t="s">
        <v>3936</v>
      </c>
      <c r="AA357" s="49">
        <v>1</v>
      </c>
      <c r="AB357" s="10" t="s">
        <v>182</v>
      </c>
      <c r="AC357" s="10" t="s">
        <v>3925</v>
      </c>
      <c r="AD357" s="49">
        <v>1</v>
      </c>
      <c r="AE357" s="49">
        <v>1</v>
      </c>
      <c r="AF357" s="49">
        <v>1</v>
      </c>
      <c r="AG357" s="49">
        <v>1</v>
      </c>
      <c r="AH357" s="10" t="s">
        <v>6007</v>
      </c>
      <c r="AI357" s="10" t="s">
        <v>6008</v>
      </c>
      <c r="AJ357" s="10" t="s">
        <v>6009</v>
      </c>
      <c r="AK357" s="10" t="s">
        <v>6010</v>
      </c>
      <c r="AL357" s="10" t="s">
        <v>6011</v>
      </c>
      <c r="AM357" s="10" t="s">
        <v>4849</v>
      </c>
      <c r="AN357" s="10" t="s">
        <v>6012</v>
      </c>
      <c r="AO357" s="49">
        <v>300</v>
      </c>
      <c r="AP357" s="49">
        <v>0</v>
      </c>
      <c r="AQ357" s="49">
        <v>300</v>
      </c>
      <c r="AR357" s="49">
        <v>0</v>
      </c>
      <c r="AS357" s="49">
        <v>0</v>
      </c>
      <c r="AT357" s="49">
        <v>0</v>
      </c>
      <c r="AU357" s="49">
        <v>0</v>
      </c>
      <c r="AV357" s="49">
        <v>0</v>
      </c>
      <c r="AW357" s="50">
        <v>0</v>
      </c>
      <c r="AX357" s="49">
        <v>0</v>
      </c>
      <c r="AY357" s="49">
        <v>700</v>
      </c>
      <c r="AZ357" s="49">
        <v>700</v>
      </c>
      <c r="BA357" s="49">
        <v>1000</v>
      </c>
      <c r="BB357" s="49">
        <v>330</v>
      </c>
      <c r="BC357" s="49">
        <v>0</v>
      </c>
      <c r="BD357" s="49">
        <v>330</v>
      </c>
      <c r="BE357" s="49">
        <v>0</v>
      </c>
      <c r="BF357" s="49">
        <v>0</v>
      </c>
      <c r="BG357" s="49">
        <v>0</v>
      </c>
      <c r="BH357" s="49">
        <v>0</v>
      </c>
      <c r="BI357" s="49">
        <v>0</v>
      </c>
      <c r="BJ357" s="50">
        <v>0</v>
      </c>
      <c r="BK357" s="49">
        <v>0</v>
      </c>
      <c r="BL357" s="49">
        <v>770.00000000000011</v>
      </c>
      <c r="BM357" s="49">
        <v>770.00000000000011</v>
      </c>
      <c r="BN357" s="49">
        <v>1100</v>
      </c>
      <c r="BO357" s="49">
        <v>346.5</v>
      </c>
      <c r="BP357" s="49">
        <v>0</v>
      </c>
      <c r="BQ357" s="49">
        <v>346.5</v>
      </c>
      <c r="BR357" s="49">
        <v>0</v>
      </c>
      <c r="BS357" s="49">
        <v>0</v>
      </c>
      <c r="BT357" s="49">
        <v>0</v>
      </c>
      <c r="BU357" s="50">
        <v>0</v>
      </c>
      <c r="BV357" s="49">
        <v>0</v>
      </c>
      <c r="BW357" s="50">
        <v>0</v>
      </c>
      <c r="BX357" s="49">
        <v>0</v>
      </c>
      <c r="BY357" s="49">
        <v>808.50000000000011</v>
      </c>
      <c r="BZ357" s="49">
        <v>808.50000000000011</v>
      </c>
      <c r="CA357" s="49">
        <v>1155</v>
      </c>
      <c r="CB357" s="49">
        <v>363.82499999999999</v>
      </c>
      <c r="CC357" s="49">
        <v>0</v>
      </c>
      <c r="CD357" s="49">
        <v>363.82499999999999</v>
      </c>
      <c r="CE357" s="49">
        <v>0</v>
      </c>
      <c r="CF357" s="49">
        <v>0</v>
      </c>
      <c r="CG357" s="49">
        <v>0</v>
      </c>
      <c r="CH357" s="50">
        <v>0</v>
      </c>
      <c r="CI357" s="49">
        <v>0</v>
      </c>
      <c r="CJ357" s="50">
        <v>0</v>
      </c>
      <c r="CK357" s="49">
        <v>0</v>
      </c>
      <c r="CL357" s="49">
        <v>848.92500000000018</v>
      </c>
      <c r="CM357" s="49">
        <v>848.92500000000018</v>
      </c>
      <c r="CN357" s="49">
        <v>1212.75</v>
      </c>
      <c r="CO357" s="10"/>
      <c r="CP357" s="51"/>
    </row>
    <row r="358" spans="1:94" ht="70.349999999999994" customHeight="1" x14ac:dyDescent="0.3">
      <c r="A358" s="48" t="s">
        <v>3940</v>
      </c>
      <c r="B358" s="48" t="s">
        <v>3940</v>
      </c>
      <c r="C358" s="10" t="s">
        <v>136</v>
      </c>
      <c r="D358" s="10" t="s">
        <v>3742</v>
      </c>
      <c r="E358" s="10" t="s">
        <v>3918</v>
      </c>
      <c r="F358" s="10" t="s">
        <v>3919</v>
      </c>
      <c r="G358" s="10" t="s">
        <v>1992</v>
      </c>
      <c r="H358" s="10" t="s">
        <v>522</v>
      </c>
      <c r="I358" s="10" t="s">
        <v>3920</v>
      </c>
      <c r="J358" s="10" t="s">
        <v>3921</v>
      </c>
      <c r="K358" s="10" t="s">
        <v>3922</v>
      </c>
      <c r="L358" s="10" t="s">
        <v>3746</v>
      </c>
      <c r="M358" s="10" t="s">
        <v>3923</v>
      </c>
      <c r="N358" s="10" t="s">
        <v>3924</v>
      </c>
      <c r="O358" s="10" t="s">
        <v>137</v>
      </c>
      <c r="P358" s="10" t="s">
        <v>138</v>
      </c>
      <c r="Q358" s="10" t="s">
        <v>973</v>
      </c>
      <c r="R358" s="10" t="s">
        <v>974</v>
      </c>
      <c r="S358" s="10" t="s">
        <v>3941</v>
      </c>
      <c r="T358" s="10" t="s">
        <v>3942</v>
      </c>
      <c r="U358" s="10" t="s">
        <v>3943</v>
      </c>
      <c r="V358" s="10" t="s">
        <v>3944</v>
      </c>
      <c r="W358" s="10" t="s">
        <v>3945</v>
      </c>
      <c r="X358" s="10" t="s">
        <v>105</v>
      </c>
      <c r="Y358" s="10" t="s">
        <v>123</v>
      </c>
      <c r="Z358" s="10" t="s">
        <v>105</v>
      </c>
      <c r="AA358" s="49">
        <v>0.63</v>
      </c>
      <c r="AB358" s="10" t="s">
        <v>125</v>
      </c>
      <c r="AC358" s="10" t="s">
        <v>3925</v>
      </c>
      <c r="AD358" s="49">
        <v>0.2</v>
      </c>
      <c r="AE358" s="49">
        <v>0.2</v>
      </c>
      <c r="AF358" s="49">
        <v>0.13</v>
      </c>
      <c r="AG358" s="49">
        <v>0.1</v>
      </c>
      <c r="AH358" s="10" t="s">
        <v>6013</v>
      </c>
      <c r="AI358" s="10" t="s">
        <v>6014</v>
      </c>
      <c r="AJ358" s="10"/>
      <c r="AK358" s="10" t="s">
        <v>6015</v>
      </c>
      <c r="AL358" s="10" t="s">
        <v>6016</v>
      </c>
      <c r="AM358" s="10" t="s">
        <v>4849</v>
      </c>
      <c r="AN358" s="10" t="s">
        <v>6017</v>
      </c>
      <c r="AO358" s="49">
        <v>4576.8927164342094</v>
      </c>
      <c r="AP358" s="49">
        <v>18128.291457482701</v>
      </c>
      <c r="AQ358" s="49">
        <v>22705.18417391691</v>
      </c>
      <c r="AR358" s="49">
        <v>0</v>
      </c>
      <c r="AS358" s="49">
        <v>0</v>
      </c>
      <c r="AT358" s="49">
        <v>0</v>
      </c>
      <c r="AU358" s="49">
        <v>0</v>
      </c>
      <c r="AV358" s="49">
        <v>0</v>
      </c>
      <c r="AW358" s="50">
        <v>0</v>
      </c>
      <c r="AX358" s="49">
        <v>0</v>
      </c>
      <c r="AY358" s="49">
        <v>0</v>
      </c>
      <c r="AZ358" s="49">
        <v>0</v>
      </c>
      <c r="BA358" s="49">
        <v>22705.18417391691</v>
      </c>
      <c r="BB358" s="49">
        <v>4925.9601131987101</v>
      </c>
      <c r="BC358" s="49">
        <v>19231.134585278302</v>
      </c>
      <c r="BD358" s="49">
        <v>24157.094698477009</v>
      </c>
      <c r="BE358" s="49">
        <v>0</v>
      </c>
      <c r="BF358" s="49">
        <v>0</v>
      </c>
      <c r="BG358" s="49">
        <v>0</v>
      </c>
      <c r="BH358" s="49">
        <v>0</v>
      </c>
      <c r="BI358" s="49">
        <v>0</v>
      </c>
      <c r="BJ358" s="50">
        <v>0</v>
      </c>
      <c r="BK358" s="49">
        <v>0</v>
      </c>
      <c r="BL358" s="49">
        <v>0</v>
      </c>
      <c r="BM358" s="49">
        <v>0</v>
      </c>
      <c r="BN358" s="49">
        <v>24157.094698477009</v>
      </c>
      <c r="BO358" s="49">
        <v>5223.7214895397301</v>
      </c>
      <c r="BP358" s="49">
        <v>20339.551883967601</v>
      </c>
      <c r="BQ358" s="49">
        <v>25563.273373507331</v>
      </c>
      <c r="BR358" s="49">
        <v>0</v>
      </c>
      <c r="BS358" s="49">
        <v>0</v>
      </c>
      <c r="BT358" s="49">
        <v>0</v>
      </c>
      <c r="BU358" s="50">
        <v>0</v>
      </c>
      <c r="BV358" s="49">
        <v>0</v>
      </c>
      <c r="BW358" s="50">
        <v>0</v>
      </c>
      <c r="BX358" s="49">
        <v>0</v>
      </c>
      <c r="BY358" s="49">
        <v>0</v>
      </c>
      <c r="BZ358" s="49">
        <v>0</v>
      </c>
      <c r="CA358" s="49">
        <v>25563.273373507331</v>
      </c>
      <c r="CB358" s="49">
        <v>5537.3222058141901</v>
      </c>
      <c r="CC358" s="49">
        <v>21466.0283384826</v>
      </c>
      <c r="CD358" s="49">
        <v>27003.350544296791</v>
      </c>
      <c r="CE358" s="49">
        <v>0</v>
      </c>
      <c r="CF358" s="49">
        <v>0</v>
      </c>
      <c r="CG358" s="49">
        <v>0</v>
      </c>
      <c r="CH358" s="50">
        <v>0</v>
      </c>
      <c r="CI358" s="49">
        <v>0</v>
      </c>
      <c r="CJ358" s="50">
        <v>0</v>
      </c>
      <c r="CK358" s="49">
        <v>0</v>
      </c>
      <c r="CL358" s="49">
        <v>0</v>
      </c>
      <c r="CM358" s="49">
        <v>0</v>
      </c>
      <c r="CN358" s="49">
        <v>27003.350544296791</v>
      </c>
      <c r="CO358" s="10" t="s">
        <v>3948</v>
      </c>
      <c r="CP358" s="51"/>
    </row>
    <row r="359" spans="1:94" ht="70.349999999999994" customHeight="1" x14ac:dyDescent="0.3">
      <c r="A359" s="48" t="s">
        <v>3949</v>
      </c>
      <c r="B359" s="48" t="s">
        <v>3949</v>
      </c>
      <c r="C359" s="10" t="s">
        <v>175</v>
      </c>
      <c r="D359" s="10" t="s">
        <v>3742</v>
      </c>
      <c r="E359" s="10" t="s">
        <v>3918</v>
      </c>
      <c r="F359" s="10" t="s">
        <v>3919</v>
      </c>
      <c r="G359" s="10" t="s">
        <v>1992</v>
      </c>
      <c r="H359" s="10" t="s">
        <v>522</v>
      </c>
      <c r="I359" s="10" t="s">
        <v>3920</v>
      </c>
      <c r="J359" s="10" t="s">
        <v>3921</v>
      </c>
      <c r="K359" s="10" t="s">
        <v>3922</v>
      </c>
      <c r="L359" s="10" t="s">
        <v>3746</v>
      </c>
      <c r="M359" s="10" t="s">
        <v>3923</v>
      </c>
      <c r="N359" s="10" t="s">
        <v>3924</v>
      </c>
      <c r="O359" s="10" t="s">
        <v>137</v>
      </c>
      <c r="P359" s="10" t="s">
        <v>138</v>
      </c>
      <c r="Q359" s="10" t="s">
        <v>973</v>
      </c>
      <c r="R359" s="10" t="s">
        <v>974</v>
      </c>
      <c r="S359" s="10" t="s">
        <v>554</v>
      </c>
      <c r="T359" s="10" t="s">
        <v>3950</v>
      </c>
      <c r="U359" s="10" t="s">
        <v>1483</v>
      </c>
      <c r="V359" s="10" t="s">
        <v>3951</v>
      </c>
      <c r="W359" s="10" t="s">
        <v>3952</v>
      </c>
      <c r="X359" s="10" t="s">
        <v>500</v>
      </c>
      <c r="Y359" s="10" t="s">
        <v>123</v>
      </c>
      <c r="Z359" s="10" t="s">
        <v>124</v>
      </c>
      <c r="AA359" s="49">
        <v>1</v>
      </c>
      <c r="AB359" s="10" t="s">
        <v>125</v>
      </c>
      <c r="AC359" s="10" t="s">
        <v>3925</v>
      </c>
      <c r="AD359" s="49">
        <v>0</v>
      </c>
      <c r="AE359" s="49">
        <v>1</v>
      </c>
      <c r="AF359" s="49">
        <v>0</v>
      </c>
      <c r="AG359" s="49">
        <v>0</v>
      </c>
      <c r="AH359" s="10"/>
      <c r="AI359" s="10" t="s">
        <v>6018</v>
      </c>
      <c r="AJ359" s="10"/>
      <c r="AK359" s="10"/>
      <c r="AL359" s="10"/>
      <c r="AM359" s="10" t="s">
        <v>4849</v>
      </c>
      <c r="AN359" s="10"/>
      <c r="AO359" s="49">
        <v>0</v>
      </c>
      <c r="AP359" s="49">
        <v>0</v>
      </c>
      <c r="AQ359" s="49">
        <v>0</v>
      </c>
      <c r="AR359" s="49">
        <v>0</v>
      </c>
      <c r="AS359" s="49">
        <v>0</v>
      </c>
      <c r="AT359" s="49">
        <v>0</v>
      </c>
      <c r="AU359" s="49">
        <v>0</v>
      </c>
      <c r="AV359" s="49">
        <v>0</v>
      </c>
      <c r="AW359" s="50">
        <v>0</v>
      </c>
      <c r="AX359" s="49">
        <v>0</v>
      </c>
      <c r="AY359" s="49">
        <v>0</v>
      </c>
      <c r="AZ359" s="49">
        <v>0</v>
      </c>
      <c r="BA359" s="49">
        <v>0</v>
      </c>
      <c r="BB359" s="49">
        <v>150</v>
      </c>
      <c r="BC359" s="49">
        <v>0</v>
      </c>
      <c r="BD359" s="49">
        <v>150</v>
      </c>
      <c r="BE359" s="49">
        <v>0</v>
      </c>
      <c r="BF359" s="49">
        <v>0</v>
      </c>
      <c r="BG359" s="49">
        <v>0</v>
      </c>
      <c r="BH359" s="49">
        <v>0</v>
      </c>
      <c r="BI359" s="49">
        <v>0</v>
      </c>
      <c r="BJ359" s="50">
        <v>0</v>
      </c>
      <c r="BK359" s="49">
        <v>0</v>
      </c>
      <c r="BL359" s="49">
        <v>0</v>
      </c>
      <c r="BM359" s="49">
        <v>0</v>
      </c>
      <c r="BN359" s="49">
        <v>150</v>
      </c>
      <c r="BO359" s="49">
        <v>150</v>
      </c>
      <c r="BP359" s="49">
        <v>0</v>
      </c>
      <c r="BQ359" s="49">
        <v>150</v>
      </c>
      <c r="BR359" s="49">
        <v>0</v>
      </c>
      <c r="BS359" s="49">
        <v>0</v>
      </c>
      <c r="BT359" s="49">
        <v>0</v>
      </c>
      <c r="BU359" s="50">
        <v>0</v>
      </c>
      <c r="BV359" s="49">
        <v>0</v>
      </c>
      <c r="BW359" s="50">
        <v>0</v>
      </c>
      <c r="BX359" s="49">
        <v>0</v>
      </c>
      <c r="BY359" s="49">
        <v>0</v>
      </c>
      <c r="BZ359" s="49">
        <v>0</v>
      </c>
      <c r="CA359" s="49">
        <v>150</v>
      </c>
      <c r="CB359" s="49">
        <v>0</v>
      </c>
      <c r="CC359" s="49">
        <v>0</v>
      </c>
      <c r="CD359" s="49">
        <v>0</v>
      </c>
      <c r="CE359" s="49">
        <v>0</v>
      </c>
      <c r="CF359" s="49">
        <v>0</v>
      </c>
      <c r="CG359" s="49">
        <v>0</v>
      </c>
      <c r="CH359" s="50">
        <v>0</v>
      </c>
      <c r="CI359" s="49">
        <v>0</v>
      </c>
      <c r="CJ359" s="50">
        <v>0</v>
      </c>
      <c r="CK359" s="49">
        <v>0</v>
      </c>
      <c r="CL359" s="49">
        <v>0</v>
      </c>
      <c r="CM359" s="49">
        <v>0</v>
      </c>
      <c r="CN359" s="49">
        <v>0</v>
      </c>
      <c r="CO359" s="10" t="s">
        <v>3955</v>
      </c>
      <c r="CP359" s="51"/>
    </row>
    <row r="360" spans="1:94" ht="70.349999999999994" customHeight="1" x14ac:dyDescent="0.3">
      <c r="A360" s="48" t="s">
        <v>3956</v>
      </c>
      <c r="B360" s="48" t="s">
        <v>3956</v>
      </c>
      <c r="C360" s="10" t="s">
        <v>111</v>
      </c>
      <c r="D360" s="10" t="s">
        <v>3742</v>
      </c>
      <c r="E360" s="10" t="s">
        <v>3743</v>
      </c>
      <c r="F360" s="10" t="s">
        <v>1991</v>
      </c>
      <c r="G360" s="10" t="s">
        <v>1992</v>
      </c>
      <c r="H360" s="10" t="s">
        <v>522</v>
      </c>
      <c r="I360" s="10" t="s">
        <v>1993</v>
      </c>
      <c r="J360" s="10" t="s">
        <v>3744</v>
      </c>
      <c r="K360" s="10" t="s">
        <v>3745</v>
      </c>
      <c r="L360" s="10" t="s">
        <v>3746</v>
      </c>
      <c r="M360" s="10" t="s">
        <v>3957</v>
      </c>
      <c r="N360" s="10" t="s">
        <v>3958</v>
      </c>
      <c r="O360" s="10" t="s">
        <v>137</v>
      </c>
      <c r="P360" s="10" t="s">
        <v>138</v>
      </c>
      <c r="Q360" s="10" t="s">
        <v>973</v>
      </c>
      <c r="R360" s="10" t="s">
        <v>974</v>
      </c>
      <c r="S360" s="10" t="s">
        <v>233</v>
      </c>
      <c r="T360" s="10" t="s">
        <v>2016</v>
      </c>
      <c r="U360" s="10" t="s">
        <v>1323</v>
      </c>
      <c r="V360" s="10" t="s">
        <v>2017</v>
      </c>
      <c r="W360" s="10" t="s">
        <v>1325</v>
      </c>
      <c r="X360" s="10" t="s">
        <v>1326</v>
      </c>
      <c r="Y360" s="10" t="s">
        <v>239</v>
      </c>
      <c r="Z360" s="10" t="s">
        <v>124</v>
      </c>
      <c r="AA360" s="49">
        <v>4</v>
      </c>
      <c r="AB360" s="10" t="s">
        <v>125</v>
      </c>
      <c r="AC360" s="10" t="s">
        <v>3959</v>
      </c>
      <c r="AD360" s="49">
        <v>1</v>
      </c>
      <c r="AE360" s="49">
        <v>1</v>
      </c>
      <c r="AF360" s="49">
        <v>1</v>
      </c>
      <c r="AG360" s="49">
        <v>1</v>
      </c>
      <c r="AH360" s="10" t="s">
        <v>6019</v>
      </c>
      <c r="AI360" s="10" t="s">
        <v>6020</v>
      </c>
      <c r="AJ360" s="10" t="s">
        <v>6021</v>
      </c>
      <c r="AK360" s="10" t="s">
        <v>6022</v>
      </c>
      <c r="AL360" s="10" t="s">
        <v>6023</v>
      </c>
      <c r="AM360" s="10" t="s">
        <v>4849</v>
      </c>
      <c r="AN360" s="10" t="s">
        <v>6024</v>
      </c>
      <c r="AO360" s="49">
        <v>200</v>
      </c>
      <c r="AP360" s="49">
        <v>0</v>
      </c>
      <c r="AQ360" s="49">
        <v>200</v>
      </c>
      <c r="AR360" s="49">
        <v>0</v>
      </c>
      <c r="AS360" s="49">
        <v>0</v>
      </c>
      <c r="AT360" s="49">
        <v>0</v>
      </c>
      <c r="AU360" s="49">
        <v>0</v>
      </c>
      <c r="AV360" s="49">
        <v>0</v>
      </c>
      <c r="AW360" s="50">
        <v>0</v>
      </c>
      <c r="AX360" s="49">
        <v>0</v>
      </c>
      <c r="AY360" s="49">
        <v>0</v>
      </c>
      <c r="AZ360" s="49">
        <v>0</v>
      </c>
      <c r="BA360" s="49">
        <v>200</v>
      </c>
      <c r="BB360" s="49">
        <v>220</v>
      </c>
      <c r="BC360" s="49">
        <v>0</v>
      </c>
      <c r="BD360" s="49">
        <v>220</v>
      </c>
      <c r="BE360" s="49">
        <v>0</v>
      </c>
      <c r="BF360" s="49">
        <v>0</v>
      </c>
      <c r="BG360" s="49">
        <v>0</v>
      </c>
      <c r="BH360" s="49">
        <v>0</v>
      </c>
      <c r="BI360" s="49">
        <v>0</v>
      </c>
      <c r="BJ360" s="50">
        <v>0</v>
      </c>
      <c r="BK360" s="49">
        <v>0</v>
      </c>
      <c r="BL360" s="49">
        <v>0</v>
      </c>
      <c r="BM360" s="49">
        <v>0</v>
      </c>
      <c r="BN360" s="49">
        <v>220</v>
      </c>
      <c r="BO360" s="49">
        <v>231</v>
      </c>
      <c r="BP360" s="49">
        <v>0</v>
      </c>
      <c r="BQ360" s="49">
        <v>231</v>
      </c>
      <c r="BR360" s="49">
        <v>0</v>
      </c>
      <c r="BS360" s="49">
        <v>0</v>
      </c>
      <c r="BT360" s="49">
        <v>0</v>
      </c>
      <c r="BU360" s="50">
        <v>0</v>
      </c>
      <c r="BV360" s="49">
        <v>0</v>
      </c>
      <c r="BW360" s="50">
        <v>0</v>
      </c>
      <c r="BX360" s="49">
        <v>0</v>
      </c>
      <c r="BY360" s="49">
        <v>0</v>
      </c>
      <c r="BZ360" s="49">
        <v>0</v>
      </c>
      <c r="CA360" s="49">
        <v>231</v>
      </c>
      <c r="CB360" s="49">
        <v>242.55</v>
      </c>
      <c r="CC360" s="49">
        <v>0</v>
      </c>
      <c r="CD360" s="49">
        <v>242.55</v>
      </c>
      <c r="CE360" s="49">
        <v>0</v>
      </c>
      <c r="CF360" s="49">
        <v>0</v>
      </c>
      <c r="CG360" s="49">
        <v>0</v>
      </c>
      <c r="CH360" s="50">
        <v>0</v>
      </c>
      <c r="CI360" s="49">
        <v>0</v>
      </c>
      <c r="CJ360" s="50">
        <v>0</v>
      </c>
      <c r="CK360" s="49">
        <v>0</v>
      </c>
      <c r="CL360" s="49">
        <v>0</v>
      </c>
      <c r="CM360" s="49">
        <v>0</v>
      </c>
      <c r="CN360" s="49">
        <v>242.55</v>
      </c>
      <c r="CO360" s="10"/>
      <c r="CP360" s="51" t="s">
        <v>6025</v>
      </c>
    </row>
    <row r="361" spans="1:94" ht="70.349999999999994" customHeight="1" x14ac:dyDescent="0.3">
      <c r="A361" s="48" t="s">
        <v>3965</v>
      </c>
      <c r="B361" s="48" t="s">
        <v>3965</v>
      </c>
      <c r="C361" s="10" t="s">
        <v>101</v>
      </c>
      <c r="D361" s="10" t="s">
        <v>3742</v>
      </c>
      <c r="E361" s="10" t="s">
        <v>3743</v>
      </c>
      <c r="F361" s="10" t="s">
        <v>1991</v>
      </c>
      <c r="G361" s="10" t="s">
        <v>1992</v>
      </c>
      <c r="H361" s="10" t="s">
        <v>522</v>
      </c>
      <c r="I361" s="10" t="s">
        <v>1993</v>
      </c>
      <c r="J361" s="10" t="s">
        <v>3744</v>
      </c>
      <c r="K361" s="10" t="s">
        <v>3745</v>
      </c>
      <c r="L361" s="10" t="s">
        <v>3746</v>
      </c>
      <c r="M361" s="10" t="s">
        <v>3957</v>
      </c>
      <c r="N361" s="10" t="s">
        <v>3958</v>
      </c>
      <c r="O361" s="10" t="s">
        <v>137</v>
      </c>
      <c r="P361" s="10" t="s">
        <v>138</v>
      </c>
      <c r="Q361" s="10" t="s">
        <v>973</v>
      </c>
      <c r="R361" s="10" t="s">
        <v>974</v>
      </c>
      <c r="S361" s="10" t="s">
        <v>141</v>
      </c>
      <c r="T361" s="10" t="s">
        <v>2789</v>
      </c>
      <c r="U361" s="10" t="s">
        <v>249</v>
      </c>
      <c r="V361" s="10" t="s">
        <v>2790</v>
      </c>
      <c r="W361" s="10" t="s">
        <v>145</v>
      </c>
      <c r="X361" s="10" t="s">
        <v>146</v>
      </c>
      <c r="Y361" s="10" t="s">
        <v>123</v>
      </c>
      <c r="Z361" s="10" t="s">
        <v>124</v>
      </c>
      <c r="AA361" s="49">
        <v>100</v>
      </c>
      <c r="AB361" s="10" t="s">
        <v>125</v>
      </c>
      <c r="AC361" s="10" t="s">
        <v>3959</v>
      </c>
      <c r="AD361" s="49">
        <v>0</v>
      </c>
      <c r="AE361" s="49">
        <v>25</v>
      </c>
      <c r="AF361" s="49">
        <v>25</v>
      </c>
      <c r="AG361" s="49">
        <v>50</v>
      </c>
      <c r="AH361" s="10"/>
      <c r="AI361" s="10" t="s">
        <v>6026</v>
      </c>
      <c r="AJ361" s="10"/>
      <c r="AK361" s="10" t="s">
        <v>6027</v>
      </c>
      <c r="AL361" s="10" t="s">
        <v>6027</v>
      </c>
      <c r="AM361" s="10" t="s">
        <v>4849</v>
      </c>
      <c r="AN361" s="10"/>
      <c r="AO361" s="49">
        <v>400</v>
      </c>
      <c r="AP361" s="49">
        <v>0</v>
      </c>
      <c r="AQ361" s="49">
        <v>400</v>
      </c>
      <c r="AR361" s="49">
        <v>0</v>
      </c>
      <c r="AS361" s="49">
        <v>0</v>
      </c>
      <c r="AT361" s="49">
        <v>0</v>
      </c>
      <c r="AU361" s="49">
        <v>0</v>
      </c>
      <c r="AV361" s="49">
        <v>0</v>
      </c>
      <c r="AW361" s="50">
        <v>0</v>
      </c>
      <c r="AX361" s="49">
        <v>0</v>
      </c>
      <c r="AY361" s="49">
        <v>0</v>
      </c>
      <c r="AZ361" s="49">
        <v>0</v>
      </c>
      <c r="BA361" s="49">
        <v>400</v>
      </c>
      <c r="BB361" s="49">
        <v>450</v>
      </c>
      <c r="BC361" s="49">
        <v>0</v>
      </c>
      <c r="BD361" s="49">
        <v>450</v>
      </c>
      <c r="BE361" s="49">
        <v>0</v>
      </c>
      <c r="BF361" s="49">
        <v>0</v>
      </c>
      <c r="BG361" s="49">
        <v>0</v>
      </c>
      <c r="BH361" s="49">
        <v>0</v>
      </c>
      <c r="BI361" s="49">
        <v>0</v>
      </c>
      <c r="BJ361" s="50">
        <v>0</v>
      </c>
      <c r="BK361" s="49">
        <v>0</v>
      </c>
      <c r="BL361" s="49">
        <v>0</v>
      </c>
      <c r="BM361" s="49">
        <v>0</v>
      </c>
      <c r="BN361" s="49">
        <v>450</v>
      </c>
      <c r="BO361" s="49">
        <v>470</v>
      </c>
      <c r="BP361" s="49">
        <v>0</v>
      </c>
      <c r="BQ361" s="49">
        <v>470</v>
      </c>
      <c r="BR361" s="49">
        <v>0</v>
      </c>
      <c r="BS361" s="49">
        <v>0</v>
      </c>
      <c r="BT361" s="49">
        <v>0</v>
      </c>
      <c r="BU361" s="50">
        <v>0</v>
      </c>
      <c r="BV361" s="49">
        <v>0</v>
      </c>
      <c r="BW361" s="50">
        <v>0</v>
      </c>
      <c r="BX361" s="49">
        <v>0</v>
      </c>
      <c r="BY361" s="49">
        <v>0</v>
      </c>
      <c r="BZ361" s="49">
        <v>0</v>
      </c>
      <c r="CA361" s="49">
        <v>470</v>
      </c>
      <c r="CB361" s="49">
        <v>493.5</v>
      </c>
      <c r="CC361" s="49">
        <v>0</v>
      </c>
      <c r="CD361" s="49">
        <v>493.5</v>
      </c>
      <c r="CE361" s="49">
        <v>0</v>
      </c>
      <c r="CF361" s="49">
        <v>0</v>
      </c>
      <c r="CG361" s="49">
        <v>0</v>
      </c>
      <c r="CH361" s="50">
        <v>0</v>
      </c>
      <c r="CI361" s="49">
        <v>0</v>
      </c>
      <c r="CJ361" s="50">
        <v>0</v>
      </c>
      <c r="CK361" s="49">
        <v>0</v>
      </c>
      <c r="CL361" s="49">
        <v>0</v>
      </c>
      <c r="CM361" s="49">
        <v>0</v>
      </c>
      <c r="CN361" s="49">
        <v>493.5</v>
      </c>
      <c r="CO361" s="10"/>
      <c r="CP361" s="51"/>
    </row>
    <row r="362" spans="1:94" ht="70.349999999999994" customHeight="1" x14ac:dyDescent="0.3">
      <c r="A362" s="48" t="s">
        <v>3969</v>
      </c>
      <c r="B362" s="48" t="s">
        <v>3969</v>
      </c>
      <c r="C362" s="10" t="s">
        <v>111</v>
      </c>
      <c r="D362" s="10" t="s">
        <v>3742</v>
      </c>
      <c r="E362" s="10" t="s">
        <v>3970</v>
      </c>
      <c r="F362" s="10" t="s">
        <v>3971</v>
      </c>
      <c r="G362" s="10" t="s">
        <v>986</v>
      </c>
      <c r="H362" s="10" t="s">
        <v>106</v>
      </c>
      <c r="I362" s="10" t="s">
        <v>3972</v>
      </c>
      <c r="J362" s="10" t="s">
        <v>856</v>
      </c>
      <c r="K362" s="10" t="s">
        <v>3973</v>
      </c>
      <c r="L362" s="10" t="s">
        <v>3974</v>
      </c>
      <c r="M362" s="10" t="s">
        <v>1332</v>
      </c>
      <c r="N362" s="10" t="s">
        <v>3975</v>
      </c>
      <c r="O362" s="10" t="s">
        <v>137</v>
      </c>
      <c r="P362" s="10" t="s">
        <v>138</v>
      </c>
      <c r="Q362" s="10" t="s">
        <v>2057</v>
      </c>
      <c r="R362" s="10" t="s">
        <v>2058</v>
      </c>
      <c r="S362" s="10" t="s">
        <v>3976</v>
      </c>
      <c r="T362" s="10" t="s">
        <v>3977</v>
      </c>
      <c r="U362" s="10" t="s">
        <v>3978</v>
      </c>
      <c r="V362" s="10" t="s">
        <v>3979</v>
      </c>
      <c r="W362" s="10" t="s">
        <v>3980</v>
      </c>
      <c r="X362" s="10" t="s">
        <v>500</v>
      </c>
      <c r="Y362" s="10" t="s">
        <v>123</v>
      </c>
      <c r="Z362" s="10" t="s">
        <v>124</v>
      </c>
      <c r="AA362" s="49">
        <v>1</v>
      </c>
      <c r="AB362" s="10" t="s">
        <v>125</v>
      </c>
      <c r="AC362" s="10" t="s">
        <v>3981</v>
      </c>
      <c r="AD362" s="49">
        <v>1</v>
      </c>
      <c r="AE362" s="49">
        <v>0</v>
      </c>
      <c r="AF362" s="49">
        <v>0</v>
      </c>
      <c r="AG362" s="49">
        <v>0</v>
      </c>
      <c r="AH362" s="10" t="s">
        <v>6028</v>
      </c>
      <c r="AI362" s="10"/>
      <c r="AJ362" s="10"/>
      <c r="AK362" s="10"/>
      <c r="AL362" s="10"/>
      <c r="AM362" s="10" t="s">
        <v>4849</v>
      </c>
      <c r="AN362" s="10" t="s">
        <v>6029</v>
      </c>
      <c r="AO362" s="49">
        <v>0</v>
      </c>
      <c r="AP362" s="49">
        <v>83.6</v>
      </c>
      <c r="AQ362" s="49">
        <v>83.6</v>
      </c>
      <c r="AR362" s="49">
        <v>0</v>
      </c>
      <c r="AS362" s="49">
        <v>0</v>
      </c>
      <c r="AT362" s="49">
        <v>0</v>
      </c>
      <c r="AU362" s="49">
        <v>0</v>
      </c>
      <c r="AV362" s="49">
        <v>0</v>
      </c>
      <c r="AW362" s="50">
        <v>0</v>
      </c>
      <c r="AX362" s="49">
        <v>0</v>
      </c>
      <c r="AY362" s="49">
        <v>0</v>
      </c>
      <c r="AZ362" s="49">
        <v>0</v>
      </c>
      <c r="BA362" s="49">
        <v>83.6</v>
      </c>
      <c r="BB362" s="49">
        <v>0</v>
      </c>
      <c r="BC362" s="49">
        <v>0</v>
      </c>
      <c r="BD362" s="49">
        <v>0</v>
      </c>
      <c r="BE362" s="49">
        <v>0</v>
      </c>
      <c r="BF362" s="49">
        <v>0</v>
      </c>
      <c r="BG362" s="49">
        <v>0</v>
      </c>
      <c r="BH362" s="49">
        <v>0</v>
      </c>
      <c r="BI362" s="49">
        <v>0</v>
      </c>
      <c r="BJ362" s="50">
        <v>0</v>
      </c>
      <c r="BK362" s="49">
        <v>0</v>
      </c>
      <c r="BL362" s="49">
        <v>0</v>
      </c>
      <c r="BM362" s="49">
        <v>0</v>
      </c>
      <c r="BN362" s="49">
        <v>0</v>
      </c>
      <c r="BO362" s="49">
        <v>0</v>
      </c>
      <c r="BP362" s="49">
        <v>0</v>
      </c>
      <c r="BQ362" s="49">
        <v>0</v>
      </c>
      <c r="BR362" s="49">
        <v>0</v>
      </c>
      <c r="BS362" s="49">
        <v>0</v>
      </c>
      <c r="BT362" s="49">
        <v>0</v>
      </c>
      <c r="BU362" s="50">
        <v>0</v>
      </c>
      <c r="BV362" s="49">
        <v>0</v>
      </c>
      <c r="BW362" s="50">
        <v>0</v>
      </c>
      <c r="BX362" s="49">
        <v>0</v>
      </c>
      <c r="BY362" s="49">
        <v>0</v>
      </c>
      <c r="BZ362" s="49">
        <v>0</v>
      </c>
      <c r="CA362" s="49">
        <v>0</v>
      </c>
      <c r="CB362" s="49">
        <v>0</v>
      </c>
      <c r="CC362" s="49">
        <v>0</v>
      </c>
      <c r="CD362" s="49">
        <v>0</v>
      </c>
      <c r="CE362" s="49">
        <v>0</v>
      </c>
      <c r="CF362" s="49">
        <v>0</v>
      </c>
      <c r="CG362" s="49">
        <v>0</v>
      </c>
      <c r="CH362" s="50">
        <v>0</v>
      </c>
      <c r="CI362" s="49">
        <v>0</v>
      </c>
      <c r="CJ362" s="50">
        <v>0</v>
      </c>
      <c r="CK362" s="49">
        <v>0</v>
      </c>
      <c r="CL362" s="49">
        <v>0</v>
      </c>
      <c r="CM362" s="49">
        <v>0</v>
      </c>
      <c r="CN362" s="49">
        <v>0</v>
      </c>
      <c r="CO362" s="10" t="s">
        <v>3983</v>
      </c>
      <c r="CP362" s="51" t="s">
        <v>3984</v>
      </c>
    </row>
    <row r="363" spans="1:94" ht="70.349999999999994" customHeight="1" x14ac:dyDescent="0.3">
      <c r="A363" s="48" t="s">
        <v>3985</v>
      </c>
      <c r="B363" s="48" t="s">
        <v>3985</v>
      </c>
      <c r="C363" s="10" t="s">
        <v>101</v>
      </c>
      <c r="D363" s="10" t="s">
        <v>3742</v>
      </c>
      <c r="E363" s="10" t="s">
        <v>3970</v>
      </c>
      <c r="F363" s="10" t="s">
        <v>946</v>
      </c>
      <c r="G363" s="10" t="s">
        <v>986</v>
      </c>
      <c r="H363" s="10" t="s">
        <v>106</v>
      </c>
      <c r="I363" s="10" t="s">
        <v>3972</v>
      </c>
      <c r="J363" s="10" t="s">
        <v>893</v>
      </c>
      <c r="K363" s="10" t="s">
        <v>3973</v>
      </c>
      <c r="L363" s="10" t="s">
        <v>3974</v>
      </c>
      <c r="M363" s="10" t="s">
        <v>1332</v>
      </c>
      <c r="N363" s="10" t="s">
        <v>3975</v>
      </c>
      <c r="O363" s="10" t="s">
        <v>137</v>
      </c>
      <c r="P363" s="10" t="s">
        <v>138</v>
      </c>
      <c r="Q363" s="10" t="s">
        <v>2057</v>
      </c>
      <c r="R363" s="10" t="s">
        <v>2058</v>
      </c>
      <c r="S363" s="10" t="s">
        <v>3986</v>
      </c>
      <c r="T363" s="10" t="s">
        <v>3987</v>
      </c>
      <c r="U363" s="10" t="s">
        <v>3988</v>
      </c>
      <c r="V363" s="10" t="s">
        <v>3989</v>
      </c>
      <c r="W363" s="10" t="s">
        <v>3990</v>
      </c>
      <c r="X363" s="10" t="s">
        <v>3991</v>
      </c>
      <c r="Y363" s="10" t="s">
        <v>123</v>
      </c>
      <c r="Z363" s="10" t="s">
        <v>124</v>
      </c>
      <c r="AA363" s="49">
        <v>4</v>
      </c>
      <c r="AB363" s="10" t="s">
        <v>125</v>
      </c>
      <c r="AC363" s="10" t="s">
        <v>3981</v>
      </c>
      <c r="AD363" s="49">
        <v>1</v>
      </c>
      <c r="AE363" s="49">
        <v>2</v>
      </c>
      <c r="AF363" s="49">
        <v>0</v>
      </c>
      <c r="AG363" s="49">
        <v>1</v>
      </c>
      <c r="AH363" s="10" t="s">
        <v>6030</v>
      </c>
      <c r="AI363" s="10" t="s">
        <v>6031</v>
      </c>
      <c r="AJ363" s="10" t="s">
        <v>6032</v>
      </c>
      <c r="AK363" s="10" t="s">
        <v>6033</v>
      </c>
      <c r="AL363" s="10" t="s">
        <v>6034</v>
      </c>
      <c r="AM363" s="10" t="s">
        <v>4849</v>
      </c>
      <c r="AN363" s="10" t="s">
        <v>6035</v>
      </c>
      <c r="AO363" s="49">
        <v>0</v>
      </c>
      <c r="AP363" s="49">
        <v>7500</v>
      </c>
      <c r="AQ363" s="49">
        <v>7500</v>
      </c>
      <c r="AR363" s="49">
        <v>0</v>
      </c>
      <c r="AS363" s="49">
        <v>0</v>
      </c>
      <c r="AT363" s="49">
        <v>0</v>
      </c>
      <c r="AU363" s="49">
        <v>100</v>
      </c>
      <c r="AV363" s="49">
        <v>13000</v>
      </c>
      <c r="AW363" s="50">
        <v>0</v>
      </c>
      <c r="AX363" s="49">
        <v>0</v>
      </c>
      <c r="AY363" s="49">
        <v>0</v>
      </c>
      <c r="AZ363" s="49">
        <v>100</v>
      </c>
      <c r="BA363" s="49">
        <v>20600</v>
      </c>
      <c r="BB363" s="49">
        <v>0</v>
      </c>
      <c r="BC363" s="49">
        <v>2600</v>
      </c>
      <c r="BD363" s="49">
        <v>2600</v>
      </c>
      <c r="BE363" s="49">
        <v>0</v>
      </c>
      <c r="BF363" s="49">
        <v>0</v>
      </c>
      <c r="BG363" s="49">
        <v>0</v>
      </c>
      <c r="BH363" s="49">
        <v>0</v>
      </c>
      <c r="BI363" s="49">
        <v>20000</v>
      </c>
      <c r="BJ363" s="50">
        <v>0</v>
      </c>
      <c r="BK363" s="49">
        <v>0</v>
      </c>
      <c r="BL363" s="49">
        <v>0</v>
      </c>
      <c r="BM363" s="49">
        <v>0</v>
      </c>
      <c r="BN363" s="49">
        <v>22600</v>
      </c>
      <c r="BO363" s="49">
        <v>0</v>
      </c>
      <c r="BP363" s="49">
        <v>2600</v>
      </c>
      <c r="BQ363" s="49">
        <v>2600</v>
      </c>
      <c r="BR363" s="49">
        <v>0</v>
      </c>
      <c r="BS363" s="49">
        <v>0</v>
      </c>
      <c r="BT363" s="49">
        <v>0</v>
      </c>
      <c r="BU363" s="50">
        <v>0</v>
      </c>
      <c r="BV363" s="49">
        <v>0</v>
      </c>
      <c r="BW363" s="50">
        <v>0</v>
      </c>
      <c r="BX363" s="49">
        <v>0</v>
      </c>
      <c r="BY363" s="49">
        <v>0</v>
      </c>
      <c r="BZ363" s="49">
        <v>0</v>
      </c>
      <c r="CA363" s="49">
        <v>2600</v>
      </c>
      <c r="CB363" s="49">
        <v>0</v>
      </c>
      <c r="CC363" s="49">
        <v>3000</v>
      </c>
      <c r="CD363" s="49">
        <v>3000</v>
      </c>
      <c r="CE363" s="49">
        <v>0</v>
      </c>
      <c r="CF363" s="49">
        <v>0</v>
      </c>
      <c r="CG363" s="49">
        <v>0</v>
      </c>
      <c r="CH363" s="50">
        <v>0</v>
      </c>
      <c r="CI363" s="49">
        <v>0</v>
      </c>
      <c r="CJ363" s="50">
        <v>0</v>
      </c>
      <c r="CK363" s="49">
        <v>0</v>
      </c>
      <c r="CL363" s="49">
        <v>0</v>
      </c>
      <c r="CM363" s="49">
        <v>0</v>
      </c>
      <c r="CN363" s="49">
        <v>3000</v>
      </c>
      <c r="CO363" s="10" t="s">
        <v>3995</v>
      </c>
      <c r="CP363" s="51" t="s">
        <v>3996</v>
      </c>
    </row>
    <row r="364" spans="1:94" ht="70.349999999999994" customHeight="1" x14ac:dyDescent="0.3">
      <c r="A364" s="48" t="s">
        <v>3997</v>
      </c>
      <c r="B364" s="48" t="s">
        <v>3997</v>
      </c>
      <c r="C364" s="10" t="s">
        <v>136</v>
      </c>
      <c r="D364" s="10" t="s">
        <v>3742</v>
      </c>
      <c r="E364" s="10" t="s">
        <v>3970</v>
      </c>
      <c r="F364" s="10" t="s">
        <v>3971</v>
      </c>
      <c r="G364" s="10" t="s">
        <v>986</v>
      </c>
      <c r="H364" s="10" t="s">
        <v>106</v>
      </c>
      <c r="I364" s="10" t="s">
        <v>3972</v>
      </c>
      <c r="J364" s="10" t="s">
        <v>856</v>
      </c>
      <c r="K364" s="10" t="s">
        <v>3973</v>
      </c>
      <c r="L364" s="10" t="s">
        <v>3974</v>
      </c>
      <c r="M364" s="10" t="s">
        <v>1332</v>
      </c>
      <c r="N364" s="10" t="s">
        <v>3975</v>
      </c>
      <c r="O364" s="10" t="s">
        <v>137</v>
      </c>
      <c r="P364" s="10" t="s">
        <v>138</v>
      </c>
      <c r="Q364" s="10" t="s">
        <v>2057</v>
      </c>
      <c r="R364" s="10" t="s">
        <v>2058</v>
      </c>
      <c r="S364" s="10" t="s">
        <v>3876</v>
      </c>
      <c r="T364" s="10" t="s">
        <v>3998</v>
      </c>
      <c r="U364" s="10" t="s">
        <v>3999</v>
      </c>
      <c r="V364" s="10" t="s">
        <v>4000</v>
      </c>
      <c r="W364" s="10" t="s">
        <v>4001</v>
      </c>
      <c r="X364" s="10" t="s">
        <v>500</v>
      </c>
      <c r="Y364" s="10" t="s">
        <v>239</v>
      </c>
      <c r="Z364" s="10" t="s">
        <v>124</v>
      </c>
      <c r="AA364" s="49">
        <v>1</v>
      </c>
      <c r="AB364" s="10" t="s">
        <v>125</v>
      </c>
      <c r="AC364" s="10" t="s">
        <v>3981</v>
      </c>
      <c r="AD364" s="49">
        <v>0</v>
      </c>
      <c r="AE364" s="49">
        <v>0</v>
      </c>
      <c r="AF364" s="49">
        <v>1</v>
      </c>
      <c r="AG364" s="49">
        <v>0</v>
      </c>
      <c r="AH364" s="10"/>
      <c r="AI364" s="10"/>
      <c r="AJ364" s="10"/>
      <c r="AK364" s="10" t="s">
        <v>6036</v>
      </c>
      <c r="AL364" s="10"/>
      <c r="AM364" s="10" t="s">
        <v>4849</v>
      </c>
      <c r="AN364" s="10"/>
      <c r="AO364" s="49">
        <v>0</v>
      </c>
      <c r="AP364" s="49">
        <v>0</v>
      </c>
      <c r="AQ364" s="49">
        <v>0</v>
      </c>
      <c r="AR364" s="49">
        <v>0</v>
      </c>
      <c r="AS364" s="49">
        <v>0</v>
      </c>
      <c r="AT364" s="49">
        <v>0</v>
      </c>
      <c r="AU364" s="49">
        <v>0</v>
      </c>
      <c r="AV364" s="49">
        <v>0</v>
      </c>
      <c r="AW364" s="50">
        <v>0</v>
      </c>
      <c r="AX364" s="49">
        <v>0</v>
      </c>
      <c r="AY364" s="49">
        <v>0</v>
      </c>
      <c r="AZ364" s="49">
        <v>0</v>
      </c>
      <c r="BA364" s="49">
        <v>0</v>
      </c>
      <c r="BB364" s="49">
        <v>0</v>
      </c>
      <c r="BC364" s="49">
        <v>0</v>
      </c>
      <c r="BD364" s="49">
        <v>0</v>
      </c>
      <c r="BE364" s="49">
        <v>0</v>
      </c>
      <c r="BF364" s="49">
        <v>0</v>
      </c>
      <c r="BG364" s="49">
        <v>0</v>
      </c>
      <c r="BH364" s="49">
        <v>0</v>
      </c>
      <c r="BI364" s="49">
        <v>0</v>
      </c>
      <c r="BJ364" s="50">
        <v>0</v>
      </c>
      <c r="BK364" s="49">
        <v>0</v>
      </c>
      <c r="BL364" s="49">
        <v>0</v>
      </c>
      <c r="BM364" s="49">
        <v>0</v>
      </c>
      <c r="BN364" s="49">
        <v>0</v>
      </c>
      <c r="BO364" s="49">
        <v>0</v>
      </c>
      <c r="BP364" s="49">
        <v>80</v>
      </c>
      <c r="BQ364" s="49">
        <v>80</v>
      </c>
      <c r="BR364" s="49">
        <v>0</v>
      </c>
      <c r="BS364" s="49">
        <v>0</v>
      </c>
      <c r="BT364" s="49">
        <v>0</v>
      </c>
      <c r="BU364" s="50">
        <v>0</v>
      </c>
      <c r="BV364" s="49">
        <v>0</v>
      </c>
      <c r="BW364" s="50">
        <v>0</v>
      </c>
      <c r="BX364" s="49">
        <v>0</v>
      </c>
      <c r="BY364" s="49">
        <v>0</v>
      </c>
      <c r="BZ364" s="49">
        <v>0</v>
      </c>
      <c r="CA364" s="49">
        <v>80</v>
      </c>
      <c r="CB364" s="49">
        <v>0</v>
      </c>
      <c r="CC364" s="49">
        <v>0</v>
      </c>
      <c r="CD364" s="49">
        <v>0</v>
      </c>
      <c r="CE364" s="49">
        <v>0</v>
      </c>
      <c r="CF364" s="49">
        <v>0</v>
      </c>
      <c r="CG364" s="49">
        <v>0</v>
      </c>
      <c r="CH364" s="50">
        <v>0</v>
      </c>
      <c r="CI364" s="49">
        <v>0</v>
      </c>
      <c r="CJ364" s="50">
        <v>0</v>
      </c>
      <c r="CK364" s="49">
        <v>0</v>
      </c>
      <c r="CL364" s="49">
        <v>0</v>
      </c>
      <c r="CM364" s="49">
        <v>0</v>
      </c>
      <c r="CN364" s="49">
        <v>0</v>
      </c>
      <c r="CO364" s="10"/>
      <c r="CP364" s="51" t="s">
        <v>4003</v>
      </c>
    </row>
    <row r="365" spans="1:94" ht="70.349999999999994" customHeight="1" x14ac:dyDescent="0.3">
      <c r="A365" s="48" t="s">
        <v>4004</v>
      </c>
      <c r="B365" s="48" t="s">
        <v>4004</v>
      </c>
      <c r="C365" s="10" t="s">
        <v>175</v>
      </c>
      <c r="D365" s="10" t="s">
        <v>3742</v>
      </c>
      <c r="E365" s="10" t="s">
        <v>3970</v>
      </c>
      <c r="F365" s="10" t="s">
        <v>1163</v>
      </c>
      <c r="G365" s="10" t="s">
        <v>986</v>
      </c>
      <c r="H365" s="10" t="s">
        <v>106</v>
      </c>
      <c r="I365" s="10" t="s">
        <v>3972</v>
      </c>
      <c r="J365" s="10" t="s">
        <v>4005</v>
      </c>
      <c r="K365" s="10" t="s">
        <v>3973</v>
      </c>
      <c r="L365" s="10" t="s">
        <v>3974</v>
      </c>
      <c r="M365" s="10" t="s">
        <v>1332</v>
      </c>
      <c r="N365" s="10" t="s">
        <v>3975</v>
      </c>
      <c r="O365" s="10" t="s">
        <v>137</v>
      </c>
      <c r="P365" s="10" t="s">
        <v>138</v>
      </c>
      <c r="Q365" s="10" t="s">
        <v>2057</v>
      </c>
      <c r="R365" s="10" t="s">
        <v>2058</v>
      </c>
      <c r="S365" s="10" t="s">
        <v>4006</v>
      </c>
      <c r="T365" s="10" t="s">
        <v>4007</v>
      </c>
      <c r="U365" s="10" t="s">
        <v>4008</v>
      </c>
      <c r="V365" s="10" t="s">
        <v>4009</v>
      </c>
      <c r="W365" s="10" t="s">
        <v>4010</v>
      </c>
      <c r="X365" s="10" t="s">
        <v>4011</v>
      </c>
      <c r="Y365" s="10" t="s">
        <v>123</v>
      </c>
      <c r="Z365" s="10" t="s">
        <v>124</v>
      </c>
      <c r="AA365" s="49">
        <v>4</v>
      </c>
      <c r="AB365" s="10" t="s">
        <v>125</v>
      </c>
      <c r="AC365" s="10" t="s">
        <v>3981</v>
      </c>
      <c r="AD365" s="49">
        <v>0</v>
      </c>
      <c r="AE365" s="49">
        <v>2</v>
      </c>
      <c r="AF365" s="49">
        <v>1</v>
      </c>
      <c r="AG365" s="49">
        <v>1</v>
      </c>
      <c r="AH365" s="10"/>
      <c r="AI365" s="10" t="s">
        <v>6037</v>
      </c>
      <c r="AJ365" s="10" t="s">
        <v>6038</v>
      </c>
      <c r="AK365" s="10" t="s">
        <v>6039</v>
      </c>
      <c r="AL365" s="10" t="s">
        <v>6040</v>
      </c>
      <c r="AM365" s="10" t="s">
        <v>4849</v>
      </c>
      <c r="AN365" s="10" t="s">
        <v>6041</v>
      </c>
      <c r="AO365" s="49">
        <v>0</v>
      </c>
      <c r="AP365" s="49">
        <v>1300</v>
      </c>
      <c r="AQ365" s="49">
        <v>1300</v>
      </c>
      <c r="AR365" s="49">
        <v>0</v>
      </c>
      <c r="AS365" s="49">
        <v>0</v>
      </c>
      <c r="AT365" s="49">
        <v>0</v>
      </c>
      <c r="AU365" s="49">
        <v>0</v>
      </c>
      <c r="AV365" s="49">
        <v>0</v>
      </c>
      <c r="AW365" s="50">
        <v>0</v>
      </c>
      <c r="AX365" s="49">
        <v>0</v>
      </c>
      <c r="AY365" s="49">
        <v>0</v>
      </c>
      <c r="AZ365" s="49">
        <v>0</v>
      </c>
      <c r="BA365" s="49">
        <v>1300</v>
      </c>
      <c r="BB365" s="49">
        <v>0</v>
      </c>
      <c r="BC365" s="49">
        <v>500</v>
      </c>
      <c r="BD365" s="49">
        <v>500</v>
      </c>
      <c r="BE365" s="49">
        <v>0</v>
      </c>
      <c r="BF365" s="49">
        <v>0</v>
      </c>
      <c r="BG365" s="49">
        <v>0</v>
      </c>
      <c r="BH365" s="49">
        <v>0</v>
      </c>
      <c r="BI365" s="49">
        <v>0</v>
      </c>
      <c r="BJ365" s="50">
        <v>0</v>
      </c>
      <c r="BK365" s="49">
        <v>0</v>
      </c>
      <c r="BL365" s="49">
        <v>0</v>
      </c>
      <c r="BM365" s="49">
        <v>0</v>
      </c>
      <c r="BN365" s="49">
        <v>500</v>
      </c>
      <c r="BO365" s="49">
        <v>0</v>
      </c>
      <c r="BP365" s="49">
        <v>700</v>
      </c>
      <c r="BQ365" s="49">
        <v>700</v>
      </c>
      <c r="BR365" s="49">
        <v>0</v>
      </c>
      <c r="BS365" s="49">
        <v>0</v>
      </c>
      <c r="BT365" s="49">
        <v>0</v>
      </c>
      <c r="BU365" s="50">
        <v>0</v>
      </c>
      <c r="BV365" s="49">
        <v>0</v>
      </c>
      <c r="BW365" s="50">
        <v>0</v>
      </c>
      <c r="BX365" s="49">
        <v>0</v>
      </c>
      <c r="BY365" s="49">
        <v>0</v>
      </c>
      <c r="BZ365" s="49">
        <v>0</v>
      </c>
      <c r="CA365" s="49">
        <v>700</v>
      </c>
      <c r="CB365" s="49">
        <v>0</v>
      </c>
      <c r="CC365" s="49">
        <v>1100</v>
      </c>
      <c r="CD365" s="49">
        <v>1100</v>
      </c>
      <c r="CE365" s="49">
        <v>0</v>
      </c>
      <c r="CF365" s="49">
        <v>0</v>
      </c>
      <c r="CG365" s="49">
        <v>0</v>
      </c>
      <c r="CH365" s="50">
        <v>0</v>
      </c>
      <c r="CI365" s="49">
        <v>0</v>
      </c>
      <c r="CJ365" s="50">
        <v>0</v>
      </c>
      <c r="CK365" s="49">
        <v>0</v>
      </c>
      <c r="CL365" s="49">
        <v>0</v>
      </c>
      <c r="CM365" s="49">
        <v>0</v>
      </c>
      <c r="CN365" s="49">
        <v>1100</v>
      </c>
      <c r="CO365" s="10" t="s">
        <v>4015</v>
      </c>
      <c r="CP365" s="51" t="s">
        <v>4016</v>
      </c>
    </row>
    <row r="366" spans="1:94" ht="70.349999999999994" customHeight="1" x14ac:dyDescent="0.3">
      <c r="A366" s="48" t="s">
        <v>4017</v>
      </c>
      <c r="B366" s="48" t="s">
        <v>4017</v>
      </c>
      <c r="C366" s="10" t="s">
        <v>246</v>
      </c>
      <c r="D366" s="10" t="s">
        <v>3742</v>
      </c>
      <c r="E366" s="10" t="s">
        <v>3970</v>
      </c>
      <c r="F366" s="10" t="s">
        <v>946</v>
      </c>
      <c r="G366" s="10" t="s">
        <v>986</v>
      </c>
      <c r="H366" s="10" t="s">
        <v>106</v>
      </c>
      <c r="I366" s="10" t="s">
        <v>3972</v>
      </c>
      <c r="J366" s="10" t="s">
        <v>893</v>
      </c>
      <c r="K366" s="10" t="s">
        <v>3973</v>
      </c>
      <c r="L366" s="10" t="s">
        <v>3974</v>
      </c>
      <c r="M366" s="10" t="s">
        <v>1332</v>
      </c>
      <c r="N366" s="10" t="s">
        <v>3975</v>
      </c>
      <c r="O366" s="10" t="s">
        <v>137</v>
      </c>
      <c r="P366" s="10" t="s">
        <v>138</v>
      </c>
      <c r="Q366" s="10" t="s">
        <v>2057</v>
      </c>
      <c r="R366" s="10" t="s">
        <v>2058</v>
      </c>
      <c r="S366" s="10" t="s">
        <v>4018</v>
      </c>
      <c r="T366" s="10" t="s">
        <v>4019</v>
      </c>
      <c r="U366" s="10" t="s">
        <v>4020</v>
      </c>
      <c r="V366" s="10" t="s">
        <v>4021</v>
      </c>
      <c r="W366" s="10" t="s">
        <v>4022</v>
      </c>
      <c r="X366" s="10" t="s">
        <v>4023</v>
      </c>
      <c r="Y366" s="10" t="s">
        <v>123</v>
      </c>
      <c r="Z366" s="10" t="s">
        <v>124</v>
      </c>
      <c r="AA366" s="49">
        <v>12</v>
      </c>
      <c r="AB366" s="10" t="s">
        <v>125</v>
      </c>
      <c r="AC366" s="10" t="s">
        <v>3981</v>
      </c>
      <c r="AD366" s="49">
        <v>2</v>
      </c>
      <c r="AE366" s="49">
        <v>3</v>
      </c>
      <c r="AF366" s="49">
        <v>4</v>
      </c>
      <c r="AG366" s="49">
        <v>3</v>
      </c>
      <c r="AH366" s="10" t="s">
        <v>6042</v>
      </c>
      <c r="AI366" s="10" t="s">
        <v>6043</v>
      </c>
      <c r="AJ366" s="10" t="s">
        <v>6044</v>
      </c>
      <c r="AK366" s="10" t="s">
        <v>6045</v>
      </c>
      <c r="AL366" s="10" t="s">
        <v>6045</v>
      </c>
      <c r="AM366" s="10" t="s">
        <v>4849</v>
      </c>
      <c r="AN366" s="10"/>
      <c r="AO366" s="49">
        <v>0</v>
      </c>
      <c r="AP366" s="49">
        <v>300</v>
      </c>
      <c r="AQ366" s="49">
        <v>300</v>
      </c>
      <c r="AR366" s="49">
        <v>0</v>
      </c>
      <c r="AS366" s="49">
        <v>0</v>
      </c>
      <c r="AT366" s="49">
        <v>0</v>
      </c>
      <c r="AU366" s="49">
        <v>0</v>
      </c>
      <c r="AV366" s="49">
        <v>0</v>
      </c>
      <c r="AW366" s="50">
        <v>0</v>
      </c>
      <c r="AX366" s="49">
        <v>0</v>
      </c>
      <c r="AY366" s="49">
        <v>0</v>
      </c>
      <c r="AZ366" s="49">
        <v>0</v>
      </c>
      <c r="BA366" s="49">
        <v>300</v>
      </c>
      <c r="BB366" s="49">
        <v>0</v>
      </c>
      <c r="BC366" s="49">
        <v>300</v>
      </c>
      <c r="BD366" s="49">
        <v>300</v>
      </c>
      <c r="BE366" s="49">
        <v>0</v>
      </c>
      <c r="BF366" s="49">
        <v>0</v>
      </c>
      <c r="BG366" s="49">
        <v>0</v>
      </c>
      <c r="BH366" s="49">
        <v>0</v>
      </c>
      <c r="BI366" s="49">
        <v>0</v>
      </c>
      <c r="BJ366" s="50">
        <v>0</v>
      </c>
      <c r="BK366" s="49">
        <v>0</v>
      </c>
      <c r="BL366" s="49">
        <v>0</v>
      </c>
      <c r="BM366" s="49">
        <v>0</v>
      </c>
      <c r="BN366" s="49">
        <v>300</v>
      </c>
      <c r="BO366" s="49">
        <v>0</v>
      </c>
      <c r="BP366" s="49">
        <v>300</v>
      </c>
      <c r="BQ366" s="49">
        <v>300</v>
      </c>
      <c r="BR366" s="49">
        <v>0</v>
      </c>
      <c r="BS366" s="49">
        <v>0</v>
      </c>
      <c r="BT366" s="49">
        <v>0</v>
      </c>
      <c r="BU366" s="50">
        <v>0</v>
      </c>
      <c r="BV366" s="49">
        <v>0</v>
      </c>
      <c r="BW366" s="50">
        <v>0</v>
      </c>
      <c r="BX366" s="49">
        <v>0</v>
      </c>
      <c r="BY366" s="49">
        <v>0</v>
      </c>
      <c r="BZ366" s="49">
        <v>0</v>
      </c>
      <c r="CA366" s="49">
        <v>300</v>
      </c>
      <c r="CB366" s="49">
        <v>0</v>
      </c>
      <c r="CC366" s="49">
        <v>300</v>
      </c>
      <c r="CD366" s="49">
        <v>300</v>
      </c>
      <c r="CE366" s="49">
        <v>0</v>
      </c>
      <c r="CF366" s="49">
        <v>0</v>
      </c>
      <c r="CG366" s="49">
        <v>0</v>
      </c>
      <c r="CH366" s="50">
        <v>0</v>
      </c>
      <c r="CI366" s="49">
        <v>0</v>
      </c>
      <c r="CJ366" s="50">
        <v>0</v>
      </c>
      <c r="CK366" s="49">
        <v>0</v>
      </c>
      <c r="CL366" s="49">
        <v>0</v>
      </c>
      <c r="CM366" s="49">
        <v>0</v>
      </c>
      <c r="CN366" s="49">
        <v>300</v>
      </c>
      <c r="CO366" s="10" t="s">
        <v>4028</v>
      </c>
      <c r="CP366" s="51" t="s">
        <v>4029</v>
      </c>
    </row>
    <row r="367" spans="1:94" ht="70.349999999999994" customHeight="1" x14ac:dyDescent="0.3">
      <c r="A367" s="48" t="s">
        <v>4030</v>
      </c>
      <c r="B367" s="48" t="s">
        <v>4030</v>
      </c>
      <c r="C367" s="10" t="s">
        <v>357</v>
      </c>
      <c r="D367" s="10" t="s">
        <v>3742</v>
      </c>
      <c r="E367" s="10" t="s">
        <v>3970</v>
      </c>
      <c r="F367" s="10" t="s">
        <v>946</v>
      </c>
      <c r="G367" s="10" t="s">
        <v>986</v>
      </c>
      <c r="H367" s="10" t="s">
        <v>106</v>
      </c>
      <c r="I367" s="10" t="s">
        <v>3972</v>
      </c>
      <c r="J367" s="10" t="s">
        <v>893</v>
      </c>
      <c r="K367" s="10" t="s">
        <v>3973</v>
      </c>
      <c r="L367" s="10" t="s">
        <v>3974</v>
      </c>
      <c r="M367" s="10" t="s">
        <v>1332</v>
      </c>
      <c r="N367" s="10" t="s">
        <v>3975</v>
      </c>
      <c r="O367" s="10" t="s">
        <v>137</v>
      </c>
      <c r="P367" s="10" t="s">
        <v>138</v>
      </c>
      <c r="Q367" s="10" t="s">
        <v>2057</v>
      </c>
      <c r="R367" s="10" t="s">
        <v>2058</v>
      </c>
      <c r="S367" s="10" t="s">
        <v>4031</v>
      </c>
      <c r="T367" s="10" t="s">
        <v>4032</v>
      </c>
      <c r="U367" s="10" t="s">
        <v>4031</v>
      </c>
      <c r="V367" s="10" t="s">
        <v>4033</v>
      </c>
      <c r="W367" s="10" t="s">
        <v>4034</v>
      </c>
      <c r="X367" s="10" t="s">
        <v>1833</v>
      </c>
      <c r="Y367" s="10" t="s">
        <v>123</v>
      </c>
      <c r="Z367" s="10" t="s">
        <v>124</v>
      </c>
      <c r="AA367" s="49">
        <v>2</v>
      </c>
      <c r="AB367" s="10" t="s">
        <v>125</v>
      </c>
      <c r="AC367" s="10" t="s">
        <v>3981</v>
      </c>
      <c r="AD367" s="49">
        <v>0</v>
      </c>
      <c r="AE367" s="49">
        <v>2</v>
      </c>
      <c r="AF367" s="49">
        <v>0</v>
      </c>
      <c r="AG367" s="49">
        <v>0</v>
      </c>
      <c r="AH367" s="10"/>
      <c r="AI367" s="10" t="s">
        <v>6046</v>
      </c>
      <c r="AJ367" s="10" t="s">
        <v>6047</v>
      </c>
      <c r="AK367" s="10"/>
      <c r="AL367" s="10"/>
      <c r="AM367" s="10" t="s">
        <v>4849</v>
      </c>
      <c r="AN367" s="10" t="s">
        <v>6048</v>
      </c>
      <c r="AO367" s="49">
        <v>0</v>
      </c>
      <c r="AP367" s="49">
        <v>4500</v>
      </c>
      <c r="AQ367" s="49">
        <v>4500</v>
      </c>
      <c r="AR367" s="49">
        <v>0</v>
      </c>
      <c r="AS367" s="49">
        <v>0</v>
      </c>
      <c r="AT367" s="49">
        <v>0</v>
      </c>
      <c r="AU367" s="49">
        <v>0</v>
      </c>
      <c r="AV367" s="49">
        <v>0</v>
      </c>
      <c r="AW367" s="50">
        <v>0</v>
      </c>
      <c r="AX367" s="49">
        <v>0</v>
      </c>
      <c r="AY367" s="49">
        <v>0</v>
      </c>
      <c r="AZ367" s="49">
        <v>0</v>
      </c>
      <c r="BA367" s="49">
        <v>4500</v>
      </c>
      <c r="BB367" s="49">
        <v>0</v>
      </c>
      <c r="BC367" s="49">
        <v>1450</v>
      </c>
      <c r="BD367" s="49">
        <v>1450</v>
      </c>
      <c r="BE367" s="49">
        <v>0</v>
      </c>
      <c r="BF367" s="49">
        <v>0</v>
      </c>
      <c r="BG367" s="49">
        <v>0</v>
      </c>
      <c r="BH367" s="49">
        <v>0</v>
      </c>
      <c r="BI367" s="49">
        <v>0</v>
      </c>
      <c r="BJ367" s="50">
        <v>0</v>
      </c>
      <c r="BK367" s="49">
        <v>0</v>
      </c>
      <c r="BL367" s="49">
        <v>0</v>
      </c>
      <c r="BM367" s="49">
        <v>0</v>
      </c>
      <c r="BN367" s="49">
        <v>1450</v>
      </c>
      <c r="BO367" s="49">
        <v>0</v>
      </c>
      <c r="BP367" s="49">
        <v>0</v>
      </c>
      <c r="BQ367" s="49">
        <v>0</v>
      </c>
      <c r="BR367" s="49">
        <v>0</v>
      </c>
      <c r="BS367" s="49">
        <v>0</v>
      </c>
      <c r="BT367" s="49">
        <v>0</v>
      </c>
      <c r="BU367" s="50">
        <v>0</v>
      </c>
      <c r="BV367" s="49">
        <v>0</v>
      </c>
      <c r="BW367" s="50">
        <v>0</v>
      </c>
      <c r="BX367" s="49">
        <v>0</v>
      </c>
      <c r="BY367" s="49">
        <v>0</v>
      </c>
      <c r="BZ367" s="49">
        <v>0</v>
      </c>
      <c r="CA367" s="49">
        <v>0</v>
      </c>
      <c r="CB367" s="49">
        <v>0</v>
      </c>
      <c r="CC367" s="49">
        <v>0</v>
      </c>
      <c r="CD367" s="49">
        <v>0</v>
      </c>
      <c r="CE367" s="49">
        <v>0</v>
      </c>
      <c r="CF367" s="49">
        <v>0</v>
      </c>
      <c r="CG367" s="49">
        <v>0</v>
      </c>
      <c r="CH367" s="50">
        <v>0</v>
      </c>
      <c r="CI367" s="49">
        <v>0</v>
      </c>
      <c r="CJ367" s="50">
        <v>0</v>
      </c>
      <c r="CK367" s="49">
        <v>0</v>
      </c>
      <c r="CL367" s="49">
        <v>0</v>
      </c>
      <c r="CM367" s="49">
        <v>0</v>
      </c>
      <c r="CN367" s="49">
        <v>0</v>
      </c>
      <c r="CO367" s="10" t="s">
        <v>4037</v>
      </c>
      <c r="CP367" s="51" t="s">
        <v>4038</v>
      </c>
    </row>
    <row r="368" spans="1:94" ht="70.349999999999994" customHeight="1" x14ac:dyDescent="0.3">
      <c r="A368" s="48" t="s">
        <v>4039</v>
      </c>
      <c r="B368" s="48" t="s">
        <v>4039</v>
      </c>
      <c r="C368" s="10" t="s">
        <v>419</v>
      </c>
      <c r="D368" s="10" t="s">
        <v>3742</v>
      </c>
      <c r="E368" s="10" t="s">
        <v>3970</v>
      </c>
      <c r="F368" s="10" t="s">
        <v>114</v>
      </c>
      <c r="G368" s="10" t="s">
        <v>986</v>
      </c>
      <c r="H368" s="10" t="s">
        <v>106</v>
      </c>
      <c r="I368" s="10" t="s">
        <v>3972</v>
      </c>
      <c r="J368" s="10" t="s">
        <v>925</v>
      </c>
      <c r="K368" s="10" t="s">
        <v>3973</v>
      </c>
      <c r="L368" s="10" t="s">
        <v>3974</v>
      </c>
      <c r="M368" s="10" t="s">
        <v>1332</v>
      </c>
      <c r="N368" s="10" t="s">
        <v>3975</v>
      </c>
      <c r="O368" s="10" t="s">
        <v>137</v>
      </c>
      <c r="P368" s="10" t="s">
        <v>138</v>
      </c>
      <c r="Q368" s="10" t="s">
        <v>2057</v>
      </c>
      <c r="R368" s="10" t="s">
        <v>2058</v>
      </c>
      <c r="S368" s="10" t="s">
        <v>4040</v>
      </c>
      <c r="T368" s="10" t="s">
        <v>4041</v>
      </c>
      <c r="U368" s="10" t="s">
        <v>4042</v>
      </c>
      <c r="V368" s="10" t="s">
        <v>4043</v>
      </c>
      <c r="W368" s="10" t="s">
        <v>4044</v>
      </c>
      <c r="X368" s="10" t="s">
        <v>3215</v>
      </c>
      <c r="Y368" s="10" t="s">
        <v>123</v>
      </c>
      <c r="Z368" s="10" t="s">
        <v>124</v>
      </c>
      <c r="AA368" s="49">
        <v>20</v>
      </c>
      <c r="AB368" s="10" t="s">
        <v>125</v>
      </c>
      <c r="AC368" s="10" t="s">
        <v>3981</v>
      </c>
      <c r="AD368" s="49">
        <v>7</v>
      </c>
      <c r="AE368" s="49">
        <v>5</v>
      </c>
      <c r="AF368" s="49">
        <v>4</v>
      </c>
      <c r="AG368" s="49">
        <v>4</v>
      </c>
      <c r="AH368" s="10" t="s">
        <v>6049</v>
      </c>
      <c r="AI368" s="10" t="s">
        <v>6050</v>
      </c>
      <c r="AJ368" s="10" t="s">
        <v>6051</v>
      </c>
      <c r="AK368" s="10"/>
      <c r="AL368" s="10"/>
      <c r="AM368" s="10" t="s">
        <v>4849</v>
      </c>
      <c r="AN368" s="10" t="s">
        <v>6052</v>
      </c>
      <c r="AO368" s="49">
        <v>0</v>
      </c>
      <c r="AP368" s="49">
        <v>3200</v>
      </c>
      <c r="AQ368" s="49">
        <v>3200</v>
      </c>
      <c r="AR368" s="49">
        <v>0</v>
      </c>
      <c r="AS368" s="49">
        <v>0</v>
      </c>
      <c r="AT368" s="49">
        <v>0</v>
      </c>
      <c r="AU368" s="49">
        <v>0</v>
      </c>
      <c r="AV368" s="49">
        <v>0</v>
      </c>
      <c r="AW368" s="50">
        <v>0</v>
      </c>
      <c r="AX368" s="49">
        <v>0</v>
      </c>
      <c r="AY368" s="49">
        <v>0</v>
      </c>
      <c r="AZ368" s="49">
        <v>0</v>
      </c>
      <c r="BA368" s="49">
        <v>3200</v>
      </c>
      <c r="BB368" s="49">
        <v>0</v>
      </c>
      <c r="BC368" s="49">
        <v>1150</v>
      </c>
      <c r="BD368" s="49">
        <v>1150</v>
      </c>
      <c r="BE368" s="49">
        <v>0</v>
      </c>
      <c r="BF368" s="49">
        <v>0</v>
      </c>
      <c r="BG368" s="49">
        <v>0</v>
      </c>
      <c r="BH368" s="49">
        <v>0</v>
      </c>
      <c r="BI368" s="49">
        <v>0</v>
      </c>
      <c r="BJ368" s="50">
        <v>0</v>
      </c>
      <c r="BK368" s="49">
        <v>0</v>
      </c>
      <c r="BL368" s="49">
        <v>0</v>
      </c>
      <c r="BM368" s="49">
        <v>0</v>
      </c>
      <c r="BN368" s="49">
        <v>1150</v>
      </c>
      <c r="BO368" s="49">
        <v>0</v>
      </c>
      <c r="BP368" s="49">
        <v>1000</v>
      </c>
      <c r="BQ368" s="49">
        <v>1000</v>
      </c>
      <c r="BR368" s="49">
        <v>0</v>
      </c>
      <c r="BS368" s="49">
        <v>0</v>
      </c>
      <c r="BT368" s="49">
        <v>0</v>
      </c>
      <c r="BU368" s="50">
        <v>0</v>
      </c>
      <c r="BV368" s="49">
        <v>0</v>
      </c>
      <c r="BW368" s="50">
        <v>0</v>
      </c>
      <c r="BX368" s="49">
        <v>0</v>
      </c>
      <c r="BY368" s="49">
        <v>0</v>
      </c>
      <c r="BZ368" s="49">
        <v>0</v>
      </c>
      <c r="CA368" s="49">
        <v>1000</v>
      </c>
      <c r="CB368" s="49">
        <v>0</v>
      </c>
      <c r="CC368" s="49">
        <v>1100</v>
      </c>
      <c r="CD368" s="49">
        <v>1100</v>
      </c>
      <c r="CE368" s="49">
        <v>0</v>
      </c>
      <c r="CF368" s="49">
        <v>0</v>
      </c>
      <c r="CG368" s="49">
        <v>0</v>
      </c>
      <c r="CH368" s="50">
        <v>0</v>
      </c>
      <c r="CI368" s="49">
        <v>0</v>
      </c>
      <c r="CJ368" s="50">
        <v>0</v>
      </c>
      <c r="CK368" s="49">
        <v>0</v>
      </c>
      <c r="CL368" s="49">
        <v>0</v>
      </c>
      <c r="CM368" s="49">
        <v>0</v>
      </c>
      <c r="CN368" s="49">
        <v>1100</v>
      </c>
      <c r="CO368" s="10" t="s">
        <v>4048</v>
      </c>
      <c r="CP368" s="51" t="s">
        <v>4049</v>
      </c>
    </row>
    <row r="369" spans="1:94" ht="70.349999999999994" customHeight="1" x14ac:dyDescent="0.3">
      <c r="A369" s="48" t="s">
        <v>4050</v>
      </c>
      <c r="B369" s="48" t="s">
        <v>4050</v>
      </c>
      <c r="C369" s="10" t="s">
        <v>436</v>
      </c>
      <c r="D369" s="10" t="s">
        <v>3742</v>
      </c>
      <c r="E369" s="10" t="s">
        <v>4051</v>
      </c>
      <c r="F369" s="10" t="s">
        <v>114</v>
      </c>
      <c r="G369" s="10" t="s">
        <v>986</v>
      </c>
      <c r="H369" s="10" t="s">
        <v>106</v>
      </c>
      <c r="I369" s="10" t="s">
        <v>3972</v>
      </c>
      <c r="J369" s="10" t="s">
        <v>925</v>
      </c>
      <c r="K369" s="10" t="s">
        <v>3973</v>
      </c>
      <c r="L369" s="10" t="s">
        <v>3974</v>
      </c>
      <c r="M369" s="10" t="s">
        <v>1332</v>
      </c>
      <c r="N369" s="10" t="s">
        <v>3975</v>
      </c>
      <c r="O369" s="10" t="s">
        <v>137</v>
      </c>
      <c r="P369" s="10" t="s">
        <v>138</v>
      </c>
      <c r="Q369" s="10" t="s">
        <v>2057</v>
      </c>
      <c r="R369" s="10" t="s">
        <v>140</v>
      </c>
      <c r="S369" s="10" t="s">
        <v>345</v>
      </c>
      <c r="T369" s="10" t="s">
        <v>346</v>
      </c>
      <c r="U369" s="10" t="s">
        <v>347</v>
      </c>
      <c r="V369" s="10" t="s">
        <v>348</v>
      </c>
      <c r="W369" s="10" t="s">
        <v>349</v>
      </c>
      <c r="X369" s="10" t="s">
        <v>350</v>
      </c>
      <c r="Y369" s="10" t="s">
        <v>123</v>
      </c>
      <c r="Z369" s="10" t="s">
        <v>124</v>
      </c>
      <c r="AA369" s="49">
        <v>4</v>
      </c>
      <c r="AB369" s="10" t="s">
        <v>125</v>
      </c>
      <c r="AC369" s="10" t="s">
        <v>3981</v>
      </c>
      <c r="AD369" s="49">
        <v>0</v>
      </c>
      <c r="AE369" s="49">
        <v>1</v>
      </c>
      <c r="AF369" s="49">
        <v>2</v>
      </c>
      <c r="AG369" s="49">
        <v>1</v>
      </c>
      <c r="AH369" s="10"/>
      <c r="AI369" s="10" t="s">
        <v>6053</v>
      </c>
      <c r="AJ369" s="10" t="s">
        <v>6054</v>
      </c>
      <c r="AK369" s="10" t="s">
        <v>6055</v>
      </c>
      <c r="AL369" s="10" t="s">
        <v>6055</v>
      </c>
      <c r="AM369" s="10" t="s">
        <v>4849</v>
      </c>
      <c r="AN369" s="10" t="s">
        <v>6056</v>
      </c>
      <c r="AO369" s="49">
        <v>0</v>
      </c>
      <c r="AP369" s="49">
        <v>2500</v>
      </c>
      <c r="AQ369" s="49">
        <v>2500</v>
      </c>
      <c r="AR369" s="49">
        <v>0</v>
      </c>
      <c r="AS369" s="49">
        <v>0</v>
      </c>
      <c r="AT369" s="49">
        <v>0</v>
      </c>
      <c r="AU369" s="49">
        <v>0</v>
      </c>
      <c r="AV369" s="49">
        <v>0</v>
      </c>
      <c r="AW369" s="50">
        <v>0</v>
      </c>
      <c r="AX369" s="49">
        <v>0</v>
      </c>
      <c r="AY369" s="49">
        <v>0</v>
      </c>
      <c r="AZ369" s="49">
        <v>0</v>
      </c>
      <c r="BA369" s="49">
        <v>2500</v>
      </c>
      <c r="BB369" s="49">
        <v>0</v>
      </c>
      <c r="BC369" s="49">
        <v>700</v>
      </c>
      <c r="BD369" s="49">
        <v>700</v>
      </c>
      <c r="BE369" s="49">
        <v>0</v>
      </c>
      <c r="BF369" s="49">
        <v>0</v>
      </c>
      <c r="BG369" s="49">
        <v>0</v>
      </c>
      <c r="BH369" s="49">
        <v>0</v>
      </c>
      <c r="BI369" s="49">
        <v>0</v>
      </c>
      <c r="BJ369" s="50">
        <v>0</v>
      </c>
      <c r="BK369" s="49">
        <v>0</v>
      </c>
      <c r="BL369" s="49">
        <v>0</v>
      </c>
      <c r="BM369" s="49">
        <v>0</v>
      </c>
      <c r="BN369" s="49">
        <v>700</v>
      </c>
      <c r="BO369" s="49">
        <v>0</v>
      </c>
      <c r="BP369" s="49">
        <v>800</v>
      </c>
      <c r="BQ369" s="49">
        <v>800</v>
      </c>
      <c r="BR369" s="49">
        <v>0</v>
      </c>
      <c r="BS369" s="49">
        <v>0</v>
      </c>
      <c r="BT369" s="49">
        <v>0</v>
      </c>
      <c r="BU369" s="50">
        <v>0</v>
      </c>
      <c r="BV369" s="49">
        <v>0</v>
      </c>
      <c r="BW369" s="50">
        <v>0</v>
      </c>
      <c r="BX369" s="49">
        <v>0</v>
      </c>
      <c r="BY369" s="49">
        <v>0</v>
      </c>
      <c r="BZ369" s="49">
        <v>0</v>
      </c>
      <c r="CA369" s="49">
        <v>800</v>
      </c>
      <c r="CB369" s="49">
        <v>0</v>
      </c>
      <c r="CC369" s="49">
        <v>1000</v>
      </c>
      <c r="CD369" s="49">
        <v>1000</v>
      </c>
      <c r="CE369" s="49">
        <v>0</v>
      </c>
      <c r="CF369" s="49">
        <v>0</v>
      </c>
      <c r="CG369" s="49">
        <v>0</v>
      </c>
      <c r="CH369" s="50">
        <v>0</v>
      </c>
      <c r="CI369" s="49">
        <v>0</v>
      </c>
      <c r="CJ369" s="50">
        <v>0</v>
      </c>
      <c r="CK369" s="49">
        <v>0</v>
      </c>
      <c r="CL369" s="49">
        <v>0</v>
      </c>
      <c r="CM369" s="49">
        <v>0</v>
      </c>
      <c r="CN369" s="49">
        <v>1000</v>
      </c>
      <c r="CO369" s="10" t="s">
        <v>4057</v>
      </c>
      <c r="CP369" s="51" t="s">
        <v>4058</v>
      </c>
    </row>
    <row r="370" spans="1:94" ht="70.349999999999994" customHeight="1" x14ac:dyDescent="0.3">
      <c r="A370" s="48" t="s">
        <v>4059</v>
      </c>
      <c r="B370" s="48" t="s">
        <v>4059</v>
      </c>
      <c r="C370" s="10" t="s">
        <v>111</v>
      </c>
      <c r="D370" s="10" t="s">
        <v>3742</v>
      </c>
      <c r="E370" s="10" t="s">
        <v>4060</v>
      </c>
      <c r="F370" s="10" t="s">
        <v>3747</v>
      </c>
      <c r="G370" s="10" t="s">
        <v>124</v>
      </c>
      <c r="H370" s="10" t="s">
        <v>106</v>
      </c>
      <c r="I370" s="10" t="s">
        <v>4061</v>
      </c>
      <c r="J370" s="10" t="s">
        <v>1229</v>
      </c>
      <c r="K370" s="10" t="s">
        <v>4062</v>
      </c>
      <c r="L370" s="10" t="s">
        <v>3974</v>
      </c>
      <c r="M370" s="10" t="s">
        <v>4063</v>
      </c>
      <c r="N370" s="10" t="s">
        <v>4064</v>
      </c>
      <c r="O370" s="10" t="s">
        <v>4065</v>
      </c>
      <c r="P370" s="10" t="s">
        <v>659</v>
      </c>
      <c r="Q370" s="10" t="s">
        <v>4066</v>
      </c>
      <c r="R370" s="10" t="s">
        <v>4067</v>
      </c>
      <c r="S370" s="10" t="s">
        <v>4068</v>
      </c>
      <c r="T370" s="10" t="s">
        <v>4069</v>
      </c>
      <c r="U370" s="10" t="s">
        <v>4070</v>
      </c>
      <c r="V370" s="10" t="s">
        <v>4071</v>
      </c>
      <c r="W370" s="10" t="s">
        <v>4072</v>
      </c>
      <c r="X370" s="10" t="s">
        <v>146</v>
      </c>
      <c r="Y370" s="10" t="s">
        <v>123</v>
      </c>
      <c r="Z370" s="10" t="s">
        <v>124</v>
      </c>
      <c r="AA370" s="49">
        <v>120</v>
      </c>
      <c r="AB370" s="10" t="s">
        <v>125</v>
      </c>
      <c r="AC370" s="10" t="s">
        <v>3981</v>
      </c>
      <c r="AD370" s="49">
        <v>35</v>
      </c>
      <c r="AE370" s="49">
        <v>25</v>
      </c>
      <c r="AF370" s="49">
        <v>30</v>
      </c>
      <c r="AG370" s="49">
        <v>30</v>
      </c>
      <c r="AH370" s="10" t="s">
        <v>6057</v>
      </c>
      <c r="AI370" s="10" t="s">
        <v>6058</v>
      </c>
      <c r="AJ370" s="10" t="s">
        <v>6059</v>
      </c>
      <c r="AK370" s="10" t="s">
        <v>6060</v>
      </c>
      <c r="AL370" s="10" t="s">
        <v>6060</v>
      </c>
      <c r="AM370" s="10" t="s">
        <v>4849</v>
      </c>
      <c r="AN370" s="10"/>
      <c r="AO370" s="49">
        <v>20</v>
      </c>
      <c r="AP370" s="49">
        <v>0</v>
      </c>
      <c r="AQ370" s="49">
        <v>20</v>
      </c>
      <c r="AR370" s="49">
        <v>0</v>
      </c>
      <c r="AS370" s="49">
        <v>0</v>
      </c>
      <c r="AT370" s="49">
        <v>0</v>
      </c>
      <c r="AU370" s="49">
        <v>0</v>
      </c>
      <c r="AV370" s="49">
        <v>0</v>
      </c>
      <c r="AW370" s="50">
        <v>0</v>
      </c>
      <c r="AX370" s="49">
        <v>0</v>
      </c>
      <c r="AY370" s="49">
        <v>0</v>
      </c>
      <c r="AZ370" s="49">
        <v>0</v>
      </c>
      <c r="BA370" s="49">
        <v>20</v>
      </c>
      <c r="BB370" s="49">
        <v>20</v>
      </c>
      <c r="BC370" s="49">
        <v>0</v>
      </c>
      <c r="BD370" s="49">
        <v>20</v>
      </c>
      <c r="BE370" s="49">
        <v>0</v>
      </c>
      <c r="BF370" s="49">
        <v>0</v>
      </c>
      <c r="BG370" s="49">
        <v>0</v>
      </c>
      <c r="BH370" s="49">
        <v>0</v>
      </c>
      <c r="BI370" s="49">
        <v>0</v>
      </c>
      <c r="BJ370" s="50">
        <v>0</v>
      </c>
      <c r="BK370" s="49">
        <v>0</v>
      </c>
      <c r="BL370" s="49">
        <v>0</v>
      </c>
      <c r="BM370" s="49">
        <v>0</v>
      </c>
      <c r="BN370" s="49">
        <v>20</v>
      </c>
      <c r="BO370" s="49">
        <v>20</v>
      </c>
      <c r="BP370" s="49">
        <v>0</v>
      </c>
      <c r="BQ370" s="49">
        <v>20</v>
      </c>
      <c r="BR370" s="49">
        <v>0</v>
      </c>
      <c r="BS370" s="49">
        <v>0</v>
      </c>
      <c r="BT370" s="49">
        <v>0</v>
      </c>
      <c r="BU370" s="50">
        <v>0</v>
      </c>
      <c r="BV370" s="49">
        <v>0</v>
      </c>
      <c r="BW370" s="50">
        <v>0</v>
      </c>
      <c r="BX370" s="49">
        <v>0</v>
      </c>
      <c r="BY370" s="49">
        <v>0</v>
      </c>
      <c r="BZ370" s="49">
        <v>0</v>
      </c>
      <c r="CA370" s="49">
        <v>20</v>
      </c>
      <c r="CB370" s="49">
        <v>20</v>
      </c>
      <c r="CC370" s="49">
        <v>0</v>
      </c>
      <c r="CD370" s="49">
        <v>20</v>
      </c>
      <c r="CE370" s="49">
        <v>0</v>
      </c>
      <c r="CF370" s="49">
        <v>0</v>
      </c>
      <c r="CG370" s="49">
        <v>0</v>
      </c>
      <c r="CH370" s="50">
        <v>0</v>
      </c>
      <c r="CI370" s="49">
        <v>0</v>
      </c>
      <c r="CJ370" s="50">
        <v>0</v>
      </c>
      <c r="CK370" s="49">
        <v>0</v>
      </c>
      <c r="CL370" s="49">
        <v>0</v>
      </c>
      <c r="CM370" s="49">
        <v>0</v>
      </c>
      <c r="CN370" s="49">
        <v>20</v>
      </c>
      <c r="CO370" s="10" t="s">
        <v>4078</v>
      </c>
      <c r="CP370" s="51" t="s">
        <v>4079</v>
      </c>
    </row>
    <row r="371" spans="1:94" ht="70.349999999999994" customHeight="1" x14ac:dyDescent="0.3">
      <c r="A371" s="48" t="s">
        <v>4080</v>
      </c>
      <c r="B371" s="48" t="s">
        <v>4080</v>
      </c>
      <c r="C371" s="10" t="s">
        <v>101</v>
      </c>
      <c r="D371" s="10" t="s">
        <v>3742</v>
      </c>
      <c r="E371" s="10" t="s">
        <v>4060</v>
      </c>
      <c r="F371" s="10" t="s">
        <v>3747</v>
      </c>
      <c r="G371" s="10" t="s">
        <v>124</v>
      </c>
      <c r="H371" s="10" t="s">
        <v>106</v>
      </c>
      <c r="I371" s="10" t="s">
        <v>4061</v>
      </c>
      <c r="J371" s="10" t="s">
        <v>1229</v>
      </c>
      <c r="K371" s="10" t="s">
        <v>4062</v>
      </c>
      <c r="L371" s="10" t="s">
        <v>3974</v>
      </c>
      <c r="M371" s="10" t="s">
        <v>4063</v>
      </c>
      <c r="N371" s="10" t="s">
        <v>4064</v>
      </c>
      <c r="O371" s="10" t="s">
        <v>4065</v>
      </c>
      <c r="P371" s="10" t="s">
        <v>659</v>
      </c>
      <c r="Q371" s="10" t="s">
        <v>4066</v>
      </c>
      <c r="R371" s="10" t="s">
        <v>4067</v>
      </c>
      <c r="S371" s="10" t="s">
        <v>4081</v>
      </c>
      <c r="T371" s="10" t="s">
        <v>4082</v>
      </c>
      <c r="U371" s="10" t="s">
        <v>4083</v>
      </c>
      <c r="V371" s="10" t="s">
        <v>4084</v>
      </c>
      <c r="W371" s="10" t="s">
        <v>4085</v>
      </c>
      <c r="X371" s="10" t="s">
        <v>146</v>
      </c>
      <c r="Y371" s="10" t="s">
        <v>123</v>
      </c>
      <c r="Z371" s="10" t="s">
        <v>124</v>
      </c>
      <c r="AA371" s="49">
        <v>120</v>
      </c>
      <c r="AB371" s="10" t="s">
        <v>125</v>
      </c>
      <c r="AC371" s="10" t="s">
        <v>3981</v>
      </c>
      <c r="AD371" s="49">
        <v>32</v>
      </c>
      <c r="AE371" s="49">
        <v>28</v>
      </c>
      <c r="AF371" s="49">
        <v>30</v>
      </c>
      <c r="AG371" s="49">
        <v>30</v>
      </c>
      <c r="AH371" s="10" t="s">
        <v>6061</v>
      </c>
      <c r="AI371" s="10" t="s">
        <v>6062</v>
      </c>
      <c r="AJ371" s="10" t="s">
        <v>6063</v>
      </c>
      <c r="AK371" s="10" t="s">
        <v>6064</v>
      </c>
      <c r="AL371" s="10" t="s">
        <v>6065</v>
      </c>
      <c r="AM371" s="10" t="s">
        <v>4849</v>
      </c>
      <c r="AN371" s="10"/>
      <c r="AO371" s="49">
        <v>30</v>
      </c>
      <c r="AP371" s="49">
        <v>100</v>
      </c>
      <c r="AQ371" s="49">
        <v>130</v>
      </c>
      <c r="AR371" s="49">
        <v>0</v>
      </c>
      <c r="AS371" s="49">
        <v>0</v>
      </c>
      <c r="AT371" s="49">
        <v>0</v>
      </c>
      <c r="AU371" s="49">
        <v>0</v>
      </c>
      <c r="AV371" s="49">
        <v>0</v>
      </c>
      <c r="AW371" s="50">
        <v>0</v>
      </c>
      <c r="AX371" s="49">
        <v>0</v>
      </c>
      <c r="AY371" s="49">
        <v>0</v>
      </c>
      <c r="AZ371" s="49">
        <v>0</v>
      </c>
      <c r="BA371" s="49">
        <v>130</v>
      </c>
      <c r="BB371" s="49">
        <v>30</v>
      </c>
      <c r="BC371" s="49">
        <v>100</v>
      </c>
      <c r="BD371" s="49">
        <v>130</v>
      </c>
      <c r="BE371" s="49">
        <v>0</v>
      </c>
      <c r="BF371" s="49">
        <v>0</v>
      </c>
      <c r="BG371" s="49">
        <v>0</v>
      </c>
      <c r="BH371" s="49">
        <v>0</v>
      </c>
      <c r="BI371" s="49">
        <v>0</v>
      </c>
      <c r="BJ371" s="50">
        <v>0</v>
      </c>
      <c r="BK371" s="49">
        <v>0</v>
      </c>
      <c r="BL371" s="49">
        <v>0</v>
      </c>
      <c r="BM371" s="49">
        <v>0</v>
      </c>
      <c r="BN371" s="49">
        <v>130</v>
      </c>
      <c r="BO371" s="49">
        <v>30</v>
      </c>
      <c r="BP371" s="49">
        <v>100</v>
      </c>
      <c r="BQ371" s="49">
        <v>130</v>
      </c>
      <c r="BR371" s="49">
        <v>0</v>
      </c>
      <c r="BS371" s="49">
        <v>0</v>
      </c>
      <c r="BT371" s="49">
        <v>0</v>
      </c>
      <c r="BU371" s="50">
        <v>0</v>
      </c>
      <c r="BV371" s="49">
        <v>0</v>
      </c>
      <c r="BW371" s="50">
        <v>0</v>
      </c>
      <c r="BX371" s="49">
        <v>0</v>
      </c>
      <c r="BY371" s="49">
        <v>0</v>
      </c>
      <c r="BZ371" s="49">
        <v>0</v>
      </c>
      <c r="CA371" s="49">
        <v>130</v>
      </c>
      <c r="CB371" s="49">
        <v>30</v>
      </c>
      <c r="CC371" s="49">
        <v>100</v>
      </c>
      <c r="CD371" s="49">
        <v>130</v>
      </c>
      <c r="CE371" s="49">
        <v>0</v>
      </c>
      <c r="CF371" s="49">
        <v>0</v>
      </c>
      <c r="CG371" s="49">
        <v>0</v>
      </c>
      <c r="CH371" s="50">
        <v>0</v>
      </c>
      <c r="CI371" s="49">
        <v>0</v>
      </c>
      <c r="CJ371" s="50">
        <v>0</v>
      </c>
      <c r="CK371" s="49">
        <v>0</v>
      </c>
      <c r="CL371" s="49">
        <v>0</v>
      </c>
      <c r="CM371" s="49">
        <v>0</v>
      </c>
      <c r="CN371" s="49">
        <v>130</v>
      </c>
      <c r="CO371" s="10" t="s">
        <v>4090</v>
      </c>
      <c r="CP371" s="51" t="s">
        <v>4091</v>
      </c>
    </row>
    <row r="372" spans="1:94" ht="70.349999999999994" customHeight="1" x14ac:dyDescent="0.3">
      <c r="A372" s="48" t="s">
        <v>4092</v>
      </c>
      <c r="B372" s="48" t="s">
        <v>4092</v>
      </c>
      <c r="C372" s="10" t="s">
        <v>136</v>
      </c>
      <c r="D372" s="10" t="s">
        <v>3742</v>
      </c>
      <c r="E372" s="10" t="s">
        <v>4060</v>
      </c>
      <c r="F372" s="10" t="s">
        <v>3747</v>
      </c>
      <c r="G372" s="10" t="s">
        <v>124</v>
      </c>
      <c r="H372" s="10" t="s">
        <v>106</v>
      </c>
      <c r="I372" s="10" t="s">
        <v>4061</v>
      </c>
      <c r="J372" s="10" t="s">
        <v>1229</v>
      </c>
      <c r="K372" s="10" t="s">
        <v>4062</v>
      </c>
      <c r="L372" s="10" t="s">
        <v>3974</v>
      </c>
      <c r="M372" s="10" t="s">
        <v>4063</v>
      </c>
      <c r="N372" s="10" t="s">
        <v>4064</v>
      </c>
      <c r="O372" s="10" t="s">
        <v>4065</v>
      </c>
      <c r="P372" s="10" t="s">
        <v>659</v>
      </c>
      <c r="Q372" s="10" t="s">
        <v>4066</v>
      </c>
      <c r="R372" s="10" t="s">
        <v>4067</v>
      </c>
      <c r="S372" s="10" t="s">
        <v>4093</v>
      </c>
      <c r="T372" s="10" t="s">
        <v>4094</v>
      </c>
      <c r="U372" s="10" t="s">
        <v>4095</v>
      </c>
      <c r="V372" s="10" t="s">
        <v>4096</v>
      </c>
      <c r="W372" s="10" t="s">
        <v>4097</v>
      </c>
      <c r="X372" s="10" t="s">
        <v>4098</v>
      </c>
      <c r="Y372" s="10" t="s">
        <v>123</v>
      </c>
      <c r="Z372" s="10" t="s">
        <v>124</v>
      </c>
      <c r="AA372" s="49">
        <v>2</v>
      </c>
      <c r="AB372" s="10" t="s">
        <v>125</v>
      </c>
      <c r="AC372" s="10" t="s">
        <v>3981</v>
      </c>
      <c r="AD372" s="49">
        <v>0</v>
      </c>
      <c r="AE372" s="49">
        <v>1</v>
      </c>
      <c r="AF372" s="49">
        <v>0</v>
      </c>
      <c r="AG372" s="49">
        <v>1</v>
      </c>
      <c r="AH372" s="10"/>
      <c r="AI372" s="10" t="s">
        <v>6066</v>
      </c>
      <c r="AJ372" s="10"/>
      <c r="AK372" s="10"/>
      <c r="AL372" s="10" t="s">
        <v>6067</v>
      </c>
      <c r="AM372" s="10" t="s">
        <v>4849</v>
      </c>
      <c r="AN372" s="10"/>
      <c r="AO372" s="49">
        <v>30</v>
      </c>
      <c r="AP372" s="49">
        <v>100</v>
      </c>
      <c r="AQ372" s="49">
        <v>130</v>
      </c>
      <c r="AR372" s="49">
        <v>0</v>
      </c>
      <c r="AS372" s="49">
        <v>0</v>
      </c>
      <c r="AT372" s="49">
        <v>0</v>
      </c>
      <c r="AU372" s="49">
        <v>0</v>
      </c>
      <c r="AV372" s="49">
        <v>0</v>
      </c>
      <c r="AW372" s="50">
        <v>0</v>
      </c>
      <c r="AX372" s="49">
        <v>0</v>
      </c>
      <c r="AY372" s="49">
        <v>0</v>
      </c>
      <c r="AZ372" s="49">
        <v>0</v>
      </c>
      <c r="BA372" s="49">
        <v>130</v>
      </c>
      <c r="BB372" s="49">
        <v>30</v>
      </c>
      <c r="BC372" s="49">
        <v>100</v>
      </c>
      <c r="BD372" s="49">
        <v>130</v>
      </c>
      <c r="BE372" s="49">
        <v>0</v>
      </c>
      <c r="BF372" s="49">
        <v>0</v>
      </c>
      <c r="BG372" s="49">
        <v>0</v>
      </c>
      <c r="BH372" s="49">
        <v>0</v>
      </c>
      <c r="BI372" s="49">
        <v>0</v>
      </c>
      <c r="BJ372" s="50">
        <v>0</v>
      </c>
      <c r="BK372" s="49">
        <v>0</v>
      </c>
      <c r="BL372" s="49">
        <v>0</v>
      </c>
      <c r="BM372" s="49">
        <v>0</v>
      </c>
      <c r="BN372" s="49">
        <v>130</v>
      </c>
      <c r="BO372" s="49">
        <v>30</v>
      </c>
      <c r="BP372" s="49">
        <v>100</v>
      </c>
      <c r="BQ372" s="49">
        <v>130</v>
      </c>
      <c r="BR372" s="49">
        <v>0</v>
      </c>
      <c r="BS372" s="49">
        <v>0</v>
      </c>
      <c r="BT372" s="49">
        <v>0</v>
      </c>
      <c r="BU372" s="50">
        <v>0</v>
      </c>
      <c r="BV372" s="49">
        <v>0</v>
      </c>
      <c r="BW372" s="50">
        <v>0</v>
      </c>
      <c r="BX372" s="49">
        <v>0</v>
      </c>
      <c r="BY372" s="49">
        <v>0</v>
      </c>
      <c r="BZ372" s="49">
        <v>0</v>
      </c>
      <c r="CA372" s="49">
        <v>130</v>
      </c>
      <c r="CB372" s="49">
        <v>30</v>
      </c>
      <c r="CC372" s="49">
        <v>100</v>
      </c>
      <c r="CD372" s="49">
        <v>130</v>
      </c>
      <c r="CE372" s="49">
        <v>0</v>
      </c>
      <c r="CF372" s="49">
        <v>0</v>
      </c>
      <c r="CG372" s="49">
        <v>0</v>
      </c>
      <c r="CH372" s="50">
        <v>0</v>
      </c>
      <c r="CI372" s="49">
        <v>0</v>
      </c>
      <c r="CJ372" s="50">
        <v>0</v>
      </c>
      <c r="CK372" s="49">
        <v>0</v>
      </c>
      <c r="CL372" s="49">
        <v>0</v>
      </c>
      <c r="CM372" s="49">
        <v>0</v>
      </c>
      <c r="CN372" s="49">
        <v>130</v>
      </c>
      <c r="CO372" s="10"/>
      <c r="CP372" s="51" t="s">
        <v>4100</v>
      </c>
    </row>
    <row r="373" spans="1:94" ht="70.349999999999994" customHeight="1" x14ac:dyDescent="0.3">
      <c r="A373" s="48" t="s">
        <v>4101</v>
      </c>
      <c r="B373" s="48" t="s">
        <v>4101</v>
      </c>
      <c r="C373" s="10" t="s">
        <v>111</v>
      </c>
      <c r="D373" s="10" t="s">
        <v>3742</v>
      </c>
      <c r="E373" s="10" t="s">
        <v>4102</v>
      </c>
      <c r="F373" s="10" t="s">
        <v>111</v>
      </c>
      <c r="G373" s="10" t="s">
        <v>105</v>
      </c>
      <c r="H373" s="10" t="s">
        <v>106</v>
      </c>
      <c r="I373" s="10" t="s">
        <v>4103</v>
      </c>
      <c r="J373" s="10" t="s">
        <v>111</v>
      </c>
      <c r="K373" s="10" t="s">
        <v>4104</v>
      </c>
      <c r="L373" s="10" t="s">
        <v>3974</v>
      </c>
      <c r="M373" s="10" t="s">
        <v>4105</v>
      </c>
      <c r="N373" s="10" t="s">
        <v>4106</v>
      </c>
      <c r="O373" s="10" t="s">
        <v>4107</v>
      </c>
      <c r="P373" s="10" t="s">
        <v>808</v>
      </c>
      <c r="Q373" s="10" t="s">
        <v>4108</v>
      </c>
      <c r="R373" s="10" t="s">
        <v>4109</v>
      </c>
      <c r="S373" s="10" t="s">
        <v>4110</v>
      </c>
      <c r="T373" s="10" t="s">
        <v>4111</v>
      </c>
      <c r="U373" s="10" t="s">
        <v>1728</v>
      </c>
      <c r="V373" s="10" t="s">
        <v>4112</v>
      </c>
      <c r="W373" s="10" t="s">
        <v>4113</v>
      </c>
      <c r="X373" s="10" t="s">
        <v>146</v>
      </c>
      <c r="Y373" s="10" t="s">
        <v>123</v>
      </c>
      <c r="Z373" s="10" t="s">
        <v>124</v>
      </c>
      <c r="AA373" s="49">
        <v>8</v>
      </c>
      <c r="AB373" s="10" t="s">
        <v>125</v>
      </c>
      <c r="AC373" s="10" t="s">
        <v>3981</v>
      </c>
      <c r="AD373" s="49">
        <v>2</v>
      </c>
      <c r="AE373" s="49">
        <v>2</v>
      </c>
      <c r="AF373" s="49">
        <v>2</v>
      </c>
      <c r="AG373" s="49">
        <v>2</v>
      </c>
      <c r="AH373" s="10" t="s">
        <v>6068</v>
      </c>
      <c r="AI373" s="10" t="s">
        <v>6069</v>
      </c>
      <c r="AJ373" s="10"/>
      <c r="AK373" s="10" t="s">
        <v>6070</v>
      </c>
      <c r="AL373" s="10" t="s">
        <v>6070</v>
      </c>
      <c r="AM373" s="10" t="s">
        <v>4849</v>
      </c>
      <c r="AN373" s="10"/>
      <c r="AO373" s="49">
        <v>0</v>
      </c>
      <c r="AP373" s="49">
        <v>50</v>
      </c>
      <c r="AQ373" s="49">
        <v>50</v>
      </c>
      <c r="AR373" s="49">
        <v>0</v>
      </c>
      <c r="AS373" s="49">
        <v>0</v>
      </c>
      <c r="AT373" s="49">
        <v>0</v>
      </c>
      <c r="AU373" s="49">
        <v>0</v>
      </c>
      <c r="AV373" s="49">
        <v>0</v>
      </c>
      <c r="AW373" s="50">
        <v>0</v>
      </c>
      <c r="AX373" s="49">
        <v>0</v>
      </c>
      <c r="AY373" s="49">
        <v>0</v>
      </c>
      <c r="AZ373" s="49">
        <v>0</v>
      </c>
      <c r="BA373" s="49">
        <v>50</v>
      </c>
      <c r="BB373" s="49">
        <v>0</v>
      </c>
      <c r="BC373" s="49">
        <v>50</v>
      </c>
      <c r="BD373" s="49">
        <v>50</v>
      </c>
      <c r="BE373" s="49">
        <v>0</v>
      </c>
      <c r="BF373" s="49">
        <v>0</v>
      </c>
      <c r="BG373" s="49">
        <v>0</v>
      </c>
      <c r="BH373" s="49">
        <v>0</v>
      </c>
      <c r="BI373" s="49">
        <v>0</v>
      </c>
      <c r="BJ373" s="50">
        <v>0</v>
      </c>
      <c r="BK373" s="49">
        <v>0</v>
      </c>
      <c r="BL373" s="49">
        <v>0</v>
      </c>
      <c r="BM373" s="49">
        <v>0</v>
      </c>
      <c r="BN373" s="49">
        <v>50</v>
      </c>
      <c r="BO373" s="49">
        <v>0</v>
      </c>
      <c r="BP373" s="49">
        <v>100</v>
      </c>
      <c r="BQ373" s="49">
        <v>100</v>
      </c>
      <c r="BR373" s="49">
        <v>0</v>
      </c>
      <c r="BS373" s="49">
        <v>0</v>
      </c>
      <c r="BT373" s="49">
        <v>0</v>
      </c>
      <c r="BU373" s="50">
        <v>0</v>
      </c>
      <c r="BV373" s="49">
        <v>0</v>
      </c>
      <c r="BW373" s="50">
        <v>0</v>
      </c>
      <c r="BX373" s="49">
        <v>0</v>
      </c>
      <c r="BY373" s="49">
        <v>0</v>
      </c>
      <c r="BZ373" s="49">
        <v>0</v>
      </c>
      <c r="CA373" s="49">
        <v>100</v>
      </c>
      <c r="CB373" s="49">
        <v>0</v>
      </c>
      <c r="CC373" s="49">
        <v>100</v>
      </c>
      <c r="CD373" s="49">
        <v>100</v>
      </c>
      <c r="CE373" s="49">
        <v>0</v>
      </c>
      <c r="CF373" s="49">
        <v>0</v>
      </c>
      <c r="CG373" s="49">
        <v>0</v>
      </c>
      <c r="CH373" s="50">
        <v>0</v>
      </c>
      <c r="CI373" s="49">
        <v>0</v>
      </c>
      <c r="CJ373" s="50">
        <v>0</v>
      </c>
      <c r="CK373" s="49">
        <v>0</v>
      </c>
      <c r="CL373" s="49">
        <v>0</v>
      </c>
      <c r="CM373" s="49">
        <v>0</v>
      </c>
      <c r="CN373" s="49">
        <v>100</v>
      </c>
      <c r="CO373" s="10" t="s">
        <v>4117</v>
      </c>
      <c r="CP373" s="51" t="s">
        <v>4118</v>
      </c>
    </row>
    <row r="374" spans="1:94" ht="70.349999999999994" customHeight="1" x14ac:dyDescent="0.3">
      <c r="A374" s="48" t="s">
        <v>4119</v>
      </c>
      <c r="B374" s="48" t="s">
        <v>4119</v>
      </c>
      <c r="C374" s="10" t="s">
        <v>101</v>
      </c>
      <c r="D374" s="10" t="s">
        <v>3742</v>
      </c>
      <c r="E374" s="10" t="s">
        <v>4120</v>
      </c>
      <c r="F374" s="10" t="s">
        <v>193</v>
      </c>
      <c r="G374" s="10" t="s">
        <v>105</v>
      </c>
      <c r="H374" s="10" t="s">
        <v>106</v>
      </c>
      <c r="I374" s="10" t="s">
        <v>4121</v>
      </c>
      <c r="J374" s="10" t="s">
        <v>111</v>
      </c>
      <c r="K374" s="10" t="s">
        <v>4122</v>
      </c>
      <c r="L374" s="10" t="s">
        <v>3974</v>
      </c>
      <c r="M374" s="10" t="s">
        <v>4105</v>
      </c>
      <c r="N374" s="10" t="s">
        <v>4106</v>
      </c>
      <c r="O374" s="10" t="s">
        <v>137</v>
      </c>
      <c r="P374" s="10" t="s">
        <v>138</v>
      </c>
      <c r="Q374" s="10" t="s">
        <v>139</v>
      </c>
      <c r="R374" s="10" t="s">
        <v>140</v>
      </c>
      <c r="S374" s="10" t="s">
        <v>217</v>
      </c>
      <c r="T374" s="10" t="s">
        <v>218</v>
      </c>
      <c r="U374" s="10" t="s">
        <v>219</v>
      </c>
      <c r="V374" s="10" t="s">
        <v>220</v>
      </c>
      <c r="W374" s="10" t="s">
        <v>221</v>
      </c>
      <c r="X374" s="10" t="s">
        <v>222</v>
      </c>
      <c r="Y374" s="10" t="s">
        <v>123</v>
      </c>
      <c r="Z374" s="10" t="s">
        <v>124</v>
      </c>
      <c r="AA374" s="49">
        <v>1</v>
      </c>
      <c r="AB374" s="10" t="s">
        <v>182</v>
      </c>
      <c r="AC374" s="10" t="s">
        <v>3981</v>
      </c>
      <c r="AD374" s="49">
        <v>1</v>
      </c>
      <c r="AE374" s="49">
        <v>1</v>
      </c>
      <c r="AF374" s="49">
        <v>1</v>
      </c>
      <c r="AG374" s="49">
        <v>1</v>
      </c>
      <c r="AH374" s="10" t="s">
        <v>6071</v>
      </c>
      <c r="AI374" s="10" t="s">
        <v>6072</v>
      </c>
      <c r="AJ374" s="10" t="s">
        <v>6073</v>
      </c>
      <c r="AK374" s="10" t="s">
        <v>6074</v>
      </c>
      <c r="AL374" s="10" t="s">
        <v>6074</v>
      </c>
      <c r="AM374" s="10" t="s">
        <v>4849</v>
      </c>
      <c r="AN374" s="10"/>
      <c r="AO374" s="49">
        <v>0</v>
      </c>
      <c r="AP374" s="49">
        <v>50</v>
      </c>
      <c r="AQ374" s="49">
        <v>50</v>
      </c>
      <c r="AR374" s="49">
        <v>0</v>
      </c>
      <c r="AS374" s="49">
        <v>0</v>
      </c>
      <c r="AT374" s="49">
        <v>0</v>
      </c>
      <c r="AU374" s="49">
        <v>0</v>
      </c>
      <c r="AV374" s="49">
        <v>0</v>
      </c>
      <c r="AW374" s="50">
        <v>0</v>
      </c>
      <c r="AX374" s="49">
        <v>0</v>
      </c>
      <c r="AY374" s="49">
        <v>0</v>
      </c>
      <c r="AZ374" s="49">
        <v>0</v>
      </c>
      <c r="BA374" s="49">
        <v>50</v>
      </c>
      <c r="BB374" s="49">
        <v>0</v>
      </c>
      <c r="BC374" s="49">
        <v>50</v>
      </c>
      <c r="BD374" s="49">
        <v>50</v>
      </c>
      <c r="BE374" s="49">
        <v>0</v>
      </c>
      <c r="BF374" s="49">
        <v>0</v>
      </c>
      <c r="BG374" s="49">
        <v>0</v>
      </c>
      <c r="BH374" s="49">
        <v>0</v>
      </c>
      <c r="BI374" s="49">
        <v>0</v>
      </c>
      <c r="BJ374" s="50">
        <v>0</v>
      </c>
      <c r="BK374" s="49">
        <v>0</v>
      </c>
      <c r="BL374" s="49">
        <v>0</v>
      </c>
      <c r="BM374" s="49">
        <v>0</v>
      </c>
      <c r="BN374" s="49">
        <v>50</v>
      </c>
      <c r="BO374" s="49">
        <v>30</v>
      </c>
      <c r="BP374" s="49">
        <v>80</v>
      </c>
      <c r="BQ374" s="49">
        <v>110</v>
      </c>
      <c r="BR374" s="49">
        <v>0</v>
      </c>
      <c r="BS374" s="49">
        <v>0</v>
      </c>
      <c r="BT374" s="49">
        <v>0</v>
      </c>
      <c r="BU374" s="50">
        <v>0</v>
      </c>
      <c r="BV374" s="49">
        <v>0</v>
      </c>
      <c r="BW374" s="50">
        <v>0</v>
      </c>
      <c r="BX374" s="49">
        <v>0</v>
      </c>
      <c r="BY374" s="49">
        <v>0</v>
      </c>
      <c r="BZ374" s="49">
        <v>0</v>
      </c>
      <c r="CA374" s="49">
        <v>110</v>
      </c>
      <c r="CB374" s="49">
        <v>0</v>
      </c>
      <c r="CC374" s="49">
        <v>100</v>
      </c>
      <c r="CD374" s="49">
        <v>100</v>
      </c>
      <c r="CE374" s="49">
        <v>0</v>
      </c>
      <c r="CF374" s="49">
        <v>0</v>
      </c>
      <c r="CG374" s="49">
        <v>0</v>
      </c>
      <c r="CH374" s="50">
        <v>0</v>
      </c>
      <c r="CI374" s="49">
        <v>0</v>
      </c>
      <c r="CJ374" s="50">
        <v>0</v>
      </c>
      <c r="CK374" s="49">
        <v>0</v>
      </c>
      <c r="CL374" s="49">
        <v>0</v>
      </c>
      <c r="CM374" s="49">
        <v>0</v>
      </c>
      <c r="CN374" s="49">
        <v>100</v>
      </c>
      <c r="CO374" s="10" t="s">
        <v>4127</v>
      </c>
      <c r="CP374" s="51" t="s">
        <v>4128</v>
      </c>
    </row>
    <row r="375" spans="1:94" ht="70.349999999999994" customHeight="1" x14ac:dyDescent="0.3">
      <c r="A375" s="48" t="s">
        <v>4129</v>
      </c>
      <c r="B375" s="48" t="s">
        <v>4129</v>
      </c>
      <c r="C375" s="10" t="s">
        <v>111</v>
      </c>
      <c r="D375" s="10" t="s">
        <v>3742</v>
      </c>
      <c r="E375" s="10" t="s">
        <v>4130</v>
      </c>
      <c r="F375" s="10" t="s">
        <v>4131</v>
      </c>
      <c r="G375" s="10" t="s">
        <v>986</v>
      </c>
      <c r="H375" s="10" t="s">
        <v>106</v>
      </c>
      <c r="I375" s="10" t="s">
        <v>3972</v>
      </c>
      <c r="J375" s="10" t="s">
        <v>4132</v>
      </c>
      <c r="K375" s="10" t="s">
        <v>4133</v>
      </c>
      <c r="L375" s="10" t="s">
        <v>3974</v>
      </c>
      <c r="M375" s="10" t="s">
        <v>4134</v>
      </c>
      <c r="N375" s="10" t="s">
        <v>4135</v>
      </c>
      <c r="O375" s="10" t="s">
        <v>113</v>
      </c>
      <c r="P375" s="10" t="s">
        <v>114</v>
      </c>
      <c r="Q375" s="10" t="s">
        <v>4136</v>
      </c>
      <c r="R375" s="10" t="s">
        <v>116</v>
      </c>
      <c r="S375" s="10" t="s">
        <v>4137</v>
      </c>
      <c r="T375" s="10" t="s">
        <v>4138</v>
      </c>
      <c r="U375" s="10" t="s">
        <v>4137</v>
      </c>
      <c r="V375" s="10" t="s">
        <v>4139</v>
      </c>
      <c r="W375" s="10" t="s">
        <v>4140</v>
      </c>
      <c r="X375" s="10" t="s">
        <v>322</v>
      </c>
      <c r="Y375" s="10" t="s">
        <v>123</v>
      </c>
      <c r="Z375" s="10" t="s">
        <v>124</v>
      </c>
      <c r="AA375" s="49">
        <v>1</v>
      </c>
      <c r="AB375" s="10" t="s">
        <v>125</v>
      </c>
      <c r="AC375" s="10" t="s">
        <v>3981</v>
      </c>
      <c r="AD375" s="49">
        <v>0</v>
      </c>
      <c r="AE375" s="49">
        <v>0</v>
      </c>
      <c r="AF375" s="49">
        <v>0</v>
      </c>
      <c r="AG375" s="49">
        <v>1</v>
      </c>
      <c r="AH375" s="10"/>
      <c r="AI375" s="10"/>
      <c r="AJ375" s="10"/>
      <c r="AK375" s="10"/>
      <c r="AL375" s="10" t="s">
        <v>6075</v>
      </c>
      <c r="AM375" s="10" t="s">
        <v>4849</v>
      </c>
      <c r="AN375" s="10"/>
      <c r="AO375" s="49">
        <v>0</v>
      </c>
      <c r="AP375" s="49">
        <v>100</v>
      </c>
      <c r="AQ375" s="49">
        <v>100</v>
      </c>
      <c r="AR375" s="49">
        <v>0</v>
      </c>
      <c r="AS375" s="49">
        <v>0</v>
      </c>
      <c r="AT375" s="49">
        <v>0</v>
      </c>
      <c r="AU375" s="49">
        <v>0</v>
      </c>
      <c r="AV375" s="49">
        <v>0</v>
      </c>
      <c r="AW375" s="50">
        <v>0</v>
      </c>
      <c r="AX375" s="49">
        <v>0</v>
      </c>
      <c r="AY375" s="49">
        <v>0</v>
      </c>
      <c r="AZ375" s="49">
        <v>0</v>
      </c>
      <c r="BA375" s="49">
        <v>100</v>
      </c>
      <c r="BB375" s="49">
        <v>0</v>
      </c>
      <c r="BC375" s="49">
        <v>1000</v>
      </c>
      <c r="BD375" s="49">
        <v>1000</v>
      </c>
      <c r="BE375" s="49">
        <v>0</v>
      </c>
      <c r="BF375" s="49">
        <v>0</v>
      </c>
      <c r="BG375" s="49">
        <v>0</v>
      </c>
      <c r="BH375" s="49">
        <v>0</v>
      </c>
      <c r="BI375" s="49">
        <v>0</v>
      </c>
      <c r="BJ375" s="50">
        <v>0</v>
      </c>
      <c r="BK375" s="49">
        <v>0</v>
      </c>
      <c r="BL375" s="49">
        <v>0</v>
      </c>
      <c r="BM375" s="49">
        <v>0</v>
      </c>
      <c r="BN375" s="49">
        <v>1000</v>
      </c>
      <c r="BO375" s="49">
        <v>0</v>
      </c>
      <c r="BP375" s="49">
        <v>1000</v>
      </c>
      <c r="BQ375" s="49">
        <v>1000</v>
      </c>
      <c r="BR375" s="49">
        <v>0</v>
      </c>
      <c r="BS375" s="49">
        <v>0</v>
      </c>
      <c r="BT375" s="49">
        <v>0</v>
      </c>
      <c r="BU375" s="50">
        <v>0</v>
      </c>
      <c r="BV375" s="49">
        <v>0</v>
      </c>
      <c r="BW375" s="50">
        <v>0</v>
      </c>
      <c r="BX375" s="49">
        <v>0</v>
      </c>
      <c r="BY375" s="49">
        <v>0</v>
      </c>
      <c r="BZ375" s="49">
        <v>0</v>
      </c>
      <c r="CA375" s="49">
        <v>1000</v>
      </c>
      <c r="CB375" s="49">
        <v>0</v>
      </c>
      <c r="CC375" s="49">
        <v>0</v>
      </c>
      <c r="CD375" s="49">
        <v>0</v>
      </c>
      <c r="CE375" s="49">
        <v>0</v>
      </c>
      <c r="CF375" s="49">
        <v>0</v>
      </c>
      <c r="CG375" s="49">
        <v>0</v>
      </c>
      <c r="CH375" s="50">
        <v>0</v>
      </c>
      <c r="CI375" s="49">
        <v>0</v>
      </c>
      <c r="CJ375" s="50">
        <v>0</v>
      </c>
      <c r="CK375" s="49">
        <v>0</v>
      </c>
      <c r="CL375" s="49">
        <v>0</v>
      </c>
      <c r="CM375" s="49">
        <v>0</v>
      </c>
      <c r="CN375" s="49">
        <v>0</v>
      </c>
      <c r="CO375" s="10" t="s">
        <v>4142</v>
      </c>
      <c r="CP375" s="51" t="s">
        <v>4143</v>
      </c>
    </row>
    <row r="376" spans="1:94" ht="70.349999999999994" customHeight="1" x14ac:dyDescent="0.3">
      <c r="A376" s="48" t="s">
        <v>4144</v>
      </c>
      <c r="B376" s="48" t="s">
        <v>4144</v>
      </c>
      <c r="C376" s="10" t="s">
        <v>111</v>
      </c>
      <c r="D376" s="10" t="s">
        <v>3742</v>
      </c>
      <c r="E376" s="10" t="s">
        <v>4145</v>
      </c>
      <c r="F376" s="10" t="s">
        <v>4146</v>
      </c>
      <c r="G376" s="10" t="s">
        <v>124</v>
      </c>
      <c r="H376" s="10" t="s">
        <v>106</v>
      </c>
      <c r="I376" s="10" t="s">
        <v>3972</v>
      </c>
      <c r="J376" s="10" t="s">
        <v>4147</v>
      </c>
      <c r="K376" s="10" t="s">
        <v>4062</v>
      </c>
      <c r="L376" s="10" t="s">
        <v>3974</v>
      </c>
      <c r="M376" s="10" t="s">
        <v>1736</v>
      </c>
      <c r="N376" s="10" t="s">
        <v>4148</v>
      </c>
      <c r="O376" s="10" t="s">
        <v>137</v>
      </c>
      <c r="P376" s="10" t="s">
        <v>138</v>
      </c>
      <c r="Q376" s="10" t="s">
        <v>2057</v>
      </c>
      <c r="R376" s="10" t="s">
        <v>2058</v>
      </c>
      <c r="S376" s="10" t="s">
        <v>4040</v>
      </c>
      <c r="T376" s="10" t="s">
        <v>4041</v>
      </c>
      <c r="U376" s="10" t="s">
        <v>4042</v>
      </c>
      <c r="V376" s="10" t="s">
        <v>4043</v>
      </c>
      <c r="W376" s="10" t="s">
        <v>4044</v>
      </c>
      <c r="X376" s="10" t="s">
        <v>3215</v>
      </c>
      <c r="Y376" s="10" t="s">
        <v>123</v>
      </c>
      <c r="Z376" s="10" t="s">
        <v>124</v>
      </c>
      <c r="AA376" s="49">
        <v>5</v>
      </c>
      <c r="AB376" s="10" t="s">
        <v>125</v>
      </c>
      <c r="AC376" s="10" t="s">
        <v>3981</v>
      </c>
      <c r="AD376" s="49">
        <v>0</v>
      </c>
      <c r="AE376" s="49">
        <v>0</v>
      </c>
      <c r="AF376" s="49">
        <v>5</v>
      </c>
      <c r="AG376" s="49">
        <v>0</v>
      </c>
      <c r="AH376" s="10"/>
      <c r="AI376" s="10"/>
      <c r="AJ376" s="10"/>
      <c r="AK376" s="10"/>
      <c r="AL376" s="10"/>
      <c r="AM376" s="10" t="s">
        <v>4849</v>
      </c>
      <c r="AN376" s="10"/>
      <c r="AO376" s="49">
        <v>0</v>
      </c>
      <c r="AP376" s="49">
        <v>800</v>
      </c>
      <c r="AQ376" s="49">
        <v>800</v>
      </c>
      <c r="AR376" s="49">
        <v>0</v>
      </c>
      <c r="AS376" s="49">
        <v>0</v>
      </c>
      <c r="AT376" s="49">
        <v>0</v>
      </c>
      <c r="AU376" s="49">
        <v>0</v>
      </c>
      <c r="AV376" s="49">
        <v>0</v>
      </c>
      <c r="AW376" s="50">
        <v>0</v>
      </c>
      <c r="AX376" s="49">
        <v>0</v>
      </c>
      <c r="AY376" s="49">
        <v>0</v>
      </c>
      <c r="AZ376" s="49">
        <v>0</v>
      </c>
      <c r="BA376" s="49">
        <v>800</v>
      </c>
      <c r="BB376" s="49">
        <v>0</v>
      </c>
      <c r="BC376" s="49">
        <v>300</v>
      </c>
      <c r="BD376" s="49">
        <v>300</v>
      </c>
      <c r="BE376" s="49">
        <v>0</v>
      </c>
      <c r="BF376" s="49">
        <v>0</v>
      </c>
      <c r="BG376" s="49">
        <v>0</v>
      </c>
      <c r="BH376" s="49">
        <v>0</v>
      </c>
      <c r="BI376" s="49">
        <v>0</v>
      </c>
      <c r="BJ376" s="50">
        <v>0</v>
      </c>
      <c r="BK376" s="49">
        <v>0</v>
      </c>
      <c r="BL376" s="49">
        <v>0</v>
      </c>
      <c r="BM376" s="49">
        <v>0</v>
      </c>
      <c r="BN376" s="49">
        <v>300</v>
      </c>
      <c r="BO376" s="49">
        <v>0</v>
      </c>
      <c r="BP376" s="49">
        <v>300</v>
      </c>
      <c r="BQ376" s="49">
        <v>300</v>
      </c>
      <c r="BR376" s="49">
        <v>0</v>
      </c>
      <c r="BS376" s="49">
        <v>0</v>
      </c>
      <c r="BT376" s="49">
        <v>0</v>
      </c>
      <c r="BU376" s="50">
        <v>0</v>
      </c>
      <c r="BV376" s="49">
        <v>0</v>
      </c>
      <c r="BW376" s="50">
        <v>0</v>
      </c>
      <c r="BX376" s="49">
        <v>0</v>
      </c>
      <c r="BY376" s="49">
        <v>0</v>
      </c>
      <c r="BZ376" s="49">
        <v>0</v>
      </c>
      <c r="CA376" s="49">
        <v>300</v>
      </c>
      <c r="CB376" s="49">
        <v>0</v>
      </c>
      <c r="CC376" s="49">
        <v>300</v>
      </c>
      <c r="CD376" s="49">
        <v>300</v>
      </c>
      <c r="CE376" s="49">
        <v>0</v>
      </c>
      <c r="CF376" s="49">
        <v>0</v>
      </c>
      <c r="CG376" s="49">
        <v>0</v>
      </c>
      <c r="CH376" s="50">
        <v>0</v>
      </c>
      <c r="CI376" s="49">
        <v>0</v>
      </c>
      <c r="CJ376" s="50">
        <v>0</v>
      </c>
      <c r="CK376" s="49">
        <v>0</v>
      </c>
      <c r="CL376" s="49">
        <v>0</v>
      </c>
      <c r="CM376" s="49">
        <v>0</v>
      </c>
      <c r="CN376" s="49">
        <v>300</v>
      </c>
      <c r="CO376" s="10"/>
      <c r="CP376" s="51"/>
    </row>
    <row r="377" spans="1:94" ht="70.349999999999994" customHeight="1" x14ac:dyDescent="0.3">
      <c r="A377" s="48" t="s">
        <v>4150</v>
      </c>
      <c r="B377" s="48" t="s">
        <v>4150</v>
      </c>
      <c r="C377" s="10" t="s">
        <v>111</v>
      </c>
      <c r="D377" s="10" t="s">
        <v>3742</v>
      </c>
      <c r="E377" s="10" t="s">
        <v>3743</v>
      </c>
      <c r="F377" s="10" t="s">
        <v>4151</v>
      </c>
      <c r="G377" s="10" t="s">
        <v>1992</v>
      </c>
      <c r="H377" s="10" t="s">
        <v>522</v>
      </c>
      <c r="I377" s="10" t="s">
        <v>4152</v>
      </c>
      <c r="J377" s="10" t="s">
        <v>4153</v>
      </c>
      <c r="K377" s="10" t="s">
        <v>4154</v>
      </c>
      <c r="L377" s="10" t="s">
        <v>4155</v>
      </c>
      <c r="M377" s="10" t="s">
        <v>4156</v>
      </c>
      <c r="N377" s="10" t="s">
        <v>4157</v>
      </c>
      <c r="O377" s="10" t="s">
        <v>137</v>
      </c>
      <c r="P377" s="10" t="s">
        <v>138</v>
      </c>
      <c r="Q377" s="10" t="s">
        <v>139</v>
      </c>
      <c r="R377" s="10" t="s">
        <v>140</v>
      </c>
      <c r="S377" s="10" t="s">
        <v>217</v>
      </c>
      <c r="T377" s="10" t="s">
        <v>218</v>
      </c>
      <c r="U377" s="10" t="s">
        <v>219</v>
      </c>
      <c r="V377" s="10" t="s">
        <v>220</v>
      </c>
      <c r="W377" s="10" t="s">
        <v>221</v>
      </c>
      <c r="X377" s="10" t="s">
        <v>222</v>
      </c>
      <c r="Y377" s="10" t="s">
        <v>123</v>
      </c>
      <c r="Z377" s="10" t="s">
        <v>124</v>
      </c>
      <c r="AA377" s="49">
        <v>14</v>
      </c>
      <c r="AB377" s="10" t="s">
        <v>125</v>
      </c>
      <c r="AC377" s="10" t="s">
        <v>3981</v>
      </c>
      <c r="AD377" s="49">
        <v>6</v>
      </c>
      <c r="AE377" s="49">
        <v>3</v>
      </c>
      <c r="AF377" s="49">
        <v>2</v>
      </c>
      <c r="AG377" s="49">
        <v>3</v>
      </c>
      <c r="AH377" s="10" t="s">
        <v>6076</v>
      </c>
      <c r="AI377" s="10" t="s">
        <v>6077</v>
      </c>
      <c r="AJ377" s="10" t="s">
        <v>6078</v>
      </c>
      <c r="AK377" s="10" t="s">
        <v>6079</v>
      </c>
      <c r="AL377" s="10" t="s">
        <v>6080</v>
      </c>
      <c r="AM377" s="10" t="s">
        <v>4849</v>
      </c>
      <c r="AN377" s="10"/>
      <c r="AO377" s="49">
        <v>241.61750000000001</v>
      </c>
      <c r="AP377" s="49">
        <v>0</v>
      </c>
      <c r="AQ377" s="49">
        <v>241.61750000000001</v>
      </c>
      <c r="AR377" s="49">
        <v>0</v>
      </c>
      <c r="AS377" s="49">
        <v>0</v>
      </c>
      <c r="AT377" s="49">
        <v>0</v>
      </c>
      <c r="AU377" s="49">
        <v>0</v>
      </c>
      <c r="AV377" s="49">
        <v>0</v>
      </c>
      <c r="AW377" s="50">
        <v>0</v>
      </c>
      <c r="AX377" s="49">
        <v>0</v>
      </c>
      <c r="AY377" s="49">
        <v>0</v>
      </c>
      <c r="AZ377" s="49">
        <v>0</v>
      </c>
      <c r="BA377" s="49">
        <v>241.61750000000001</v>
      </c>
      <c r="BB377" s="49">
        <v>170</v>
      </c>
      <c r="BC377" s="49">
        <v>0</v>
      </c>
      <c r="BD377" s="49">
        <v>170</v>
      </c>
      <c r="BE377" s="49">
        <v>0</v>
      </c>
      <c r="BF377" s="49">
        <v>0</v>
      </c>
      <c r="BG377" s="49">
        <v>0</v>
      </c>
      <c r="BH377" s="49">
        <v>0</v>
      </c>
      <c r="BI377" s="49">
        <v>0</v>
      </c>
      <c r="BJ377" s="50">
        <v>0</v>
      </c>
      <c r="BK377" s="49">
        <v>0</v>
      </c>
      <c r="BL377" s="49">
        <v>0</v>
      </c>
      <c r="BM377" s="49">
        <v>0</v>
      </c>
      <c r="BN377" s="49">
        <v>170</v>
      </c>
      <c r="BO377" s="49">
        <v>170</v>
      </c>
      <c r="BP377" s="49">
        <v>0</v>
      </c>
      <c r="BQ377" s="49">
        <v>170</v>
      </c>
      <c r="BR377" s="49">
        <v>0</v>
      </c>
      <c r="BS377" s="49">
        <v>0</v>
      </c>
      <c r="BT377" s="49">
        <v>0</v>
      </c>
      <c r="BU377" s="50">
        <v>0</v>
      </c>
      <c r="BV377" s="49">
        <v>0</v>
      </c>
      <c r="BW377" s="50">
        <v>0</v>
      </c>
      <c r="BX377" s="49">
        <v>0</v>
      </c>
      <c r="BY377" s="49">
        <v>0</v>
      </c>
      <c r="BZ377" s="49">
        <v>0</v>
      </c>
      <c r="CA377" s="49">
        <v>170</v>
      </c>
      <c r="CB377" s="49">
        <v>170</v>
      </c>
      <c r="CC377" s="49">
        <v>0</v>
      </c>
      <c r="CD377" s="49">
        <v>170</v>
      </c>
      <c r="CE377" s="49">
        <v>0</v>
      </c>
      <c r="CF377" s="49">
        <v>0</v>
      </c>
      <c r="CG377" s="49">
        <v>0</v>
      </c>
      <c r="CH377" s="50">
        <v>0</v>
      </c>
      <c r="CI377" s="49">
        <v>0</v>
      </c>
      <c r="CJ377" s="50">
        <v>0</v>
      </c>
      <c r="CK377" s="49">
        <v>0</v>
      </c>
      <c r="CL377" s="49">
        <v>0</v>
      </c>
      <c r="CM377" s="49">
        <v>0</v>
      </c>
      <c r="CN377" s="49">
        <v>170</v>
      </c>
      <c r="CO377" s="10" t="s">
        <v>4163</v>
      </c>
      <c r="CP377" s="51" t="s">
        <v>4164</v>
      </c>
    </row>
    <row r="378" spans="1:94" ht="70.349999999999994" customHeight="1" x14ac:dyDescent="0.3">
      <c r="A378" s="48" t="s">
        <v>4165</v>
      </c>
      <c r="B378" s="48" t="s">
        <v>4165</v>
      </c>
      <c r="C378" s="10" t="s">
        <v>101</v>
      </c>
      <c r="D378" s="10" t="s">
        <v>3742</v>
      </c>
      <c r="E378" s="10" t="s">
        <v>3743</v>
      </c>
      <c r="F378" s="10" t="s">
        <v>4151</v>
      </c>
      <c r="G378" s="10" t="s">
        <v>1992</v>
      </c>
      <c r="H378" s="10" t="s">
        <v>522</v>
      </c>
      <c r="I378" s="10" t="s">
        <v>4152</v>
      </c>
      <c r="J378" s="10" t="s">
        <v>4153</v>
      </c>
      <c r="K378" s="10" t="s">
        <v>4154</v>
      </c>
      <c r="L378" s="10" t="s">
        <v>4155</v>
      </c>
      <c r="M378" s="10" t="s">
        <v>4156</v>
      </c>
      <c r="N378" s="10" t="s">
        <v>4157</v>
      </c>
      <c r="O378" s="10" t="s">
        <v>137</v>
      </c>
      <c r="P378" s="10" t="s">
        <v>138</v>
      </c>
      <c r="Q378" s="10" t="s">
        <v>139</v>
      </c>
      <c r="R378" s="10" t="s">
        <v>140</v>
      </c>
      <c r="S378" s="10" t="s">
        <v>278</v>
      </c>
      <c r="T378" s="10" t="s">
        <v>279</v>
      </c>
      <c r="U378" s="10" t="s">
        <v>280</v>
      </c>
      <c r="V378" s="10" t="s">
        <v>281</v>
      </c>
      <c r="W378" s="10" t="s">
        <v>282</v>
      </c>
      <c r="X378" s="10" t="s">
        <v>283</v>
      </c>
      <c r="Y378" s="10" t="s">
        <v>123</v>
      </c>
      <c r="Z378" s="10" t="s">
        <v>124</v>
      </c>
      <c r="AA378" s="49">
        <v>4</v>
      </c>
      <c r="AB378" s="10" t="s">
        <v>125</v>
      </c>
      <c r="AC378" s="10" t="s">
        <v>3981</v>
      </c>
      <c r="AD378" s="49">
        <v>0</v>
      </c>
      <c r="AE378" s="49">
        <v>0</v>
      </c>
      <c r="AF378" s="49">
        <v>3</v>
      </c>
      <c r="AG378" s="49">
        <v>1</v>
      </c>
      <c r="AH378" s="10"/>
      <c r="AI378" s="10" t="s">
        <v>6081</v>
      </c>
      <c r="AJ378" s="10" t="s">
        <v>6082</v>
      </c>
      <c r="AK378" s="10" t="s">
        <v>6083</v>
      </c>
      <c r="AL378" s="10" t="s">
        <v>6083</v>
      </c>
      <c r="AM378" s="10" t="s">
        <v>4849</v>
      </c>
      <c r="AN378" s="10"/>
      <c r="AO378" s="49">
        <v>50</v>
      </c>
      <c r="AP378" s="49">
        <v>0</v>
      </c>
      <c r="AQ378" s="49">
        <v>50</v>
      </c>
      <c r="AR378" s="49">
        <v>0</v>
      </c>
      <c r="AS378" s="49">
        <v>0</v>
      </c>
      <c r="AT378" s="49">
        <v>0</v>
      </c>
      <c r="AU378" s="49">
        <v>0</v>
      </c>
      <c r="AV378" s="49">
        <v>0</v>
      </c>
      <c r="AW378" s="50">
        <v>0</v>
      </c>
      <c r="AX378" s="49">
        <v>0</v>
      </c>
      <c r="AY378" s="49">
        <v>0</v>
      </c>
      <c r="AZ378" s="49">
        <v>0</v>
      </c>
      <c r="BA378" s="49">
        <v>50</v>
      </c>
      <c r="BB378" s="49">
        <v>50</v>
      </c>
      <c r="BC378" s="49">
        <v>0</v>
      </c>
      <c r="BD378" s="49">
        <v>50</v>
      </c>
      <c r="BE378" s="49">
        <v>0</v>
      </c>
      <c r="BF378" s="49">
        <v>0</v>
      </c>
      <c r="BG378" s="49">
        <v>0</v>
      </c>
      <c r="BH378" s="49">
        <v>0</v>
      </c>
      <c r="BI378" s="49">
        <v>0</v>
      </c>
      <c r="BJ378" s="50">
        <v>0</v>
      </c>
      <c r="BK378" s="49">
        <v>0</v>
      </c>
      <c r="BL378" s="49">
        <v>0</v>
      </c>
      <c r="BM378" s="49">
        <v>0</v>
      </c>
      <c r="BN378" s="49">
        <v>50</v>
      </c>
      <c r="BO378" s="49">
        <v>50</v>
      </c>
      <c r="BP378" s="49">
        <v>0</v>
      </c>
      <c r="BQ378" s="49">
        <v>50</v>
      </c>
      <c r="BR378" s="49">
        <v>0</v>
      </c>
      <c r="BS378" s="49">
        <v>0</v>
      </c>
      <c r="BT378" s="49">
        <v>0</v>
      </c>
      <c r="BU378" s="50">
        <v>0</v>
      </c>
      <c r="BV378" s="49">
        <v>0</v>
      </c>
      <c r="BW378" s="50">
        <v>0</v>
      </c>
      <c r="BX378" s="49">
        <v>0</v>
      </c>
      <c r="BY378" s="49">
        <v>0</v>
      </c>
      <c r="BZ378" s="49">
        <v>0</v>
      </c>
      <c r="CA378" s="49">
        <v>50</v>
      </c>
      <c r="CB378" s="49">
        <v>50</v>
      </c>
      <c r="CC378" s="49">
        <v>0</v>
      </c>
      <c r="CD378" s="49">
        <v>50</v>
      </c>
      <c r="CE378" s="49">
        <v>0</v>
      </c>
      <c r="CF378" s="49">
        <v>0</v>
      </c>
      <c r="CG378" s="49">
        <v>0</v>
      </c>
      <c r="CH378" s="50">
        <v>0</v>
      </c>
      <c r="CI378" s="49">
        <v>0</v>
      </c>
      <c r="CJ378" s="50">
        <v>0</v>
      </c>
      <c r="CK378" s="49">
        <v>0</v>
      </c>
      <c r="CL378" s="49">
        <v>0</v>
      </c>
      <c r="CM378" s="49">
        <v>0</v>
      </c>
      <c r="CN378" s="49">
        <v>50</v>
      </c>
      <c r="CO378" s="10"/>
      <c r="CP378" s="51" t="s">
        <v>4168</v>
      </c>
    </row>
    <row r="379" spans="1:94" ht="70.349999999999994" customHeight="1" x14ac:dyDescent="0.3">
      <c r="A379" s="48" t="s">
        <v>4169</v>
      </c>
      <c r="B379" s="48" t="s">
        <v>4169</v>
      </c>
      <c r="C379" s="10" t="s">
        <v>136</v>
      </c>
      <c r="D379" s="10" t="s">
        <v>3742</v>
      </c>
      <c r="E379" s="10" t="s">
        <v>3743</v>
      </c>
      <c r="F379" s="10" t="s">
        <v>4151</v>
      </c>
      <c r="G379" s="10" t="s">
        <v>1992</v>
      </c>
      <c r="H379" s="10" t="s">
        <v>522</v>
      </c>
      <c r="I379" s="10" t="s">
        <v>4152</v>
      </c>
      <c r="J379" s="10" t="s">
        <v>4153</v>
      </c>
      <c r="K379" s="10" t="s">
        <v>4154</v>
      </c>
      <c r="L379" s="10" t="s">
        <v>4155</v>
      </c>
      <c r="M379" s="10" t="s">
        <v>4156</v>
      </c>
      <c r="N379" s="10" t="s">
        <v>4157</v>
      </c>
      <c r="O379" s="10" t="s">
        <v>137</v>
      </c>
      <c r="P379" s="10" t="s">
        <v>138</v>
      </c>
      <c r="Q379" s="10" t="s">
        <v>139</v>
      </c>
      <c r="R379" s="10" t="s">
        <v>140</v>
      </c>
      <c r="S379" s="10" t="s">
        <v>4170</v>
      </c>
      <c r="T379" s="10" t="s">
        <v>4171</v>
      </c>
      <c r="U379" s="10" t="s">
        <v>4172</v>
      </c>
      <c r="V379" s="10" t="s">
        <v>4173</v>
      </c>
      <c r="W379" s="10" t="s">
        <v>4174</v>
      </c>
      <c r="X379" s="10" t="s">
        <v>4175</v>
      </c>
      <c r="Y379" s="10" t="s">
        <v>123</v>
      </c>
      <c r="Z379" s="10" t="s">
        <v>124</v>
      </c>
      <c r="AA379" s="49">
        <v>5</v>
      </c>
      <c r="AB379" s="10" t="s">
        <v>125</v>
      </c>
      <c r="AC379" s="10" t="s">
        <v>3981</v>
      </c>
      <c r="AD379" s="49">
        <v>0</v>
      </c>
      <c r="AE379" s="49">
        <v>0</v>
      </c>
      <c r="AF379" s="49">
        <v>5</v>
      </c>
      <c r="AG379" s="49">
        <v>0</v>
      </c>
      <c r="AH379" s="10"/>
      <c r="AI379" s="10" t="s">
        <v>6084</v>
      </c>
      <c r="AJ379" s="10" t="s">
        <v>6085</v>
      </c>
      <c r="AK379" s="10" t="s">
        <v>6086</v>
      </c>
      <c r="AL379" s="10"/>
      <c r="AM379" s="10" t="s">
        <v>4849</v>
      </c>
      <c r="AN379" s="10"/>
      <c r="AO379" s="49">
        <v>0</v>
      </c>
      <c r="AP379" s="49">
        <v>0</v>
      </c>
      <c r="AQ379" s="49">
        <v>0</v>
      </c>
      <c r="AR379" s="49">
        <v>0</v>
      </c>
      <c r="AS379" s="49">
        <v>0</v>
      </c>
      <c r="AT379" s="49">
        <v>0</v>
      </c>
      <c r="AU379" s="49">
        <v>0</v>
      </c>
      <c r="AV379" s="49">
        <v>0</v>
      </c>
      <c r="AW379" s="50">
        <v>0</v>
      </c>
      <c r="AX379" s="49">
        <v>0</v>
      </c>
      <c r="AY379" s="49">
        <v>0</v>
      </c>
      <c r="AZ379" s="49">
        <v>0</v>
      </c>
      <c r="BA379" s="49">
        <v>0</v>
      </c>
      <c r="BB379" s="49">
        <v>0</v>
      </c>
      <c r="BC379" s="49">
        <v>0</v>
      </c>
      <c r="BD379" s="49">
        <v>0</v>
      </c>
      <c r="BE379" s="49">
        <v>0</v>
      </c>
      <c r="BF379" s="49">
        <v>0</v>
      </c>
      <c r="BG379" s="49">
        <v>0</v>
      </c>
      <c r="BH379" s="49">
        <v>0</v>
      </c>
      <c r="BI379" s="49">
        <v>0</v>
      </c>
      <c r="BJ379" s="50">
        <v>0</v>
      </c>
      <c r="BK379" s="49">
        <v>0</v>
      </c>
      <c r="BL379" s="49">
        <v>0</v>
      </c>
      <c r="BM379" s="49">
        <v>0</v>
      </c>
      <c r="BN379" s="49">
        <v>0</v>
      </c>
      <c r="BO379" s="49">
        <v>0</v>
      </c>
      <c r="BP379" s="49">
        <v>0</v>
      </c>
      <c r="BQ379" s="49">
        <v>0</v>
      </c>
      <c r="BR379" s="49">
        <v>0</v>
      </c>
      <c r="BS379" s="49">
        <v>0</v>
      </c>
      <c r="BT379" s="49">
        <v>0</v>
      </c>
      <c r="BU379" s="50">
        <v>0</v>
      </c>
      <c r="BV379" s="49">
        <v>0</v>
      </c>
      <c r="BW379" s="50">
        <v>0</v>
      </c>
      <c r="BX379" s="49">
        <v>0</v>
      </c>
      <c r="BY379" s="49">
        <v>0</v>
      </c>
      <c r="BZ379" s="49">
        <v>0</v>
      </c>
      <c r="CA379" s="49">
        <v>0</v>
      </c>
      <c r="CB379" s="49">
        <v>80</v>
      </c>
      <c r="CC379" s="49">
        <v>0</v>
      </c>
      <c r="CD379" s="49">
        <v>80</v>
      </c>
      <c r="CE379" s="49">
        <v>0</v>
      </c>
      <c r="CF379" s="49">
        <v>0</v>
      </c>
      <c r="CG379" s="49">
        <v>0</v>
      </c>
      <c r="CH379" s="50">
        <v>0</v>
      </c>
      <c r="CI379" s="49">
        <v>0</v>
      </c>
      <c r="CJ379" s="50">
        <v>0</v>
      </c>
      <c r="CK379" s="49">
        <v>0</v>
      </c>
      <c r="CL379" s="49">
        <v>0</v>
      </c>
      <c r="CM379" s="49">
        <v>0</v>
      </c>
      <c r="CN379" s="49">
        <v>80</v>
      </c>
      <c r="CO379" s="10"/>
      <c r="CP379" s="51" t="s">
        <v>4179</v>
      </c>
    </row>
    <row r="380" spans="1:94" ht="70.349999999999994" customHeight="1" x14ac:dyDescent="0.3">
      <c r="A380" s="48" t="s">
        <v>4180</v>
      </c>
      <c r="B380" s="48" t="s">
        <v>4180</v>
      </c>
      <c r="C380" s="10" t="s">
        <v>175</v>
      </c>
      <c r="D380" s="10" t="s">
        <v>3742</v>
      </c>
      <c r="E380" s="10" t="s">
        <v>3743</v>
      </c>
      <c r="F380" s="10" t="s">
        <v>4151</v>
      </c>
      <c r="G380" s="10" t="s">
        <v>1992</v>
      </c>
      <c r="H380" s="10" t="s">
        <v>522</v>
      </c>
      <c r="I380" s="10" t="s">
        <v>4152</v>
      </c>
      <c r="J380" s="10" t="s">
        <v>4153</v>
      </c>
      <c r="K380" s="10" t="s">
        <v>4154</v>
      </c>
      <c r="L380" s="10" t="s">
        <v>4155</v>
      </c>
      <c r="M380" s="10" t="s">
        <v>4156</v>
      </c>
      <c r="N380" s="10" t="s">
        <v>4157</v>
      </c>
      <c r="O380" s="10" t="s">
        <v>137</v>
      </c>
      <c r="P380" s="10" t="s">
        <v>138</v>
      </c>
      <c r="Q380" s="10" t="s">
        <v>139</v>
      </c>
      <c r="R380" s="10" t="s">
        <v>140</v>
      </c>
      <c r="S380" s="10" t="s">
        <v>554</v>
      </c>
      <c r="T380" s="10" t="s">
        <v>4181</v>
      </c>
      <c r="U380" s="10" t="s">
        <v>1483</v>
      </c>
      <c r="V380" s="10" t="s">
        <v>4182</v>
      </c>
      <c r="W380" s="10" t="s">
        <v>4183</v>
      </c>
      <c r="X380" s="10" t="s">
        <v>500</v>
      </c>
      <c r="Y380" s="10" t="s">
        <v>123</v>
      </c>
      <c r="Z380" s="10" t="s">
        <v>124</v>
      </c>
      <c r="AA380" s="49">
        <v>2</v>
      </c>
      <c r="AB380" s="10" t="s">
        <v>125</v>
      </c>
      <c r="AC380" s="10" t="s">
        <v>3981</v>
      </c>
      <c r="AD380" s="49">
        <v>0</v>
      </c>
      <c r="AE380" s="49">
        <v>2</v>
      </c>
      <c r="AF380" s="49">
        <v>0</v>
      </c>
      <c r="AG380" s="49">
        <v>0</v>
      </c>
      <c r="AH380" s="10"/>
      <c r="AI380" s="10" t="s">
        <v>6087</v>
      </c>
      <c r="AJ380" s="10" t="s">
        <v>6088</v>
      </c>
      <c r="AK380" s="10"/>
      <c r="AL380" s="10"/>
      <c r="AM380" s="10" t="s">
        <v>4849</v>
      </c>
      <c r="AN380" s="10"/>
      <c r="AO380" s="49">
        <v>0</v>
      </c>
      <c r="AP380" s="49">
        <v>0</v>
      </c>
      <c r="AQ380" s="49">
        <v>0</v>
      </c>
      <c r="AR380" s="49">
        <v>0</v>
      </c>
      <c r="AS380" s="49">
        <v>0</v>
      </c>
      <c r="AT380" s="49">
        <v>0</v>
      </c>
      <c r="AU380" s="49">
        <v>0</v>
      </c>
      <c r="AV380" s="49">
        <v>0</v>
      </c>
      <c r="AW380" s="50">
        <v>0</v>
      </c>
      <c r="AX380" s="49">
        <v>0</v>
      </c>
      <c r="AY380" s="49">
        <v>0</v>
      </c>
      <c r="AZ380" s="49">
        <v>0</v>
      </c>
      <c r="BA380" s="49">
        <v>0</v>
      </c>
      <c r="BB380" s="49">
        <v>0</v>
      </c>
      <c r="BC380" s="49">
        <v>0</v>
      </c>
      <c r="BD380" s="49">
        <v>0</v>
      </c>
      <c r="BE380" s="49">
        <v>0</v>
      </c>
      <c r="BF380" s="49">
        <v>0</v>
      </c>
      <c r="BG380" s="49">
        <v>0</v>
      </c>
      <c r="BH380" s="49">
        <v>0</v>
      </c>
      <c r="BI380" s="49">
        <v>0</v>
      </c>
      <c r="BJ380" s="50">
        <v>0</v>
      </c>
      <c r="BK380" s="49">
        <v>0</v>
      </c>
      <c r="BL380" s="49">
        <v>0</v>
      </c>
      <c r="BM380" s="49">
        <v>0</v>
      </c>
      <c r="BN380" s="49">
        <v>0</v>
      </c>
      <c r="BO380" s="49">
        <v>160</v>
      </c>
      <c r="BP380" s="49">
        <v>0</v>
      </c>
      <c r="BQ380" s="49">
        <v>160</v>
      </c>
      <c r="BR380" s="49">
        <v>0</v>
      </c>
      <c r="BS380" s="49">
        <v>0</v>
      </c>
      <c r="BT380" s="49">
        <v>0</v>
      </c>
      <c r="BU380" s="50">
        <v>0</v>
      </c>
      <c r="BV380" s="49">
        <v>0</v>
      </c>
      <c r="BW380" s="50">
        <v>0</v>
      </c>
      <c r="BX380" s="49">
        <v>0</v>
      </c>
      <c r="BY380" s="49">
        <v>0</v>
      </c>
      <c r="BZ380" s="49">
        <v>0</v>
      </c>
      <c r="CA380" s="49">
        <v>160</v>
      </c>
      <c r="CB380" s="49">
        <v>0</v>
      </c>
      <c r="CC380" s="49">
        <v>0</v>
      </c>
      <c r="CD380" s="49">
        <v>0</v>
      </c>
      <c r="CE380" s="49">
        <v>0</v>
      </c>
      <c r="CF380" s="49">
        <v>0</v>
      </c>
      <c r="CG380" s="49">
        <v>0</v>
      </c>
      <c r="CH380" s="50">
        <v>0</v>
      </c>
      <c r="CI380" s="49">
        <v>0</v>
      </c>
      <c r="CJ380" s="50">
        <v>0</v>
      </c>
      <c r="CK380" s="49">
        <v>0</v>
      </c>
      <c r="CL380" s="49">
        <v>0</v>
      </c>
      <c r="CM380" s="49">
        <v>0</v>
      </c>
      <c r="CN380" s="49">
        <v>0</v>
      </c>
      <c r="CO380" s="10"/>
      <c r="CP380" s="51" t="s">
        <v>4186</v>
      </c>
    </row>
    <row r="381" spans="1:94" ht="70.349999999999994" customHeight="1" x14ac:dyDescent="0.3">
      <c r="A381" s="48" t="s">
        <v>4187</v>
      </c>
      <c r="B381" s="48" t="s">
        <v>4187</v>
      </c>
      <c r="C381" s="10" t="s">
        <v>246</v>
      </c>
      <c r="D381" s="10" t="s">
        <v>3742</v>
      </c>
      <c r="E381" s="10" t="s">
        <v>3743</v>
      </c>
      <c r="F381" s="10" t="s">
        <v>4151</v>
      </c>
      <c r="G381" s="10" t="s">
        <v>1992</v>
      </c>
      <c r="H381" s="10" t="s">
        <v>522</v>
      </c>
      <c r="I381" s="10" t="s">
        <v>4152</v>
      </c>
      <c r="J381" s="10" t="s">
        <v>4153</v>
      </c>
      <c r="K381" s="10" t="s">
        <v>4154</v>
      </c>
      <c r="L381" s="10" t="s">
        <v>4155</v>
      </c>
      <c r="M381" s="10" t="s">
        <v>4156</v>
      </c>
      <c r="N381" s="10" t="s">
        <v>4157</v>
      </c>
      <c r="O381" s="10" t="s">
        <v>137</v>
      </c>
      <c r="P381" s="10" t="s">
        <v>138</v>
      </c>
      <c r="Q381" s="10" t="s">
        <v>139</v>
      </c>
      <c r="R381" s="10" t="s">
        <v>140</v>
      </c>
      <c r="S381" s="10" t="s">
        <v>4188</v>
      </c>
      <c r="T381" s="10" t="s">
        <v>4189</v>
      </c>
      <c r="U381" s="10" t="s">
        <v>4190</v>
      </c>
      <c r="V381" s="10" t="s">
        <v>4191</v>
      </c>
      <c r="W381" s="10" t="s">
        <v>4192</v>
      </c>
      <c r="X381" s="10" t="s">
        <v>4193</v>
      </c>
      <c r="Y381" s="10" t="s">
        <v>123</v>
      </c>
      <c r="Z381" s="10" t="s">
        <v>124</v>
      </c>
      <c r="AA381" s="49">
        <v>3</v>
      </c>
      <c r="AB381" s="10" t="s">
        <v>125</v>
      </c>
      <c r="AC381" s="10" t="s">
        <v>3981</v>
      </c>
      <c r="AD381" s="49">
        <v>0</v>
      </c>
      <c r="AE381" s="49">
        <v>0</v>
      </c>
      <c r="AF381" s="49">
        <v>2</v>
      </c>
      <c r="AG381" s="49">
        <v>1</v>
      </c>
      <c r="AH381" s="10"/>
      <c r="AI381" s="10" t="s">
        <v>6089</v>
      </c>
      <c r="AJ381" s="10"/>
      <c r="AK381" s="10" t="s">
        <v>6090</v>
      </c>
      <c r="AL381" s="10" t="s">
        <v>6091</v>
      </c>
      <c r="AM381" s="10" t="s">
        <v>4849</v>
      </c>
      <c r="AN381" s="10"/>
      <c r="AO381" s="49">
        <v>0</v>
      </c>
      <c r="AP381" s="49">
        <v>0</v>
      </c>
      <c r="AQ381" s="49">
        <v>0</v>
      </c>
      <c r="AR381" s="49">
        <v>0</v>
      </c>
      <c r="AS381" s="49">
        <v>0</v>
      </c>
      <c r="AT381" s="49">
        <v>0</v>
      </c>
      <c r="AU381" s="49">
        <v>0</v>
      </c>
      <c r="AV381" s="49">
        <v>0</v>
      </c>
      <c r="AW381" s="50">
        <v>0</v>
      </c>
      <c r="AX381" s="49">
        <v>0</v>
      </c>
      <c r="AY381" s="49">
        <v>0</v>
      </c>
      <c r="AZ381" s="49">
        <v>0</v>
      </c>
      <c r="BA381" s="49">
        <v>0</v>
      </c>
      <c r="BB381" s="49">
        <v>250</v>
      </c>
      <c r="BC381" s="49">
        <v>0</v>
      </c>
      <c r="BD381" s="49">
        <v>250</v>
      </c>
      <c r="BE381" s="49">
        <v>0</v>
      </c>
      <c r="BF381" s="49">
        <v>0</v>
      </c>
      <c r="BG381" s="49">
        <v>0</v>
      </c>
      <c r="BH381" s="49">
        <v>0</v>
      </c>
      <c r="BI381" s="49">
        <v>0</v>
      </c>
      <c r="BJ381" s="50">
        <v>0</v>
      </c>
      <c r="BK381" s="49">
        <v>0</v>
      </c>
      <c r="BL381" s="49">
        <v>0</v>
      </c>
      <c r="BM381" s="49">
        <v>0</v>
      </c>
      <c r="BN381" s="49">
        <v>250</v>
      </c>
      <c r="BO381" s="49">
        <v>0</v>
      </c>
      <c r="BP381" s="49">
        <v>0</v>
      </c>
      <c r="BQ381" s="49">
        <v>0</v>
      </c>
      <c r="BR381" s="49">
        <v>0</v>
      </c>
      <c r="BS381" s="49">
        <v>0</v>
      </c>
      <c r="BT381" s="49">
        <v>0</v>
      </c>
      <c r="BU381" s="50">
        <v>0</v>
      </c>
      <c r="BV381" s="49">
        <v>0</v>
      </c>
      <c r="BW381" s="50">
        <v>0</v>
      </c>
      <c r="BX381" s="49">
        <v>0</v>
      </c>
      <c r="BY381" s="49">
        <v>0</v>
      </c>
      <c r="BZ381" s="49">
        <v>0</v>
      </c>
      <c r="CA381" s="49">
        <v>0</v>
      </c>
      <c r="CB381" s="49">
        <v>0</v>
      </c>
      <c r="CC381" s="49">
        <v>0</v>
      </c>
      <c r="CD381" s="49">
        <v>0</v>
      </c>
      <c r="CE381" s="49">
        <v>0</v>
      </c>
      <c r="CF381" s="49">
        <v>0</v>
      </c>
      <c r="CG381" s="49">
        <v>0</v>
      </c>
      <c r="CH381" s="50">
        <v>0</v>
      </c>
      <c r="CI381" s="49">
        <v>0</v>
      </c>
      <c r="CJ381" s="50">
        <v>0</v>
      </c>
      <c r="CK381" s="49">
        <v>0</v>
      </c>
      <c r="CL381" s="49">
        <v>0</v>
      </c>
      <c r="CM381" s="49">
        <v>0</v>
      </c>
      <c r="CN381" s="49">
        <v>0</v>
      </c>
      <c r="CO381" s="10"/>
      <c r="CP381" s="51" t="s">
        <v>4197</v>
      </c>
    </row>
    <row r="382" spans="1:94" ht="70.349999999999994" customHeight="1" x14ac:dyDescent="0.3">
      <c r="A382" s="48" t="s">
        <v>4198</v>
      </c>
      <c r="B382" s="48" t="s">
        <v>4198</v>
      </c>
      <c r="C382" s="10" t="s">
        <v>357</v>
      </c>
      <c r="D382" s="10" t="s">
        <v>3742</v>
      </c>
      <c r="E382" s="10" t="s">
        <v>3743</v>
      </c>
      <c r="F382" s="10" t="s">
        <v>4151</v>
      </c>
      <c r="G382" s="10" t="s">
        <v>1992</v>
      </c>
      <c r="H382" s="10" t="s">
        <v>522</v>
      </c>
      <c r="I382" s="10" t="s">
        <v>4152</v>
      </c>
      <c r="J382" s="10" t="s">
        <v>4153</v>
      </c>
      <c r="K382" s="10" t="s">
        <v>4154</v>
      </c>
      <c r="L382" s="10" t="s">
        <v>4155</v>
      </c>
      <c r="M382" s="10" t="s">
        <v>4156</v>
      </c>
      <c r="N382" s="10" t="s">
        <v>4157</v>
      </c>
      <c r="O382" s="10" t="s">
        <v>137</v>
      </c>
      <c r="P382" s="10" t="s">
        <v>138</v>
      </c>
      <c r="Q382" s="10" t="s">
        <v>139</v>
      </c>
      <c r="R382" s="10" t="s">
        <v>140</v>
      </c>
      <c r="S382" s="10" t="s">
        <v>345</v>
      </c>
      <c r="T382" s="10" t="s">
        <v>346</v>
      </c>
      <c r="U382" s="10" t="s">
        <v>347</v>
      </c>
      <c r="V382" s="10" t="s">
        <v>348</v>
      </c>
      <c r="W382" s="10" t="s">
        <v>349</v>
      </c>
      <c r="X382" s="10" t="s">
        <v>350</v>
      </c>
      <c r="Y382" s="10" t="s">
        <v>123</v>
      </c>
      <c r="Z382" s="10" t="s">
        <v>124</v>
      </c>
      <c r="AA382" s="49">
        <v>2</v>
      </c>
      <c r="AB382" s="10" t="s">
        <v>125</v>
      </c>
      <c r="AC382" s="10" t="s">
        <v>3981</v>
      </c>
      <c r="AD382" s="49">
        <v>1</v>
      </c>
      <c r="AE382" s="49">
        <v>0</v>
      </c>
      <c r="AF382" s="49">
        <v>1</v>
      </c>
      <c r="AG382" s="49">
        <v>0</v>
      </c>
      <c r="AH382" s="10" t="s">
        <v>6092</v>
      </c>
      <c r="AI382" s="10" t="s">
        <v>6093</v>
      </c>
      <c r="AJ382" s="10" t="s">
        <v>6094</v>
      </c>
      <c r="AK382" s="10" t="s">
        <v>6095</v>
      </c>
      <c r="AL382" s="10"/>
      <c r="AM382" s="10" t="s">
        <v>4849</v>
      </c>
      <c r="AN382" s="10"/>
      <c r="AO382" s="49">
        <v>0</v>
      </c>
      <c r="AP382" s="49">
        <v>0</v>
      </c>
      <c r="AQ382" s="49">
        <v>0</v>
      </c>
      <c r="AR382" s="49">
        <v>0</v>
      </c>
      <c r="AS382" s="49">
        <v>0</v>
      </c>
      <c r="AT382" s="49">
        <v>0</v>
      </c>
      <c r="AU382" s="49">
        <v>0</v>
      </c>
      <c r="AV382" s="49">
        <v>0</v>
      </c>
      <c r="AW382" s="50">
        <v>0</v>
      </c>
      <c r="AX382" s="49">
        <v>0</v>
      </c>
      <c r="AY382" s="49">
        <v>0</v>
      </c>
      <c r="AZ382" s="49">
        <v>0</v>
      </c>
      <c r="BA382" s="49">
        <v>0</v>
      </c>
      <c r="BB382" s="49">
        <v>0</v>
      </c>
      <c r="BC382" s="49">
        <v>0</v>
      </c>
      <c r="BD382" s="49">
        <v>0</v>
      </c>
      <c r="BE382" s="49">
        <v>0</v>
      </c>
      <c r="BF382" s="49">
        <v>0</v>
      </c>
      <c r="BG382" s="49">
        <v>0</v>
      </c>
      <c r="BH382" s="49">
        <v>0</v>
      </c>
      <c r="BI382" s="49">
        <v>0</v>
      </c>
      <c r="BJ382" s="50">
        <v>0</v>
      </c>
      <c r="BK382" s="49">
        <v>0</v>
      </c>
      <c r="BL382" s="49">
        <v>0</v>
      </c>
      <c r="BM382" s="49">
        <v>0</v>
      </c>
      <c r="BN382" s="49">
        <v>0</v>
      </c>
      <c r="BO382" s="49">
        <v>0</v>
      </c>
      <c r="BP382" s="49">
        <v>0</v>
      </c>
      <c r="BQ382" s="49">
        <v>0</v>
      </c>
      <c r="BR382" s="49">
        <v>0</v>
      </c>
      <c r="BS382" s="49">
        <v>0</v>
      </c>
      <c r="BT382" s="49">
        <v>0</v>
      </c>
      <c r="BU382" s="50">
        <v>0</v>
      </c>
      <c r="BV382" s="49">
        <v>0</v>
      </c>
      <c r="BW382" s="50">
        <v>0</v>
      </c>
      <c r="BX382" s="49">
        <v>0</v>
      </c>
      <c r="BY382" s="49">
        <v>0</v>
      </c>
      <c r="BZ382" s="49">
        <v>0</v>
      </c>
      <c r="CA382" s="49">
        <v>0</v>
      </c>
      <c r="CB382" s="49">
        <v>50</v>
      </c>
      <c r="CC382" s="49">
        <v>0</v>
      </c>
      <c r="CD382" s="49">
        <v>50</v>
      </c>
      <c r="CE382" s="49">
        <v>0</v>
      </c>
      <c r="CF382" s="49">
        <v>0</v>
      </c>
      <c r="CG382" s="49">
        <v>0</v>
      </c>
      <c r="CH382" s="50">
        <v>0</v>
      </c>
      <c r="CI382" s="49">
        <v>0</v>
      </c>
      <c r="CJ382" s="50">
        <v>0</v>
      </c>
      <c r="CK382" s="49">
        <v>0</v>
      </c>
      <c r="CL382" s="49">
        <v>0</v>
      </c>
      <c r="CM382" s="49">
        <v>0</v>
      </c>
      <c r="CN382" s="49">
        <v>50</v>
      </c>
      <c r="CO382" s="10"/>
      <c r="CP382" s="51" t="s">
        <v>4202</v>
      </c>
    </row>
    <row r="383" spans="1:94" ht="70.349999999999994" customHeight="1" x14ac:dyDescent="0.3">
      <c r="A383" s="48" t="s">
        <v>4203</v>
      </c>
      <c r="B383" s="48" t="s">
        <v>4203</v>
      </c>
      <c r="C383" s="10" t="s">
        <v>419</v>
      </c>
      <c r="D383" s="10" t="s">
        <v>3742</v>
      </c>
      <c r="E383" s="10" t="s">
        <v>3743</v>
      </c>
      <c r="F383" s="10" t="s">
        <v>4151</v>
      </c>
      <c r="G383" s="10" t="s">
        <v>1992</v>
      </c>
      <c r="H383" s="10" t="s">
        <v>522</v>
      </c>
      <c r="I383" s="10" t="s">
        <v>4152</v>
      </c>
      <c r="J383" s="10" t="s">
        <v>4153</v>
      </c>
      <c r="K383" s="10" t="s">
        <v>4154</v>
      </c>
      <c r="L383" s="10" t="s">
        <v>4155</v>
      </c>
      <c r="M383" s="10" t="s">
        <v>4156</v>
      </c>
      <c r="N383" s="10" t="s">
        <v>4157</v>
      </c>
      <c r="O383" s="10" t="s">
        <v>137</v>
      </c>
      <c r="P383" s="10" t="s">
        <v>138</v>
      </c>
      <c r="Q383" s="10" t="s">
        <v>973</v>
      </c>
      <c r="R383" s="10" t="s">
        <v>974</v>
      </c>
      <c r="S383" s="10" t="s">
        <v>1686</v>
      </c>
      <c r="T383" s="10" t="s">
        <v>1687</v>
      </c>
      <c r="U383" s="10" t="s">
        <v>1686</v>
      </c>
      <c r="V383" s="10" t="s">
        <v>1688</v>
      </c>
      <c r="W383" s="10" t="s">
        <v>1689</v>
      </c>
      <c r="X383" s="10" t="s">
        <v>787</v>
      </c>
      <c r="Y383" s="10" t="s">
        <v>239</v>
      </c>
      <c r="Z383" s="10" t="s">
        <v>124</v>
      </c>
      <c r="AA383" s="49">
        <v>1</v>
      </c>
      <c r="AB383" s="10" t="s">
        <v>125</v>
      </c>
      <c r="AC383" s="10" t="s">
        <v>3981</v>
      </c>
      <c r="AD383" s="49">
        <v>0</v>
      </c>
      <c r="AE383" s="49">
        <v>0</v>
      </c>
      <c r="AF383" s="49">
        <v>1</v>
      </c>
      <c r="AG383" s="49">
        <v>0</v>
      </c>
      <c r="AH383" s="10"/>
      <c r="AI383" s="10"/>
      <c r="AJ383" s="10"/>
      <c r="AK383" s="10" t="s">
        <v>6096</v>
      </c>
      <c r="AL383" s="10"/>
      <c r="AM383" s="10" t="s">
        <v>4891</v>
      </c>
      <c r="AN383" s="10" t="s">
        <v>6097</v>
      </c>
      <c r="AO383" s="49">
        <v>0</v>
      </c>
      <c r="AP383" s="49">
        <v>0</v>
      </c>
      <c r="AQ383" s="49">
        <v>0</v>
      </c>
      <c r="AR383" s="49">
        <v>0</v>
      </c>
      <c r="AS383" s="49">
        <v>0</v>
      </c>
      <c r="AT383" s="49">
        <v>0</v>
      </c>
      <c r="AU383" s="49">
        <v>0</v>
      </c>
      <c r="AV383" s="49">
        <v>0</v>
      </c>
      <c r="AW383" s="50">
        <v>0</v>
      </c>
      <c r="AX383" s="49">
        <v>0</v>
      </c>
      <c r="AY383" s="49">
        <v>0</v>
      </c>
      <c r="AZ383" s="49">
        <v>0</v>
      </c>
      <c r="BA383" s="49">
        <v>0</v>
      </c>
      <c r="BB383" s="49">
        <v>0</v>
      </c>
      <c r="BC383" s="49">
        <v>0</v>
      </c>
      <c r="BD383" s="49">
        <v>0</v>
      </c>
      <c r="BE383" s="49">
        <v>0</v>
      </c>
      <c r="BF383" s="49">
        <v>0</v>
      </c>
      <c r="BG383" s="49">
        <v>0</v>
      </c>
      <c r="BH383" s="49">
        <v>0</v>
      </c>
      <c r="BI383" s="49">
        <v>0</v>
      </c>
      <c r="BJ383" s="50">
        <v>0</v>
      </c>
      <c r="BK383" s="49">
        <v>1000</v>
      </c>
      <c r="BL383" s="49">
        <v>0</v>
      </c>
      <c r="BM383" s="49">
        <v>0</v>
      </c>
      <c r="BN383" s="49">
        <v>1000</v>
      </c>
      <c r="BO383" s="49">
        <v>0</v>
      </c>
      <c r="BP383" s="49">
        <v>0</v>
      </c>
      <c r="BQ383" s="49">
        <v>0</v>
      </c>
      <c r="BR383" s="49">
        <v>0</v>
      </c>
      <c r="BS383" s="49">
        <v>0</v>
      </c>
      <c r="BT383" s="49">
        <v>0</v>
      </c>
      <c r="BU383" s="50">
        <v>0</v>
      </c>
      <c r="BV383" s="49">
        <v>0</v>
      </c>
      <c r="BW383" s="50">
        <v>0</v>
      </c>
      <c r="BX383" s="49">
        <v>1000</v>
      </c>
      <c r="BY383" s="49">
        <v>0</v>
      </c>
      <c r="BZ383" s="49">
        <v>0</v>
      </c>
      <c r="CA383" s="49">
        <v>1000</v>
      </c>
      <c r="CB383" s="49">
        <v>80</v>
      </c>
      <c r="CC383" s="49">
        <v>0</v>
      </c>
      <c r="CD383" s="49">
        <v>80</v>
      </c>
      <c r="CE383" s="49">
        <v>0</v>
      </c>
      <c r="CF383" s="49">
        <v>0</v>
      </c>
      <c r="CG383" s="49">
        <v>0</v>
      </c>
      <c r="CH383" s="50">
        <v>0</v>
      </c>
      <c r="CI383" s="49">
        <v>0</v>
      </c>
      <c r="CJ383" s="50">
        <v>0</v>
      </c>
      <c r="CK383" s="49">
        <v>0</v>
      </c>
      <c r="CL383" s="49">
        <v>0</v>
      </c>
      <c r="CM383" s="49">
        <v>0</v>
      </c>
      <c r="CN383" s="49">
        <v>80</v>
      </c>
      <c r="CO383" s="10"/>
      <c r="CP383" s="51" t="s">
        <v>4205</v>
      </c>
    </row>
    <row r="384" spans="1:94" ht="70.349999999999994" customHeight="1" x14ac:dyDescent="0.3">
      <c r="A384" s="48" t="s">
        <v>4206</v>
      </c>
      <c r="B384" s="48" t="s">
        <v>4206</v>
      </c>
      <c r="C384" s="10" t="s">
        <v>436</v>
      </c>
      <c r="D384" s="10" t="s">
        <v>3742</v>
      </c>
      <c r="E384" s="10" t="s">
        <v>3743</v>
      </c>
      <c r="F384" s="10" t="s">
        <v>1309</v>
      </c>
      <c r="G384" s="10" t="s">
        <v>1992</v>
      </c>
      <c r="H384" s="10" t="s">
        <v>522</v>
      </c>
      <c r="I384" s="10" t="s">
        <v>1993</v>
      </c>
      <c r="J384" s="10" t="s">
        <v>1431</v>
      </c>
      <c r="K384" s="10" t="s">
        <v>3830</v>
      </c>
      <c r="L384" s="10" t="s">
        <v>4155</v>
      </c>
      <c r="M384" s="10" t="s">
        <v>4156</v>
      </c>
      <c r="N384" s="10" t="s">
        <v>4157</v>
      </c>
      <c r="O384" s="10" t="s">
        <v>137</v>
      </c>
      <c r="P384" s="10" t="s">
        <v>138</v>
      </c>
      <c r="Q384" s="10" t="s">
        <v>973</v>
      </c>
      <c r="R384" s="10" t="s">
        <v>974</v>
      </c>
      <c r="S384" s="10" t="s">
        <v>918</v>
      </c>
      <c r="T384" s="10" t="s">
        <v>3789</v>
      </c>
      <c r="U384" s="10" t="s">
        <v>918</v>
      </c>
      <c r="V384" s="10" t="s">
        <v>3790</v>
      </c>
      <c r="W384" s="10" t="s">
        <v>3791</v>
      </c>
      <c r="X384" s="10" t="s">
        <v>787</v>
      </c>
      <c r="Y384" s="10" t="s">
        <v>239</v>
      </c>
      <c r="Z384" s="10" t="s">
        <v>124</v>
      </c>
      <c r="AA384" s="49">
        <v>1</v>
      </c>
      <c r="AB384" s="10" t="s">
        <v>125</v>
      </c>
      <c r="AC384" s="10" t="s">
        <v>3981</v>
      </c>
      <c r="AD384" s="49">
        <v>0</v>
      </c>
      <c r="AE384" s="49">
        <v>0</v>
      </c>
      <c r="AF384" s="49">
        <v>1</v>
      </c>
      <c r="AG384" s="49">
        <v>0</v>
      </c>
      <c r="AH384" s="10"/>
      <c r="AI384" s="10"/>
      <c r="AJ384" s="10"/>
      <c r="AK384" s="10" t="s">
        <v>6098</v>
      </c>
      <c r="AL384" s="10"/>
      <c r="AM384" s="10" t="s">
        <v>4881</v>
      </c>
      <c r="AN384" s="10"/>
      <c r="AO384" s="49">
        <v>0</v>
      </c>
      <c r="AP384" s="49">
        <v>0</v>
      </c>
      <c r="AQ384" s="49">
        <v>0</v>
      </c>
      <c r="AR384" s="49">
        <v>0</v>
      </c>
      <c r="AS384" s="49">
        <v>0</v>
      </c>
      <c r="AT384" s="49">
        <v>0</v>
      </c>
      <c r="AU384" s="49">
        <v>0</v>
      </c>
      <c r="AV384" s="49">
        <v>0</v>
      </c>
      <c r="AW384" s="50">
        <v>0</v>
      </c>
      <c r="AX384" s="49">
        <v>0</v>
      </c>
      <c r="AY384" s="49">
        <v>0</v>
      </c>
      <c r="AZ384" s="49">
        <v>0</v>
      </c>
      <c r="BA384" s="49">
        <v>0</v>
      </c>
      <c r="BB384" s="49">
        <v>0</v>
      </c>
      <c r="BC384" s="49">
        <v>0</v>
      </c>
      <c r="BD384" s="49">
        <v>0</v>
      </c>
      <c r="BE384" s="49">
        <v>0</v>
      </c>
      <c r="BF384" s="49">
        <v>0</v>
      </c>
      <c r="BG384" s="49">
        <v>0</v>
      </c>
      <c r="BH384" s="49">
        <v>0</v>
      </c>
      <c r="BI384" s="49">
        <v>0</v>
      </c>
      <c r="BJ384" s="50">
        <v>0</v>
      </c>
      <c r="BK384" s="49">
        <v>0</v>
      </c>
      <c r="BL384" s="49">
        <v>0</v>
      </c>
      <c r="BM384" s="49">
        <v>0</v>
      </c>
      <c r="BN384" s="49">
        <v>0</v>
      </c>
      <c r="BO384" s="49">
        <v>0</v>
      </c>
      <c r="BP384" s="49">
        <v>0</v>
      </c>
      <c r="BQ384" s="49">
        <v>0</v>
      </c>
      <c r="BR384" s="49">
        <v>0</v>
      </c>
      <c r="BS384" s="49">
        <v>0</v>
      </c>
      <c r="BT384" s="49">
        <v>0</v>
      </c>
      <c r="BU384" s="50">
        <v>0</v>
      </c>
      <c r="BV384" s="49">
        <v>0</v>
      </c>
      <c r="BW384" s="50">
        <v>0</v>
      </c>
      <c r="BX384" s="49">
        <v>0</v>
      </c>
      <c r="BY384" s="49">
        <v>0</v>
      </c>
      <c r="BZ384" s="49">
        <v>0</v>
      </c>
      <c r="CA384" s="49">
        <v>0</v>
      </c>
      <c r="CB384" s="49">
        <v>0</v>
      </c>
      <c r="CC384" s="49">
        <v>0</v>
      </c>
      <c r="CD384" s="49">
        <v>0</v>
      </c>
      <c r="CE384" s="49">
        <v>0</v>
      </c>
      <c r="CF384" s="49">
        <v>0</v>
      </c>
      <c r="CG384" s="49">
        <v>0</v>
      </c>
      <c r="CH384" s="50">
        <v>0</v>
      </c>
      <c r="CI384" s="49">
        <v>0</v>
      </c>
      <c r="CJ384" s="50">
        <v>0</v>
      </c>
      <c r="CK384" s="49">
        <v>0</v>
      </c>
      <c r="CL384" s="49">
        <v>0</v>
      </c>
      <c r="CM384" s="49">
        <v>0</v>
      </c>
      <c r="CN384" s="49">
        <v>0</v>
      </c>
      <c r="CO384" s="10"/>
      <c r="CP384" s="51" t="s">
        <v>4208</v>
      </c>
    </row>
    <row r="385" spans="1:94" ht="70.349999999999994" customHeight="1" x14ac:dyDescent="0.3">
      <c r="A385" s="48" t="s">
        <v>4209</v>
      </c>
      <c r="B385" s="48" t="s">
        <v>4209</v>
      </c>
      <c r="C385" s="10" t="s">
        <v>450</v>
      </c>
      <c r="D385" s="10" t="s">
        <v>3742</v>
      </c>
      <c r="E385" s="10" t="s">
        <v>3743</v>
      </c>
      <c r="F385" s="10" t="s">
        <v>4151</v>
      </c>
      <c r="G385" s="10" t="s">
        <v>1992</v>
      </c>
      <c r="H385" s="10" t="s">
        <v>522</v>
      </c>
      <c r="I385" s="10" t="s">
        <v>4152</v>
      </c>
      <c r="J385" s="10" t="s">
        <v>4153</v>
      </c>
      <c r="K385" s="10" t="s">
        <v>4154</v>
      </c>
      <c r="L385" s="10" t="s">
        <v>4155</v>
      </c>
      <c r="M385" s="10" t="s">
        <v>4156</v>
      </c>
      <c r="N385" s="10" t="s">
        <v>4157</v>
      </c>
      <c r="O385" s="10" t="s">
        <v>137</v>
      </c>
      <c r="P385" s="10" t="s">
        <v>138</v>
      </c>
      <c r="Q385" s="10" t="s">
        <v>973</v>
      </c>
      <c r="R385" s="10" t="s">
        <v>974</v>
      </c>
      <c r="S385" s="10" t="s">
        <v>822</v>
      </c>
      <c r="T385" s="10" t="s">
        <v>2734</v>
      </c>
      <c r="U385" s="10" t="s">
        <v>2735</v>
      </c>
      <c r="V385" s="10" t="s">
        <v>2736</v>
      </c>
      <c r="W385" s="10" t="s">
        <v>2737</v>
      </c>
      <c r="X385" s="10" t="s">
        <v>2738</v>
      </c>
      <c r="Y385" s="10" t="s">
        <v>123</v>
      </c>
      <c r="Z385" s="10" t="s">
        <v>124</v>
      </c>
      <c r="AA385" s="49">
        <v>8</v>
      </c>
      <c r="AB385" s="10" t="s">
        <v>125</v>
      </c>
      <c r="AC385" s="10" t="s">
        <v>3981</v>
      </c>
      <c r="AD385" s="49">
        <v>2</v>
      </c>
      <c r="AE385" s="49">
        <v>2</v>
      </c>
      <c r="AF385" s="49">
        <v>2</v>
      </c>
      <c r="AG385" s="49">
        <v>2</v>
      </c>
      <c r="AH385" s="10" t="s">
        <v>6099</v>
      </c>
      <c r="AI385" s="10" t="s">
        <v>6100</v>
      </c>
      <c r="AJ385" s="10" t="s">
        <v>6101</v>
      </c>
      <c r="AK385" s="10" t="s">
        <v>6102</v>
      </c>
      <c r="AL385" s="10" t="s">
        <v>6103</v>
      </c>
      <c r="AM385" s="10" t="s">
        <v>4849</v>
      </c>
      <c r="AN385" s="10"/>
      <c r="AO385" s="49">
        <v>0</v>
      </c>
      <c r="AP385" s="49">
        <v>0</v>
      </c>
      <c r="AQ385" s="49">
        <v>0</v>
      </c>
      <c r="AR385" s="49">
        <v>0</v>
      </c>
      <c r="AS385" s="49">
        <v>0</v>
      </c>
      <c r="AT385" s="49">
        <v>0</v>
      </c>
      <c r="AU385" s="49">
        <v>0</v>
      </c>
      <c r="AV385" s="49">
        <v>0</v>
      </c>
      <c r="AW385" s="50">
        <v>0</v>
      </c>
      <c r="AX385" s="49">
        <v>0</v>
      </c>
      <c r="AY385" s="49">
        <v>0</v>
      </c>
      <c r="AZ385" s="49">
        <v>0</v>
      </c>
      <c r="BA385" s="49">
        <v>0</v>
      </c>
      <c r="BB385" s="49">
        <v>80</v>
      </c>
      <c r="BC385" s="49">
        <v>0</v>
      </c>
      <c r="BD385" s="49">
        <v>80</v>
      </c>
      <c r="BE385" s="49">
        <v>0</v>
      </c>
      <c r="BF385" s="49">
        <v>0</v>
      </c>
      <c r="BG385" s="49">
        <v>0</v>
      </c>
      <c r="BH385" s="49">
        <v>0</v>
      </c>
      <c r="BI385" s="49">
        <v>0</v>
      </c>
      <c r="BJ385" s="50">
        <v>0</v>
      </c>
      <c r="BK385" s="49">
        <v>0</v>
      </c>
      <c r="BL385" s="49">
        <v>0</v>
      </c>
      <c r="BM385" s="49">
        <v>0</v>
      </c>
      <c r="BN385" s="49">
        <v>80</v>
      </c>
      <c r="BO385" s="49">
        <v>0</v>
      </c>
      <c r="BP385" s="49">
        <v>0</v>
      </c>
      <c r="BQ385" s="49">
        <v>0</v>
      </c>
      <c r="BR385" s="49">
        <v>0</v>
      </c>
      <c r="BS385" s="49">
        <v>0</v>
      </c>
      <c r="BT385" s="49">
        <v>0</v>
      </c>
      <c r="BU385" s="50">
        <v>0</v>
      </c>
      <c r="BV385" s="49">
        <v>0</v>
      </c>
      <c r="BW385" s="50">
        <v>0</v>
      </c>
      <c r="BX385" s="49">
        <v>0</v>
      </c>
      <c r="BY385" s="49">
        <v>0</v>
      </c>
      <c r="BZ385" s="49">
        <v>0</v>
      </c>
      <c r="CA385" s="49">
        <v>0</v>
      </c>
      <c r="CB385" s="49">
        <v>0</v>
      </c>
      <c r="CC385" s="49">
        <v>0</v>
      </c>
      <c r="CD385" s="49">
        <v>0</v>
      </c>
      <c r="CE385" s="49">
        <v>0</v>
      </c>
      <c r="CF385" s="49">
        <v>0</v>
      </c>
      <c r="CG385" s="49">
        <v>0</v>
      </c>
      <c r="CH385" s="50">
        <v>0</v>
      </c>
      <c r="CI385" s="49">
        <v>0</v>
      </c>
      <c r="CJ385" s="50">
        <v>0</v>
      </c>
      <c r="CK385" s="49">
        <v>0</v>
      </c>
      <c r="CL385" s="49">
        <v>0</v>
      </c>
      <c r="CM385" s="49">
        <v>0</v>
      </c>
      <c r="CN385" s="49">
        <v>0</v>
      </c>
      <c r="CO385" s="10"/>
      <c r="CP385" s="51" t="s">
        <v>4215</v>
      </c>
    </row>
    <row r="386" spans="1:94" ht="70.349999999999994" customHeight="1" x14ac:dyDescent="0.3">
      <c r="A386" s="48" t="s">
        <v>4216</v>
      </c>
      <c r="B386" s="48" t="s">
        <v>4216</v>
      </c>
      <c r="C386" s="10" t="s">
        <v>632</v>
      </c>
      <c r="D386" s="10" t="s">
        <v>3742</v>
      </c>
      <c r="E386" s="10" t="s">
        <v>4217</v>
      </c>
      <c r="F386" s="10" t="s">
        <v>1991</v>
      </c>
      <c r="G386" s="10" t="s">
        <v>1992</v>
      </c>
      <c r="H386" s="10" t="s">
        <v>522</v>
      </c>
      <c r="I386" s="10" t="s">
        <v>1993</v>
      </c>
      <c r="J386" s="10" t="s">
        <v>3744</v>
      </c>
      <c r="K386" s="10" t="s">
        <v>3830</v>
      </c>
      <c r="L386" s="10" t="s">
        <v>4155</v>
      </c>
      <c r="M386" s="10" t="s">
        <v>4156</v>
      </c>
      <c r="N386" s="10" t="s">
        <v>4157</v>
      </c>
      <c r="O386" s="10" t="s">
        <v>137</v>
      </c>
      <c r="P386" s="10" t="s">
        <v>138</v>
      </c>
      <c r="Q386" s="10" t="s">
        <v>973</v>
      </c>
      <c r="R386" s="10" t="s">
        <v>974</v>
      </c>
      <c r="S386" s="10" t="s">
        <v>3749</v>
      </c>
      <c r="T386" s="10" t="s">
        <v>3750</v>
      </c>
      <c r="U386" s="10" t="s">
        <v>3749</v>
      </c>
      <c r="V386" s="10" t="s">
        <v>3751</v>
      </c>
      <c r="W386" s="10" t="s">
        <v>3752</v>
      </c>
      <c r="X386" s="10" t="s">
        <v>787</v>
      </c>
      <c r="Y386" s="10" t="s">
        <v>239</v>
      </c>
      <c r="Z386" s="10" t="s">
        <v>124</v>
      </c>
      <c r="AA386" s="49">
        <v>1</v>
      </c>
      <c r="AB386" s="10" t="s">
        <v>125</v>
      </c>
      <c r="AC386" s="10" t="s">
        <v>3981</v>
      </c>
      <c r="AD386" s="49">
        <v>0</v>
      </c>
      <c r="AE386" s="49">
        <v>0</v>
      </c>
      <c r="AF386" s="49">
        <v>1</v>
      </c>
      <c r="AG386" s="49">
        <v>0</v>
      </c>
      <c r="AH386" s="10"/>
      <c r="AI386" s="10" t="s">
        <v>6104</v>
      </c>
      <c r="AJ386" s="10"/>
      <c r="AK386" s="10" t="s">
        <v>6105</v>
      </c>
      <c r="AL386" s="10"/>
      <c r="AM386" s="10" t="s">
        <v>4881</v>
      </c>
      <c r="AN386" s="10"/>
      <c r="AO386" s="49">
        <v>0</v>
      </c>
      <c r="AP386" s="49">
        <v>0</v>
      </c>
      <c r="AQ386" s="49">
        <v>0</v>
      </c>
      <c r="AR386" s="49">
        <v>0</v>
      </c>
      <c r="AS386" s="49">
        <v>0</v>
      </c>
      <c r="AT386" s="49">
        <v>0</v>
      </c>
      <c r="AU386" s="49">
        <v>0</v>
      </c>
      <c r="AV386" s="49">
        <v>0</v>
      </c>
      <c r="AW386" s="50">
        <v>0</v>
      </c>
      <c r="AX386" s="49">
        <v>0</v>
      </c>
      <c r="AY386" s="49">
        <v>0</v>
      </c>
      <c r="AZ386" s="49">
        <v>0</v>
      </c>
      <c r="BA386" s="49">
        <v>0</v>
      </c>
      <c r="BB386" s="49">
        <v>0</v>
      </c>
      <c r="BC386" s="49">
        <v>0</v>
      </c>
      <c r="BD386" s="49">
        <v>0</v>
      </c>
      <c r="BE386" s="49">
        <v>0</v>
      </c>
      <c r="BF386" s="49">
        <v>0</v>
      </c>
      <c r="BG386" s="49">
        <v>0</v>
      </c>
      <c r="BH386" s="49">
        <v>0</v>
      </c>
      <c r="BI386" s="49">
        <v>0</v>
      </c>
      <c r="BJ386" s="50">
        <v>0</v>
      </c>
      <c r="BK386" s="49">
        <v>0</v>
      </c>
      <c r="BL386" s="49">
        <v>0</v>
      </c>
      <c r="BM386" s="49">
        <v>0</v>
      </c>
      <c r="BN386" s="49">
        <v>0</v>
      </c>
      <c r="BO386" s="49">
        <v>0</v>
      </c>
      <c r="BP386" s="49">
        <v>0</v>
      </c>
      <c r="BQ386" s="49">
        <v>0</v>
      </c>
      <c r="BR386" s="49">
        <v>0</v>
      </c>
      <c r="BS386" s="49">
        <v>0</v>
      </c>
      <c r="BT386" s="49">
        <v>0</v>
      </c>
      <c r="BU386" s="50">
        <v>0</v>
      </c>
      <c r="BV386" s="49">
        <v>0</v>
      </c>
      <c r="BW386" s="50">
        <v>0</v>
      </c>
      <c r="BX386" s="49">
        <v>0</v>
      </c>
      <c r="BY386" s="49">
        <v>0</v>
      </c>
      <c r="BZ386" s="49">
        <v>0</v>
      </c>
      <c r="CA386" s="49">
        <v>0</v>
      </c>
      <c r="CB386" s="49">
        <v>0</v>
      </c>
      <c r="CC386" s="49">
        <v>0</v>
      </c>
      <c r="CD386" s="49">
        <v>0</v>
      </c>
      <c r="CE386" s="49">
        <v>0</v>
      </c>
      <c r="CF386" s="49">
        <v>0</v>
      </c>
      <c r="CG386" s="49">
        <v>0</v>
      </c>
      <c r="CH386" s="50">
        <v>0</v>
      </c>
      <c r="CI386" s="49">
        <v>0</v>
      </c>
      <c r="CJ386" s="50">
        <v>0</v>
      </c>
      <c r="CK386" s="49">
        <v>0</v>
      </c>
      <c r="CL386" s="49">
        <v>0</v>
      </c>
      <c r="CM386" s="49">
        <v>0</v>
      </c>
      <c r="CN386" s="49">
        <v>0</v>
      </c>
      <c r="CO386" s="10"/>
      <c r="CP386" s="51"/>
    </row>
    <row r="387" spans="1:94" ht="70.349999999999994" customHeight="1" x14ac:dyDescent="0.3">
      <c r="A387" s="48" t="s">
        <v>4220</v>
      </c>
      <c r="B387" s="48" t="s">
        <v>4220</v>
      </c>
      <c r="C387" s="10" t="s">
        <v>111</v>
      </c>
      <c r="D387" s="10" t="s">
        <v>3742</v>
      </c>
      <c r="E387" s="10" t="s">
        <v>4120</v>
      </c>
      <c r="F387" s="10" t="s">
        <v>808</v>
      </c>
      <c r="G387" s="10" t="s">
        <v>521</v>
      </c>
      <c r="H387" s="10" t="s">
        <v>522</v>
      </c>
      <c r="I387" s="10" t="s">
        <v>4121</v>
      </c>
      <c r="J387" s="10" t="s">
        <v>4221</v>
      </c>
      <c r="K387" s="10" t="s">
        <v>4154</v>
      </c>
      <c r="L387" s="10" t="s">
        <v>4155</v>
      </c>
      <c r="M387" s="10" t="s">
        <v>4222</v>
      </c>
      <c r="N387" s="10" t="s">
        <v>4223</v>
      </c>
      <c r="O387" s="10" t="s">
        <v>137</v>
      </c>
      <c r="P387" s="10" t="s">
        <v>138</v>
      </c>
      <c r="Q387" s="10" t="s">
        <v>139</v>
      </c>
      <c r="R387" s="10" t="s">
        <v>140</v>
      </c>
      <c r="S387" s="10" t="s">
        <v>217</v>
      </c>
      <c r="T387" s="10" t="s">
        <v>218</v>
      </c>
      <c r="U387" s="10" t="s">
        <v>219</v>
      </c>
      <c r="V387" s="10" t="s">
        <v>220</v>
      </c>
      <c r="W387" s="10" t="s">
        <v>221</v>
      </c>
      <c r="X387" s="10" t="s">
        <v>222</v>
      </c>
      <c r="Y387" s="10" t="s">
        <v>123</v>
      </c>
      <c r="Z387" s="10" t="s">
        <v>124</v>
      </c>
      <c r="AA387" s="49">
        <v>8</v>
      </c>
      <c r="AB387" s="10" t="s">
        <v>125</v>
      </c>
      <c r="AC387" s="10" t="s">
        <v>3981</v>
      </c>
      <c r="AD387" s="49">
        <v>2</v>
      </c>
      <c r="AE387" s="49">
        <v>2</v>
      </c>
      <c r="AF387" s="49">
        <v>2</v>
      </c>
      <c r="AG387" s="49">
        <v>2</v>
      </c>
      <c r="AH387" s="10" t="s">
        <v>6106</v>
      </c>
      <c r="AI387" s="10" t="s">
        <v>6107</v>
      </c>
      <c r="AJ387" s="10" t="s">
        <v>6108</v>
      </c>
      <c r="AK387" s="10" t="s">
        <v>6109</v>
      </c>
      <c r="AL387" s="10" t="s">
        <v>6109</v>
      </c>
      <c r="AM387" s="10" t="s">
        <v>4881</v>
      </c>
      <c r="AN387" s="10"/>
      <c r="AO387" s="49">
        <v>0</v>
      </c>
      <c r="AP387" s="49">
        <v>0</v>
      </c>
      <c r="AQ387" s="49">
        <v>0</v>
      </c>
      <c r="AR387" s="49">
        <v>0</v>
      </c>
      <c r="AS387" s="49">
        <v>0</v>
      </c>
      <c r="AT387" s="49">
        <v>0</v>
      </c>
      <c r="AU387" s="49">
        <v>0</v>
      </c>
      <c r="AV387" s="49">
        <v>0</v>
      </c>
      <c r="AW387" s="50">
        <v>0</v>
      </c>
      <c r="AX387" s="49">
        <v>0</v>
      </c>
      <c r="AY387" s="49">
        <v>0</v>
      </c>
      <c r="AZ387" s="49">
        <v>0</v>
      </c>
      <c r="BA387" s="49">
        <v>0</v>
      </c>
      <c r="BB387" s="49">
        <v>0</v>
      </c>
      <c r="BC387" s="49">
        <v>0</v>
      </c>
      <c r="BD387" s="49">
        <v>0</v>
      </c>
      <c r="BE387" s="49">
        <v>0</v>
      </c>
      <c r="BF387" s="49">
        <v>0</v>
      </c>
      <c r="BG387" s="49">
        <v>0</v>
      </c>
      <c r="BH387" s="49">
        <v>0</v>
      </c>
      <c r="BI387" s="49">
        <v>0</v>
      </c>
      <c r="BJ387" s="50">
        <v>0</v>
      </c>
      <c r="BK387" s="49">
        <v>0</v>
      </c>
      <c r="BL387" s="49">
        <v>0</v>
      </c>
      <c r="BM387" s="49">
        <v>0</v>
      </c>
      <c r="BN387" s="49">
        <v>0</v>
      </c>
      <c r="BO387" s="49">
        <v>0</v>
      </c>
      <c r="BP387" s="49">
        <v>0</v>
      </c>
      <c r="BQ387" s="49">
        <v>0</v>
      </c>
      <c r="BR387" s="49">
        <v>0</v>
      </c>
      <c r="BS387" s="49">
        <v>0</v>
      </c>
      <c r="BT387" s="49">
        <v>0</v>
      </c>
      <c r="BU387" s="50">
        <v>0</v>
      </c>
      <c r="BV387" s="49">
        <v>0</v>
      </c>
      <c r="BW387" s="50">
        <v>0</v>
      </c>
      <c r="BX387" s="49">
        <v>0</v>
      </c>
      <c r="BY387" s="49">
        <v>0</v>
      </c>
      <c r="BZ387" s="49">
        <v>0</v>
      </c>
      <c r="CA387" s="49">
        <v>0</v>
      </c>
      <c r="CB387" s="49">
        <v>0</v>
      </c>
      <c r="CC387" s="49">
        <v>0</v>
      </c>
      <c r="CD387" s="49">
        <v>0</v>
      </c>
      <c r="CE387" s="49">
        <v>0</v>
      </c>
      <c r="CF387" s="49">
        <v>0</v>
      </c>
      <c r="CG387" s="49">
        <v>0</v>
      </c>
      <c r="CH387" s="50">
        <v>0</v>
      </c>
      <c r="CI387" s="49">
        <v>0</v>
      </c>
      <c r="CJ387" s="50">
        <v>0</v>
      </c>
      <c r="CK387" s="49">
        <v>0</v>
      </c>
      <c r="CL387" s="49">
        <v>0</v>
      </c>
      <c r="CM387" s="49">
        <v>0</v>
      </c>
      <c r="CN387" s="49">
        <v>0</v>
      </c>
      <c r="CO387" s="10"/>
      <c r="CP387" s="51" t="s">
        <v>4227</v>
      </c>
    </row>
    <row r="388" spans="1:94" ht="70.349999999999994" customHeight="1" x14ac:dyDescent="0.3">
      <c r="A388" s="48" t="s">
        <v>4228</v>
      </c>
      <c r="B388" s="48" t="s">
        <v>4228</v>
      </c>
      <c r="C388" s="10" t="s">
        <v>101</v>
      </c>
      <c r="D388" s="10" t="s">
        <v>3742</v>
      </c>
      <c r="E388" s="10" t="s">
        <v>4120</v>
      </c>
      <c r="F388" s="10" t="s">
        <v>808</v>
      </c>
      <c r="G388" s="10" t="s">
        <v>521</v>
      </c>
      <c r="H388" s="10" t="s">
        <v>106</v>
      </c>
      <c r="I388" s="10" t="s">
        <v>4121</v>
      </c>
      <c r="J388" s="10" t="s">
        <v>4221</v>
      </c>
      <c r="K388" s="10" t="s">
        <v>4122</v>
      </c>
      <c r="L388" s="10" t="s">
        <v>4155</v>
      </c>
      <c r="M388" s="10" t="s">
        <v>4222</v>
      </c>
      <c r="N388" s="10" t="s">
        <v>4223</v>
      </c>
      <c r="O388" s="10" t="s">
        <v>137</v>
      </c>
      <c r="P388" s="10" t="s">
        <v>138</v>
      </c>
      <c r="Q388" s="10" t="s">
        <v>139</v>
      </c>
      <c r="R388" s="10" t="s">
        <v>140</v>
      </c>
      <c r="S388" s="10" t="s">
        <v>141</v>
      </c>
      <c r="T388" s="10" t="s">
        <v>142</v>
      </c>
      <c r="U388" s="10" t="s">
        <v>249</v>
      </c>
      <c r="V388" s="10" t="s">
        <v>144</v>
      </c>
      <c r="W388" s="10" t="s">
        <v>145</v>
      </c>
      <c r="X388" s="10" t="s">
        <v>146</v>
      </c>
      <c r="Y388" s="10" t="s">
        <v>123</v>
      </c>
      <c r="Z388" s="10" t="s">
        <v>124</v>
      </c>
      <c r="AA388" s="49">
        <v>60</v>
      </c>
      <c r="AB388" s="10" t="s">
        <v>125</v>
      </c>
      <c r="AC388" s="10" t="s">
        <v>3981</v>
      </c>
      <c r="AD388" s="49">
        <v>0</v>
      </c>
      <c r="AE388" s="49">
        <v>0</v>
      </c>
      <c r="AF388" s="49">
        <v>30</v>
      </c>
      <c r="AG388" s="49">
        <v>30</v>
      </c>
      <c r="AH388" s="10"/>
      <c r="AI388" s="10" t="s">
        <v>6110</v>
      </c>
      <c r="AJ388" s="10"/>
      <c r="AK388" s="10" t="s">
        <v>6111</v>
      </c>
      <c r="AL388" s="10" t="s">
        <v>6111</v>
      </c>
      <c r="AM388" s="10" t="s">
        <v>4849</v>
      </c>
      <c r="AN388" s="10" t="s">
        <v>6056</v>
      </c>
      <c r="AO388" s="49">
        <v>0</v>
      </c>
      <c r="AP388" s="49">
        <v>0</v>
      </c>
      <c r="AQ388" s="49">
        <v>0</v>
      </c>
      <c r="AR388" s="49">
        <v>0</v>
      </c>
      <c r="AS388" s="49">
        <v>0</v>
      </c>
      <c r="AT388" s="49">
        <v>0</v>
      </c>
      <c r="AU388" s="49">
        <v>0</v>
      </c>
      <c r="AV388" s="49">
        <v>0</v>
      </c>
      <c r="AW388" s="50">
        <v>0</v>
      </c>
      <c r="AX388" s="49">
        <v>0</v>
      </c>
      <c r="AY388" s="49">
        <v>0</v>
      </c>
      <c r="AZ388" s="49">
        <v>0</v>
      </c>
      <c r="BA388" s="49">
        <v>0</v>
      </c>
      <c r="BB388" s="49">
        <v>0</v>
      </c>
      <c r="BC388" s="49">
        <v>0</v>
      </c>
      <c r="BD388" s="49">
        <v>0</v>
      </c>
      <c r="BE388" s="49">
        <v>0</v>
      </c>
      <c r="BF388" s="49">
        <v>0</v>
      </c>
      <c r="BG388" s="49">
        <v>0</v>
      </c>
      <c r="BH388" s="49">
        <v>0</v>
      </c>
      <c r="BI388" s="49">
        <v>0</v>
      </c>
      <c r="BJ388" s="50">
        <v>0</v>
      </c>
      <c r="BK388" s="49">
        <v>0</v>
      </c>
      <c r="BL388" s="49">
        <v>0</v>
      </c>
      <c r="BM388" s="49">
        <v>0</v>
      </c>
      <c r="BN388" s="49">
        <v>0</v>
      </c>
      <c r="BO388" s="49">
        <v>15</v>
      </c>
      <c r="BP388" s="49">
        <v>0</v>
      </c>
      <c r="BQ388" s="49">
        <v>15</v>
      </c>
      <c r="BR388" s="49">
        <v>0</v>
      </c>
      <c r="BS388" s="49">
        <v>0</v>
      </c>
      <c r="BT388" s="49">
        <v>0</v>
      </c>
      <c r="BU388" s="50">
        <v>0</v>
      </c>
      <c r="BV388" s="49">
        <v>0</v>
      </c>
      <c r="BW388" s="50">
        <v>0</v>
      </c>
      <c r="BX388" s="49">
        <v>0</v>
      </c>
      <c r="BY388" s="49">
        <v>0</v>
      </c>
      <c r="BZ388" s="49">
        <v>0</v>
      </c>
      <c r="CA388" s="49">
        <v>15</v>
      </c>
      <c r="CB388" s="49">
        <v>15</v>
      </c>
      <c r="CC388" s="49">
        <v>0</v>
      </c>
      <c r="CD388" s="49">
        <v>15</v>
      </c>
      <c r="CE388" s="49">
        <v>0</v>
      </c>
      <c r="CF388" s="49">
        <v>0</v>
      </c>
      <c r="CG388" s="49">
        <v>0</v>
      </c>
      <c r="CH388" s="50">
        <v>0</v>
      </c>
      <c r="CI388" s="49">
        <v>0</v>
      </c>
      <c r="CJ388" s="50">
        <v>0</v>
      </c>
      <c r="CK388" s="49">
        <v>0</v>
      </c>
      <c r="CL388" s="49">
        <v>0</v>
      </c>
      <c r="CM388" s="49">
        <v>0</v>
      </c>
      <c r="CN388" s="49">
        <v>15</v>
      </c>
      <c r="CO388" s="10"/>
      <c r="CP388" s="51" t="s">
        <v>4233</v>
      </c>
    </row>
    <row r="389" spans="1:94" ht="70.349999999999994" customHeight="1" x14ac:dyDescent="0.3">
      <c r="A389" s="48" t="s">
        <v>4234</v>
      </c>
      <c r="B389" s="48" t="s">
        <v>4234</v>
      </c>
      <c r="C389" s="10" t="s">
        <v>136</v>
      </c>
      <c r="D389" s="10" t="s">
        <v>3742</v>
      </c>
      <c r="E389" s="10" t="s">
        <v>4120</v>
      </c>
      <c r="F389" s="10" t="s">
        <v>808</v>
      </c>
      <c r="G389" s="10" t="s">
        <v>521</v>
      </c>
      <c r="H389" s="10" t="s">
        <v>106</v>
      </c>
      <c r="I389" s="10" t="s">
        <v>4121</v>
      </c>
      <c r="J389" s="10" t="s">
        <v>4221</v>
      </c>
      <c r="K389" s="10" t="s">
        <v>4122</v>
      </c>
      <c r="L389" s="10" t="s">
        <v>4155</v>
      </c>
      <c r="M389" s="10" t="s">
        <v>4222</v>
      </c>
      <c r="N389" s="10" t="s">
        <v>4223</v>
      </c>
      <c r="O389" s="10" t="s">
        <v>137</v>
      </c>
      <c r="P389" s="10" t="s">
        <v>138</v>
      </c>
      <c r="Q389" s="10" t="s">
        <v>4235</v>
      </c>
      <c r="R389" s="10" t="s">
        <v>140</v>
      </c>
      <c r="S389" s="10" t="s">
        <v>822</v>
      </c>
      <c r="T389" s="10" t="s">
        <v>1997</v>
      </c>
      <c r="U389" s="10" t="s">
        <v>1998</v>
      </c>
      <c r="V389" s="10" t="s">
        <v>1999</v>
      </c>
      <c r="W389" s="10" t="s">
        <v>2000</v>
      </c>
      <c r="X389" s="10" t="s">
        <v>2001</v>
      </c>
      <c r="Y389" s="10" t="s">
        <v>123</v>
      </c>
      <c r="Z389" s="10" t="s">
        <v>124</v>
      </c>
      <c r="AA389" s="49">
        <v>8</v>
      </c>
      <c r="AB389" s="10" t="s">
        <v>125</v>
      </c>
      <c r="AC389" s="10" t="s">
        <v>3981</v>
      </c>
      <c r="AD389" s="49">
        <v>2</v>
      </c>
      <c r="AE389" s="49">
        <v>2</v>
      </c>
      <c r="AF389" s="49">
        <v>2</v>
      </c>
      <c r="AG389" s="49">
        <v>2</v>
      </c>
      <c r="AH389" s="10" t="s">
        <v>6112</v>
      </c>
      <c r="AI389" s="10" t="s">
        <v>6113</v>
      </c>
      <c r="AJ389" s="10"/>
      <c r="AK389" s="10" t="s">
        <v>6114</v>
      </c>
      <c r="AL389" s="10" t="s">
        <v>6114</v>
      </c>
      <c r="AM389" s="10" t="s">
        <v>4849</v>
      </c>
      <c r="AN389" s="10" t="s">
        <v>6115</v>
      </c>
      <c r="AO389" s="49">
        <v>0</v>
      </c>
      <c r="AP389" s="49">
        <v>0</v>
      </c>
      <c r="AQ389" s="49">
        <v>0</v>
      </c>
      <c r="AR389" s="49">
        <v>0</v>
      </c>
      <c r="AS389" s="49">
        <v>0</v>
      </c>
      <c r="AT389" s="49">
        <v>0</v>
      </c>
      <c r="AU389" s="49">
        <v>0</v>
      </c>
      <c r="AV389" s="49">
        <v>0</v>
      </c>
      <c r="AW389" s="50">
        <v>0</v>
      </c>
      <c r="AX389" s="49">
        <v>0</v>
      </c>
      <c r="AY389" s="49">
        <v>0</v>
      </c>
      <c r="AZ389" s="49">
        <v>0</v>
      </c>
      <c r="BA389" s="49">
        <v>0</v>
      </c>
      <c r="BB389" s="49">
        <v>40</v>
      </c>
      <c r="BC389" s="49">
        <v>0</v>
      </c>
      <c r="BD389" s="49">
        <v>40</v>
      </c>
      <c r="BE389" s="49">
        <v>0</v>
      </c>
      <c r="BF389" s="49">
        <v>0</v>
      </c>
      <c r="BG389" s="49">
        <v>0</v>
      </c>
      <c r="BH389" s="49">
        <v>0</v>
      </c>
      <c r="BI389" s="49">
        <v>0</v>
      </c>
      <c r="BJ389" s="50">
        <v>0</v>
      </c>
      <c r="BK389" s="49">
        <v>0</v>
      </c>
      <c r="BL389" s="49">
        <v>0</v>
      </c>
      <c r="BM389" s="49">
        <v>0</v>
      </c>
      <c r="BN389" s="49">
        <v>40</v>
      </c>
      <c r="BO389" s="49">
        <v>40</v>
      </c>
      <c r="BP389" s="49">
        <v>0</v>
      </c>
      <c r="BQ389" s="49">
        <v>40</v>
      </c>
      <c r="BR389" s="49">
        <v>0</v>
      </c>
      <c r="BS389" s="49">
        <v>0</v>
      </c>
      <c r="BT389" s="49">
        <v>0</v>
      </c>
      <c r="BU389" s="50">
        <v>0</v>
      </c>
      <c r="BV389" s="49">
        <v>0</v>
      </c>
      <c r="BW389" s="50">
        <v>0</v>
      </c>
      <c r="BX389" s="49">
        <v>0</v>
      </c>
      <c r="BY389" s="49">
        <v>0</v>
      </c>
      <c r="BZ389" s="49">
        <v>0</v>
      </c>
      <c r="CA389" s="49">
        <v>40</v>
      </c>
      <c r="CB389" s="49">
        <v>40</v>
      </c>
      <c r="CC389" s="49">
        <v>0</v>
      </c>
      <c r="CD389" s="49">
        <v>40</v>
      </c>
      <c r="CE389" s="49">
        <v>0</v>
      </c>
      <c r="CF389" s="49">
        <v>0</v>
      </c>
      <c r="CG389" s="49">
        <v>0</v>
      </c>
      <c r="CH389" s="50">
        <v>0</v>
      </c>
      <c r="CI389" s="49">
        <v>0</v>
      </c>
      <c r="CJ389" s="50">
        <v>0</v>
      </c>
      <c r="CK389" s="49">
        <v>0</v>
      </c>
      <c r="CL389" s="49">
        <v>0</v>
      </c>
      <c r="CM389" s="49">
        <v>0</v>
      </c>
      <c r="CN389" s="49">
        <v>40</v>
      </c>
      <c r="CO389" s="10" t="s">
        <v>4238</v>
      </c>
      <c r="CP389" s="51" t="s">
        <v>6116</v>
      </c>
    </row>
    <row r="390" spans="1:94" ht="70.349999999999994" customHeight="1" x14ac:dyDescent="0.3">
      <c r="A390" s="48" t="s">
        <v>4240</v>
      </c>
      <c r="B390" s="48" t="s">
        <v>4240</v>
      </c>
      <c r="C390" s="10" t="s">
        <v>175</v>
      </c>
      <c r="D390" s="10" t="s">
        <v>3742</v>
      </c>
      <c r="E390" s="10" t="s">
        <v>4120</v>
      </c>
      <c r="F390" s="10" t="s">
        <v>808</v>
      </c>
      <c r="G390" s="10" t="s">
        <v>521</v>
      </c>
      <c r="H390" s="10" t="s">
        <v>106</v>
      </c>
      <c r="I390" s="10" t="s">
        <v>4121</v>
      </c>
      <c r="J390" s="10" t="s">
        <v>4221</v>
      </c>
      <c r="K390" s="10" t="s">
        <v>4122</v>
      </c>
      <c r="L390" s="10" t="s">
        <v>4155</v>
      </c>
      <c r="M390" s="10" t="s">
        <v>4222</v>
      </c>
      <c r="N390" s="10" t="s">
        <v>4223</v>
      </c>
      <c r="O390" s="10" t="s">
        <v>137</v>
      </c>
      <c r="P390" s="10" t="s">
        <v>138</v>
      </c>
      <c r="Q390" s="10" t="s">
        <v>4235</v>
      </c>
      <c r="R390" s="10" t="s">
        <v>140</v>
      </c>
      <c r="S390" s="10" t="s">
        <v>345</v>
      </c>
      <c r="T390" s="10" t="s">
        <v>346</v>
      </c>
      <c r="U390" s="10" t="s">
        <v>347</v>
      </c>
      <c r="V390" s="10" t="s">
        <v>348</v>
      </c>
      <c r="W390" s="10" t="s">
        <v>349</v>
      </c>
      <c r="X390" s="10" t="s">
        <v>350</v>
      </c>
      <c r="Y390" s="10" t="s">
        <v>123</v>
      </c>
      <c r="Z390" s="10" t="s">
        <v>124</v>
      </c>
      <c r="AA390" s="49">
        <v>3</v>
      </c>
      <c r="AB390" s="10" t="s">
        <v>125</v>
      </c>
      <c r="AC390" s="10" t="s">
        <v>3981</v>
      </c>
      <c r="AD390" s="49">
        <v>0</v>
      </c>
      <c r="AE390" s="49">
        <v>1</v>
      </c>
      <c r="AF390" s="49">
        <v>1</v>
      </c>
      <c r="AG390" s="49">
        <v>1</v>
      </c>
      <c r="AH390" s="10"/>
      <c r="AI390" s="10"/>
      <c r="AJ390" s="10"/>
      <c r="AK390" s="10" t="s">
        <v>6117</v>
      </c>
      <c r="AL390" s="10"/>
      <c r="AM390" s="10" t="s">
        <v>4891</v>
      </c>
      <c r="AN390" s="10"/>
      <c r="AO390" s="49">
        <v>0</v>
      </c>
      <c r="AP390" s="49">
        <v>0</v>
      </c>
      <c r="AQ390" s="49">
        <v>0</v>
      </c>
      <c r="AR390" s="49">
        <v>0</v>
      </c>
      <c r="AS390" s="49">
        <v>0</v>
      </c>
      <c r="AT390" s="49">
        <v>0</v>
      </c>
      <c r="AU390" s="49">
        <v>0</v>
      </c>
      <c r="AV390" s="49">
        <v>0</v>
      </c>
      <c r="AW390" s="50">
        <v>0</v>
      </c>
      <c r="AX390" s="49">
        <v>201.91</v>
      </c>
      <c r="AY390" s="49">
        <v>0</v>
      </c>
      <c r="AZ390" s="49">
        <v>0</v>
      </c>
      <c r="BA390" s="49">
        <v>201.91</v>
      </c>
      <c r="BB390" s="49">
        <v>40</v>
      </c>
      <c r="BC390" s="49">
        <v>0</v>
      </c>
      <c r="BD390" s="49">
        <v>40</v>
      </c>
      <c r="BE390" s="49">
        <v>0</v>
      </c>
      <c r="BF390" s="49">
        <v>0</v>
      </c>
      <c r="BG390" s="49">
        <v>0</v>
      </c>
      <c r="BH390" s="49">
        <v>0</v>
      </c>
      <c r="BI390" s="49">
        <v>0</v>
      </c>
      <c r="BJ390" s="50">
        <v>0</v>
      </c>
      <c r="BK390" s="49">
        <v>346.67</v>
      </c>
      <c r="BL390" s="49">
        <v>0</v>
      </c>
      <c r="BM390" s="49">
        <v>0</v>
      </c>
      <c r="BN390" s="49">
        <v>386.67</v>
      </c>
      <c r="BO390" s="49">
        <v>40</v>
      </c>
      <c r="BP390" s="49">
        <v>0</v>
      </c>
      <c r="BQ390" s="49">
        <v>40</v>
      </c>
      <c r="BR390" s="49">
        <v>0</v>
      </c>
      <c r="BS390" s="49">
        <v>0</v>
      </c>
      <c r="BT390" s="49">
        <v>0</v>
      </c>
      <c r="BU390" s="50">
        <v>0</v>
      </c>
      <c r="BV390" s="49">
        <v>0</v>
      </c>
      <c r="BW390" s="50">
        <v>0</v>
      </c>
      <c r="BX390" s="49">
        <v>288.63</v>
      </c>
      <c r="BY390" s="49">
        <v>0</v>
      </c>
      <c r="BZ390" s="49">
        <v>0</v>
      </c>
      <c r="CA390" s="49">
        <v>328.63</v>
      </c>
      <c r="CB390" s="49">
        <v>40</v>
      </c>
      <c r="CC390" s="49">
        <v>0</v>
      </c>
      <c r="CD390" s="49">
        <v>40</v>
      </c>
      <c r="CE390" s="49">
        <v>0</v>
      </c>
      <c r="CF390" s="49">
        <v>0</v>
      </c>
      <c r="CG390" s="49">
        <v>0</v>
      </c>
      <c r="CH390" s="50">
        <v>0</v>
      </c>
      <c r="CI390" s="49">
        <v>0</v>
      </c>
      <c r="CJ390" s="50">
        <v>0</v>
      </c>
      <c r="CK390" s="49">
        <v>106.1</v>
      </c>
      <c r="CL390" s="49">
        <v>0</v>
      </c>
      <c r="CM390" s="49">
        <v>0</v>
      </c>
      <c r="CN390" s="49">
        <v>146.1</v>
      </c>
      <c r="CO390" s="10"/>
      <c r="CP390" s="51" t="s">
        <v>4241</v>
      </c>
    </row>
    <row r="391" spans="1:94" ht="70.349999999999994" customHeight="1" x14ac:dyDescent="0.3">
      <c r="A391" s="48" t="s">
        <v>4242</v>
      </c>
      <c r="B391" s="48" t="s">
        <v>4242</v>
      </c>
      <c r="C391" s="10" t="s">
        <v>111</v>
      </c>
      <c r="D391" s="10" t="s">
        <v>3742</v>
      </c>
      <c r="E391" s="10" t="s">
        <v>4243</v>
      </c>
      <c r="F391" s="10" t="s">
        <v>191</v>
      </c>
      <c r="G391" s="10"/>
      <c r="H391" s="10" t="s">
        <v>106</v>
      </c>
      <c r="I391" s="10" t="s">
        <v>4244</v>
      </c>
      <c r="J391" s="10" t="s">
        <v>111</v>
      </c>
      <c r="K391" s="10" t="s">
        <v>4245</v>
      </c>
      <c r="L391" s="10" t="s">
        <v>4155</v>
      </c>
      <c r="M391" s="10" t="s">
        <v>4246</v>
      </c>
      <c r="N391" s="10" t="s">
        <v>4247</v>
      </c>
      <c r="O391" s="10" t="s">
        <v>137</v>
      </c>
      <c r="P391" s="10" t="s">
        <v>138</v>
      </c>
      <c r="Q391" s="10" t="s">
        <v>2057</v>
      </c>
      <c r="R391" s="10" t="s">
        <v>2058</v>
      </c>
      <c r="S391" s="10" t="s">
        <v>4248</v>
      </c>
      <c r="T391" s="10" t="s">
        <v>4249</v>
      </c>
      <c r="U391" s="10" t="s">
        <v>4250</v>
      </c>
      <c r="V391" s="10" t="s">
        <v>4251</v>
      </c>
      <c r="W391" s="10" t="s">
        <v>4252</v>
      </c>
      <c r="X391" s="10" t="s">
        <v>1833</v>
      </c>
      <c r="Y391" s="10" t="s">
        <v>123</v>
      </c>
      <c r="Z391" s="10" t="s">
        <v>124</v>
      </c>
      <c r="AA391" s="49">
        <v>1</v>
      </c>
      <c r="AB391" s="10" t="s">
        <v>125</v>
      </c>
      <c r="AC391" s="10" t="s">
        <v>4253</v>
      </c>
      <c r="AD391" s="49">
        <v>0</v>
      </c>
      <c r="AE391" s="49">
        <v>0</v>
      </c>
      <c r="AF391" s="49">
        <v>0</v>
      </c>
      <c r="AG391" s="49">
        <v>1</v>
      </c>
      <c r="AH391" s="10"/>
      <c r="AI391" s="10"/>
      <c r="AJ391" s="10"/>
      <c r="AK391" s="10"/>
      <c r="AL391" s="10" t="s">
        <v>6118</v>
      </c>
      <c r="AM391" s="10" t="s">
        <v>4849</v>
      </c>
      <c r="AN391" s="10"/>
      <c r="AO391" s="49">
        <v>0</v>
      </c>
      <c r="AP391" s="49">
        <v>0</v>
      </c>
      <c r="AQ391" s="49">
        <v>0</v>
      </c>
      <c r="AR391" s="49">
        <v>0</v>
      </c>
      <c r="AS391" s="49">
        <v>0</v>
      </c>
      <c r="AT391" s="49">
        <v>0</v>
      </c>
      <c r="AU391" s="49">
        <v>0</v>
      </c>
      <c r="AV391" s="49">
        <v>0</v>
      </c>
      <c r="AW391" s="50">
        <v>0</v>
      </c>
      <c r="AX391" s="49">
        <v>0</v>
      </c>
      <c r="AY391" s="49">
        <v>0</v>
      </c>
      <c r="AZ391" s="49">
        <v>0</v>
      </c>
      <c r="BA391" s="49">
        <v>0</v>
      </c>
      <c r="BB391" s="49">
        <v>0</v>
      </c>
      <c r="BC391" s="49">
        <v>0</v>
      </c>
      <c r="BD391" s="49">
        <v>0</v>
      </c>
      <c r="BE391" s="49">
        <v>0</v>
      </c>
      <c r="BF391" s="49">
        <v>0</v>
      </c>
      <c r="BG391" s="49">
        <v>0</v>
      </c>
      <c r="BH391" s="49">
        <v>0</v>
      </c>
      <c r="BI391" s="49">
        <v>0</v>
      </c>
      <c r="BJ391" s="50">
        <v>0</v>
      </c>
      <c r="BK391" s="49">
        <v>0</v>
      </c>
      <c r="BL391" s="49">
        <v>0</v>
      </c>
      <c r="BM391" s="49">
        <v>0</v>
      </c>
      <c r="BN391" s="49">
        <v>0</v>
      </c>
      <c r="BO391" s="49">
        <v>500</v>
      </c>
      <c r="BP391" s="49">
        <v>0</v>
      </c>
      <c r="BQ391" s="49">
        <v>500</v>
      </c>
      <c r="BR391" s="49">
        <v>0</v>
      </c>
      <c r="BS391" s="49">
        <v>0</v>
      </c>
      <c r="BT391" s="49">
        <v>0</v>
      </c>
      <c r="BU391" s="50">
        <v>0</v>
      </c>
      <c r="BV391" s="49">
        <v>0</v>
      </c>
      <c r="BW391" s="50">
        <v>0</v>
      </c>
      <c r="BX391" s="49">
        <v>0</v>
      </c>
      <c r="BY391" s="49">
        <v>0</v>
      </c>
      <c r="BZ391" s="49">
        <v>0</v>
      </c>
      <c r="CA391" s="49">
        <v>500</v>
      </c>
      <c r="CB391" s="49">
        <v>600</v>
      </c>
      <c r="CC391" s="49">
        <v>0</v>
      </c>
      <c r="CD391" s="49">
        <v>600</v>
      </c>
      <c r="CE391" s="49">
        <v>0</v>
      </c>
      <c r="CF391" s="49">
        <v>0</v>
      </c>
      <c r="CG391" s="49">
        <v>0</v>
      </c>
      <c r="CH391" s="50">
        <v>0</v>
      </c>
      <c r="CI391" s="49">
        <v>0</v>
      </c>
      <c r="CJ391" s="50">
        <v>0</v>
      </c>
      <c r="CK391" s="49">
        <v>0</v>
      </c>
      <c r="CL391" s="49">
        <v>0</v>
      </c>
      <c r="CM391" s="49">
        <v>0</v>
      </c>
      <c r="CN391" s="49">
        <v>600</v>
      </c>
      <c r="CO391" s="10" t="s">
        <v>4254</v>
      </c>
      <c r="CP391" s="51" t="s">
        <v>4255</v>
      </c>
    </row>
    <row r="392" spans="1:94" ht="70.349999999999994" customHeight="1" x14ac:dyDescent="0.3">
      <c r="A392" s="48" t="s">
        <v>4256</v>
      </c>
      <c r="B392" s="48" t="s">
        <v>4256</v>
      </c>
      <c r="C392" s="10" t="s">
        <v>101</v>
      </c>
      <c r="D392" s="10" t="s">
        <v>3742</v>
      </c>
      <c r="E392" s="10" t="s">
        <v>4243</v>
      </c>
      <c r="F392" s="10" t="s">
        <v>191</v>
      </c>
      <c r="G392" s="10"/>
      <c r="H392" s="10" t="s">
        <v>106</v>
      </c>
      <c r="I392" s="10" t="s">
        <v>4244</v>
      </c>
      <c r="J392" s="10" t="s">
        <v>111</v>
      </c>
      <c r="K392" s="10" t="s">
        <v>4245</v>
      </c>
      <c r="L392" s="10" t="s">
        <v>4155</v>
      </c>
      <c r="M392" s="10" t="s">
        <v>4246</v>
      </c>
      <c r="N392" s="10" t="s">
        <v>4247</v>
      </c>
      <c r="O392" s="10" t="s">
        <v>137</v>
      </c>
      <c r="P392" s="10" t="s">
        <v>138</v>
      </c>
      <c r="Q392" s="10" t="s">
        <v>2057</v>
      </c>
      <c r="R392" s="10" t="s">
        <v>2058</v>
      </c>
      <c r="S392" s="10" t="s">
        <v>4257</v>
      </c>
      <c r="T392" s="10" t="s">
        <v>4258</v>
      </c>
      <c r="U392" s="10" t="s">
        <v>4259</v>
      </c>
      <c r="V392" s="10" t="s">
        <v>4260</v>
      </c>
      <c r="W392" s="10" t="s">
        <v>4261</v>
      </c>
      <c r="X392" s="10" t="s">
        <v>4262</v>
      </c>
      <c r="Y392" s="10" t="s">
        <v>123</v>
      </c>
      <c r="Z392" s="10" t="s">
        <v>124</v>
      </c>
      <c r="AA392" s="49">
        <v>1</v>
      </c>
      <c r="AB392" s="10" t="s">
        <v>125</v>
      </c>
      <c r="AC392" s="10" t="s">
        <v>4253</v>
      </c>
      <c r="AD392" s="49">
        <v>0</v>
      </c>
      <c r="AE392" s="49">
        <v>0</v>
      </c>
      <c r="AF392" s="49">
        <v>0</v>
      </c>
      <c r="AG392" s="49">
        <v>1</v>
      </c>
      <c r="AH392" s="10"/>
      <c r="AI392" s="10"/>
      <c r="AJ392" s="10"/>
      <c r="AK392" s="10"/>
      <c r="AL392" s="10" t="s">
        <v>6119</v>
      </c>
      <c r="AM392" s="10" t="s">
        <v>4849</v>
      </c>
      <c r="AN392" s="10"/>
      <c r="AO392" s="49">
        <v>50</v>
      </c>
      <c r="AP392" s="49">
        <v>0</v>
      </c>
      <c r="AQ392" s="49">
        <v>50</v>
      </c>
      <c r="AR392" s="49">
        <v>0</v>
      </c>
      <c r="AS392" s="49">
        <v>0</v>
      </c>
      <c r="AT392" s="49">
        <v>0</v>
      </c>
      <c r="AU392" s="49">
        <v>0</v>
      </c>
      <c r="AV392" s="49">
        <v>0</v>
      </c>
      <c r="AW392" s="50">
        <v>0</v>
      </c>
      <c r="AX392" s="49">
        <v>0</v>
      </c>
      <c r="AY392" s="49">
        <v>0</v>
      </c>
      <c r="AZ392" s="49">
        <v>0</v>
      </c>
      <c r="BA392" s="49">
        <v>50</v>
      </c>
      <c r="BB392" s="49">
        <v>50</v>
      </c>
      <c r="BC392" s="49">
        <v>0</v>
      </c>
      <c r="BD392" s="49">
        <v>50</v>
      </c>
      <c r="BE392" s="49">
        <v>0</v>
      </c>
      <c r="BF392" s="49">
        <v>0</v>
      </c>
      <c r="BG392" s="49">
        <v>0</v>
      </c>
      <c r="BH392" s="49">
        <v>0</v>
      </c>
      <c r="BI392" s="49">
        <v>0</v>
      </c>
      <c r="BJ392" s="50">
        <v>0</v>
      </c>
      <c r="BK392" s="49">
        <v>0</v>
      </c>
      <c r="BL392" s="49">
        <v>0</v>
      </c>
      <c r="BM392" s="49">
        <v>0</v>
      </c>
      <c r="BN392" s="49">
        <v>50</v>
      </c>
      <c r="BO392" s="49">
        <v>0</v>
      </c>
      <c r="BP392" s="49">
        <v>0</v>
      </c>
      <c r="BQ392" s="49">
        <v>0</v>
      </c>
      <c r="BR392" s="49">
        <v>0</v>
      </c>
      <c r="BS392" s="49">
        <v>0</v>
      </c>
      <c r="BT392" s="49">
        <v>0</v>
      </c>
      <c r="BU392" s="50">
        <v>0</v>
      </c>
      <c r="BV392" s="49">
        <v>0</v>
      </c>
      <c r="BW392" s="50">
        <v>0</v>
      </c>
      <c r="BX392" s="49">
        <v>0</v>
      </c>
      <c r="BY392" s="49">
        <v>0</v>
      </c>
      <c r="BZ392" s="49">
        <v>0</v>
      </c>
      <c r="CA392" s="49">
        <v>0</v>
      </c>
      <c r="CB392" s="49">
        <v>0</v>
      </c>
      <c r="CC392" s="49">
        <v>0</v>
      </c>
      <c r="CD392" s="49">
        <v>0</v>
      </c>
      <c r="CE392" s="49">
        <v>0</v>
      </c>
      <c r="CF392" s="49">
        <v>0</v>
      </c>
      <c r="CG392" s="49">
        <v>0</v>
      </c>
      <c r="CH392" s="50">
        <v>0</v>
      </c>
      <c r="CI392" s="49">
        <v>0</v>
      </c>
      <c r="CJ392" s="50">
        <v>0</v>
      </c>
      <c r="CK392" s="49">
        <v>0</v>
      </c>
      <c r="CL392" s="49">
        <v>0</v>
      </c>
      <c r="CM392" s="49">
        <v>0</v>
      </c>
      <c r="CN392" s="49">
        <v>0</v>
      </c>
      <c r="CO392" s="10" t="s">
        <v>4254</v>
      </c>
      <c r="CP392" s="51" t="s">
        <v>4255</v>
      </c>
    </row>
    <row r="393" spans="1:94" ht="70.349999999999994" customHeight="1" x14ac:dyDescent="0.3">
      <c r="A393" s="48" t="s">
        <v>4263</v>
      </c>
      <c r="B393" s="48" t="s">
        <v>4263</v>
      </c>
      <c r="C393" s="10" t="s">
        <v>111</v>
      </c>
      <c r="D393" s="10" t="s">
        <v>3742</v>
      </c>
      <c r="E393" s="10" t="s">
        <v>4264</v>
      </c>
      <c r="F393" s="10" t="s">
        <v>4265</v>
      </c>
      <c r="G393" s="10" t="s">
        <v>124</v>
      </c>
      <c r="H393" s="10" t="s">
        <v>106</v>
      </c>
      <c r="I393" s="10" t="s">
        <v>4266</v>
      </c>
      <c r="J393" s="10" t="s">
        <v>4267</v>
      </c>
      <c r="K393" s="10" t="s">
        <v>4268</v>
      </c>
      <c r="L393" s="10" t="s">
        <v>4269</v>
      </c>
      <c r="M393" s="10" t="s">
        <v>4270</v>
      </c>
      <c r="N393" s="10" t="s">
        <v>4271</v>
      </c>
      <c r="O393" s="10" t="s">
        <v>137</v>
      </c>
      <c r="P393" s="10" t="s">
        <v>138</v>
      </c>
      <c r="Q393" s="10" t="s">
        <v>4272</v>
      </c>
      <c r="R393" s="10" t="s">
        <v>4273</v>
      </c>
      <c r="S393" s="10" t="s">
        <v>4274</v>
      </c>
      <c r="T393" s="10" t="s">
        <v>4275</v>
      </c>
      <c r="U393" s="10" t="s">
        <v>4276</v>
      </c>
      <c r="V393" s="10" t="s">
        <v>4277</v>
      </c>
      <c r="W393" s="10" t="s">
        <v>4278</v>
      </c>
      <c r="X393" s="10" t="s">
        <v>4279</v>
      </c>
      <c r="Y393" s="10" t="s">
        <v>123</v>
      </c>
      <c r="Z393" s="10" t="s">
        <v>124</v>
      </c>
      <c r="AA393" s="49">
        <v>8</v>
      </c>
      <c r="AB393" s="10" t="s">
        <v>125</v>
      </c>
      <c r="AC393" s="10" t="s">
        <v>4280</v>
      </c>
      <c r="AD393" s="49">
        <v>2</v>
      </c>
      <c r="AE393" s="49">
        <v>2</v>
      </c>
      <c r="AF393" s="49">
        <v>2</v>
      </c>
      <c r="AG393" s="49">
        <v>2</v>
      </c>
      <c r="AH393" s="10" t="s">
        <v>6120</v>
      </c>
      <c r="AI393" s="10" t="s">
        <v>6121</v>
      </c>
      <c r="AJ393" s="10" t="s">
        <v>6122</v>
      </c>
      <c r="AK393" s="10" t="s">
        <v>6123</v>
      </c>
      <c r="AL393" s="10" t="s">
        <v>6124</v>
      </c>
      <c r="AM393" s="10" t="s">
        <v>4849</v>
      </c>
      <c r="AN393" s="10" t="s">
        <v>6125</v>
      </c>
      <c r="AO393" s="49">
        <v>600</v>
      </c>
      <c r="AP393" s="49">
        <v>0</v>
      </c>
      <c r="AQ393" s="49">
        <v>600</v>
      </c>
      <c r="AR393" s="49">
        <v>0</v>
      </c>
      <c r="AS393" s="49">
        <v>0</v>
      </c>
      <c r="AT393" s="49">
        <v>0</v>
      </c>
      <c r="AU393" s="49">
        <v>0</v>
      </c>
      <c r="AV393" s="49">
        <v>5000</v>
      </c>
      <c r="AW393" s="50">
        <v>0</v>
      </c>
      <c r="AX393" s="49">
        <v>0</v>
      </c>
      <c r="AY393" s="49">
        <v>0</v>
      </c>
      <c r="AZ393" s="49">
        <v>0</v>
      </c>
      <c r="BA393" s="49">
        <v>5600</v>
      </c>
      <c r="BB393" s="49">
        <v>1000</v>
      </c>
      <c r="BC393" s="49">
        <v>0</v>
      </c>
      <c r="BD393" s="49">
        <v>1000</v>
      </c>
      <c r="BE393" s="49">
        <v>0</v>
      </c>
      <c r="BF393" s="49">
        <v>0</v>
      </c>
      <c r="BG393" s="49">
        <v>0</v>
      </c>
      <c r="BH393" s="49">
        <v>0</v>
      </c>
      <c r="BI393" s="49">
        <v>2000</v>
      </c>
      <c r="BJ393" s="50">
        <v>0</v>
      </c>
      <c r="BK393" s="49">
        <v>0</v>
      </c>
      <c r="BL393" s="49">
        <v>0</v>
      </c>
      <c r="BM393" s="49">
        <v>0</v>
      </c>
      <c r="BN393" s="49">
        <v>3000</v>
      </c>
      <c r="BO393" s="49">
        <v>1500</v>
      </c>
      <c r="BP393" s="49">
        <v>0</v>
      </c>
      <c r="BQ393" s="49">
        <v>1500</v>
      </c>
      <c r="BR393" s="49">
        <v>0</v>
      </c>
      <c r="BS393" s="49">
        <v>0</v>
      </c>
      <c r="BT393" s="49">
        <v>0</v>
      </c>
      <c r="BU393" s="50">
        <v>0</v>
      </c>
      <c r="BV393" s="49">
        <v>3000</v>
      </c>
      <c r="BW393" s="50">
        <v>0</v>
      </c>
      <c r="BX393" s="49">
        <v>0</v>
      </c>
      <c r="BY393" s="49">
        <v>0</v>
      </c>
      <c r="BZ393" s="49">
        <v>0</v>
      </c>
      <c r="CA393" s="49">
        <v>4500</v>
      </c>
      <c r="CB393" s="49">
        <v>700</v>
      </c>
      <c r="CC393" s="49">
        <v>0</v>
      </c>
      <c r="CD393" s="49">
        <v>700</v>
      </c>
      <c r="CE393" s="49">
        <v>0</v>
      </c>
      <c r="CF393" s="49">
        <v>0</v>
      </c>
      <c r="CG393" s="49">
        <v>0</v>
      </c>
      <c r="CH393" s="50">
        <v>0</v>
      </c>
      <c r="CI393" s="49">
        <v>5000</v>
      </c>
      <c r="CJ393" s="50">
        <v>0</v>
      </c>
      <c r="CK393" s="49">
        <v>0</v>
      </c>
      <c r="CL393" s="49">
        <v>0</v>
      </c>
      <c r="CM393" s="49">
        <v>0</v>
      </c>
      <c r="CN393" s="49">
        <v>5700</v>
      </c>
      <c r="CO393" s="10" t="s">
        <v>4284</v>
      </c>
      <c r="CP393" s="51" t="s">
        <v>6126</v>
      </c>
    </row>
    <row r="394" spans="1:94" ht="70.349999999999994" customHeight="1" x14ac:dyDescent="0.3">
      <c r="A394" s="48" t="s">
        <v>4286</v>
      </c>
      <c r="B394" s="48" t="s">
        <v>4286</v>
      </c>
      <c r="C394" s="10" t="s">
        <v>101</v>
      </c>
      <c r="D394" s="10" t="s">
        <v>3742</v>
      </c>
      <c r="E394" s="10" t="s">
        <v>4287</v>
      </c>
      <c r="F394" s="10" t="s">
        <v>808</v>
      </c>
      <c r="G394" s="10" t="s">
        <v>124</v>
      </c>
      <c r="H394" s="10" t="s">
        <v>1443</v>
      </c>
      <c r="I394" s="10" t="s">
        <v>4266</v>
      </c>
      <c r="J394" s="10" t="s">
        <v>747</v>
      </c>
      <c r="K394" s="10" t="s">
        <v>4268</v>
      </c>
      <c r="L394" s="10" t="s">
        <v>4269</v>
      </c>
      <c r="M394" s="10" t="s">
        <v>4270</v>
      </c>
      <c r="N394" s="10" t="s">
        <v>4271</v>
      </c>
      <c r="O394" s="10" t="s">
        <v>137</v>
      </c>
      <c r="P394" s="10" t="s">
        <v>138</v>
      </c>
      <c r="Q394" s="10" t="s">
        <v>4272</v>
      </c>
      <c r="R394" s="10" t="s">
        <v>4273</v>
      </c>
      <c r="S394" s="10" t="s">
        <v>4288</v>
      </c>
      <c r="T394" s="10" t="s">
        <v>4289</v>
      </c>
      <c r="U394" s="10" t="s">
        <v>4290</v>
      </c>
      <c r="V394" s="10" t="s">
        <v>4291</v>
      </c>
      <c r="W394" s="10" t="s">
        <v>4292</v>
      </c>
      <c r="X394" s="10" t="s">
        <v>1927</v>
      </c>
      <c r="Y394" s="10" t="s">
        <v>123</v>
      </c>
      <c r="Z394" s="10" t="s">
        <v>124</v>
      </c>
      <c r="AA394" s="49">
        <v>2</v>
      </c>
      <c r="AB394" s="10" t="s">
        <v>182</v>
      </c>
      <c r="AC394" s="10" t="s">
        <v>4280</v>
      </c>
      <c r="AD394" s="49">
        <v>2</v>
      </c>
      <c r="AE394" s="49">
        <v>2</v>
      </c>
      <c r="AF394" s="49">
        <v>2</v>
      </c>
      <c r="AG394" s="49">
        <v>2</v>
      </c>
      <c r="AH394" s="10" t="s">
        <v>6127</v>
      </c>
      <c r="AI394" s="10" t="s">
        <v>6128</v>
      </c>
      <c r="AJ394" s="10" t="s">
        <v>6129</v>
      </c>
      <c r="AK394" s="10" t="s">
        <v>6130</v>
      </c>
      <c r="AL394" s="10" t="s">
        <v>6131</v>
      </c>
      <c r="AM394" s="10" t="s">
        <v>4891</v>
      </c>
      <c r="AN394" s="10" t="s">
        <v>6132</v>
      </c>
      <c r="AO394" s="49">
        <v>900</v>
      </c>
      <c r="AP394" s="49">
        <v>0</v>
      </c>
      <c r="AQ394" s="49">
        <v>900</v>
      </c>
      <c r="AR394" s="49">
        <v>0</v>
      </c>
      <c r="AS394" s="49">
        <v>0</v>
      </c>
      <c r="AT394" s="49">
        <v>0</v>
      </c>
      <c r="AU394" s="49">
        <v>0</v>
      </c>
      <c r="AV394" s="49">
        <v>5000</v>
      </c>
      <c r="AW394" s="50">
        <v>0</v>
      </c>
      <c r="AX394" s="49">
        <v>0</v>
      </c>
      <c r="AY394" s="49">
        <v>0</v>
      </c>
      <c r="AZ394" s="49">
        <v>0</v>
      </c>
      <c r="BA394" s="49">
        <v>5900</v>
      </c>
      <c r="BB394" s="49">
        <v>300</v>
      </c>
      <c r="BC394" s="49">
        <v>0</v>
      </c>
      <c r="BD394" s="49">
        <v>300</v>
      </c>
      <c r="BE394" s="49">
        <v>0</v>
      </c>
      <c r="BF394" s="49">
        <v>0</v>
      </c>
      <c r="BG394" s="49">
        <v>0</v>
      </c>
      <c r="BH394" s="49">
        <v>0</v>
      </c>
      <c r="BI394" s="49">
        <v>5000</v>
      </c>
      <c r="BJ394" s="50">
        <v>0</v>
      </c>
      <c r="BK394" s="49">
        <v>2000</v>
      </c>
      <c r="BL394" s="49">
        <v>0</v>
      </c>
      <c r="BM394" s="49">
        <v>0</v>
      </c>
      <c r="BN394" s="49">
        <v>7300</v>
      </c>
      <c r="BO394" s="49">
        <v>300</v>
      </c>
      <c r="BP394" s="49">
        <v>0</v>
      </c>
      <c r="BQ394" s="49">
        <v>300</v>
      </c>
      <c r="BR394" s="49">
        <v>0</v>
      </c>
      <c r="BS394" s="49">
        <v>0</v>
      </c>
      <c r="BT394" s="49">
        <v>0</v>
      </c>
      <c r="BU394" s="50">
        <v>0</v>
      </c>
      <c r="BV394" s="49">
        <v>5000</v>
      </c>
      <c r="BW394" s="50">
        <v>0</v>
      </c>
      <c r="BX394" s="49">
        <v>2500</v>
      </c>
      <c r="BY394" s="49">
        <v>0</v>
      </c>
      <c r="BZ394" s="49">
        <v>0</v>
      </c>
      <c r="CA394" s="49">
        <v>7800</v>
      </c>
      <c r="CB394" s="49">
        <v>1300</v>
      </c>
      <c r="CC394" s="49">
        <v>0</v>
      </c>
      <c r="CD394" s="49">
        <v>1300</v>
      </c>
      <c r="CE394" s="49">
        <v>0</v>
      </c>
      <c r="CF394" s="49">
        <v>0</v>
      </c>
      <c r="CG394" s="49">
        <v>0</v>
      </c>
      <c r="CH394" s="50">
        <v>0</v>
      </c>
      <c r="CI394" s="49">
        <v>5000</v>
      </c>
      <c r="CJ394" s="50">
        <v>0</v>
      </c>
      <c r="CK394" s="49">
        <v>500</v>
      </c>
      <c r="CL394" s="49">
        <v>0</v>
      </c>
      <c r="CM394" s="49">
        <v>0</v>
      </c>
      <c r="CN394" s="49">
        <v>6800</v>
      </c>
      <c r="CO394" s="10"/>
      <c r="CP394" s="51" t="s">
        <v>6133</v>
      </c>
    </row>
    <row r="395" spans="1:94" ht="70.349999999999994" customHeight="1" x14ac:dyDescent="0.3">
      <c r="A395" s="48" t="s">
        <v>4298</v>
      </c>
      <c r="B395" s="48" t="s">
        <v>4298</v>
      </c>
      <c r="C395" s="10" t="s">
        <v>136</v>
      </c>
      <c r="D395" s="10" t="s">
        <v>3742</v>
      </c>
      <c r="E395" s="10" t="s">
        <v>4287</v>
      </c>
      <c r="F395" s="10" t="s">
        <v>808</v>
      </c>
      <c r="G395" s="10" t="s">
        <v>124</v>
      </c>
      <c r="H395" s="10" t="s">
        <v>1443</v>
      </c>
      <c r="I395" s="10" t="s">
        <v>4266</v>
      </c>
      <c r="J395" s="10" t="s">
        <v>747</v>
      </c>
      <c r="K395" s="10" t="s">
        <v>4268</v>
      </c>
      <c r="L395" s="10" t="s">
        <v>4269</v>
      </c>
      <c r="M395" s="10" t="s">
        <v>4270</v>
      </c>
      <c r="N395" s="10" t="s">
        <v>4271</v>
      </c>
      <c r="O395" s="10" t="s">
        <v>137</v>
      </c>
      <c r="P395" s="10" t="s">
        <v>138</v>
      </c>
      <c r="Q395" s="10" t="s">
        <v>4272</v>
      </c>
      <c r="R395" s="10" t="s">
        <v>4273</v>
      </c>
      <c r="S395" s="10" t="s">
        <v>141</v>
      </c>
      <c r="T395" s="10" t="s">
        <v>4299</v>
      </c>
      <c r="U395" s="10" t="s">
        <v>249</v>
      </c>
      <c r="V395" s="10" t="s">
        <v>4300</v>
      </c>
      <c r="W395" s="10" t="s">
        <v>145</v>
      </c>
      <c r="X395" s="10" t="s">
        <v>146</v>
      </c>
      <c r="Y395" s="10" t="s">
        <v>123</v>
      </c>
      <c r="Z395" s="10" t="s">
        <v>124</v>
      </c>
      <c r="AA395" s="49">
        <v>26</v>
      </c>
      <c r="AB395" s="10" t="s">
        <v>182</v>
      </c>
      <c r="AC395" s="10" t="s">
        <v>4280</v>
      </c>
      <c r="AD395" s="49">
        <v>26</v>
      </c>
      <c r="AE395" s="49">
        <v>26</v>
      </c>
      <c r="AF395" s="49">
        <v>26</v>
      </c>
      <c r="AG395" s="49">
        <v>26</v>
      </c>
      <c r="AH395" s="10" t="s">
        <v>6134</v>
      </c>
      <c r="AI395" s="10" t="s">
        <v>6135</v>
      </c>
      <c r="AJ395" s="10" t="s">
        <v>6136</v>
      </c>
      <c r="AK395" s="10" t="s">
        <v>6137</v>
      </c>
      <c r="AL395" s="10" t="s">
        <v>6138</v>
      </c>
      <c r="AM395" s="10" t="s">
        <v>4881</v>
      </c>
      <c r="AN395" s="10"/>
      <c r="AO395" s="49">
        <v>0</v>
      </c>
      <c r="AP395" s="49">
        <v>0</v>
      </c>
      <c r="AQ395" s="49">
        <v>0</v>
      </c>
      <c r="AR395" s="49">
        <v>0</v>
      </c>
      <c r="AS395" s="49">
        <v>0</v>
      </c>
      <c r="AT395" s="49">
        <v>0</v>
      </c>
      <c r="AU395" s="49">
        <v>0</v>
      </c>
      <c r="AV395" s="49">
        <v>0</v>
      </c>
      <c r="AW395" s="50">
        <v>0</v>
      </c>
      <c r="AX395" s="49">
        <v>0</v>
      </c>
      <c r="AY395" s="49">
        <v>0</v>
      </c>
      <c r="AZ395" s="49">
        <v>0</v>
      </c>
      <c r="BA395" s="49">
        <v>0</v>
      </c>
      <c r="BB395" s="49">
        <v>0</v>
      </c>
      <c r="BC395" s="49">
        <v>0</v>
      </c>
      <c r="BD395" s="49">
        <v>0</v>
      </c>
      <c r="BE395" s="49">
        <v>0</v>
      </c>
      <c r="BF395" s="49">
        <v>0</v>
      </c>
      <c r="BG395" s="49">
        <v>0</v>
      </c>
      <c r="BH395" s="49">
        <v>0</v>
      </c>
      <c r="BI395" s="49">
        <v>0</v>
      </c>
      <c r="BJ395" s="50">
        <v>0</v>
      </c>
      <c r="BK395" s="49">
        <v>0</v>
      </c>
      <c r="BL395" s="49">
        <v>0</v>
      </c>
      <c r="BM395" s="49">
        <v>0</v>
      </c>
      <c r="BN395" s="49">
        <v>0</v>
      </c>
      <c r="BO395" s="49">
        <v>0</v>
      </c>
      <c r="BP395" s="49">
        <v>0</v>
      </c>
      <c r="BQ395" s="49">
        <v>0</v>
      </c>
      <c r="BR395" s="49">
        <v>0</v>
      </c>
      <c r="BS395" s="49">
        <v>0</v>
      </c>
      <c r="BT395" s="49">
        <v>0</v>
      </c>
      <c r="BU395" s="50">
        <v>0</v>
      </c>
      <c r="BV395" s="49">
        <v>0</v>
      </c>
      <c r="BW395" s="50">
        <v>0</v>
      </c>
      <c r="BX395" s="49">
        <v>0</v>
      </c>
      <c r="BY395" s="49">
        <v>0</v>
      </c>
      <c r="BZ395" s="49">
        <v>0</v>
      </c>
      <c r="CA395" s="49">
        <v>0</v>
      </c>
      <c r="CB395" s="49">
        <v>0</v>
      </c>
      <c r="CC395" s="49">
        <v>0</v>
      </c>
      <c r="CD395" s="49">
        <v>0</v>
      </c>
      <c r="CE395" s="49">
        <v>0</v>
      </c>
      <c r="CF395" s="49">
        <v>0</v>
      </c>
      <c r="CG395" s="49">
        <v>0</v>
      </c>
      <c r="CH395" s="50">
        <v>0</v>
      </c>
      <c r="CI395" s="49">
        <v>0</v>
      </c>
      <c r="CJ395" s="50">
        <v>0</v>
      </c>
      <c r="CK395" s="49">
        <v>0</v>
      </c>
      <c r="CL395" s="49">
        <v>0</v>
      </c>
      <c r="CM395" s="49">
        <v>0</v>
      </c>
      <c r="CN395" s="49">
        <v>0</v>
      </c>
      <c r="CO395" s="10" t="s">
        <v>4304</v>
      </c>
      <c r="CP395" s="51" t="s">
        <v>4305</v>
      </c>
    </row>
    <row r="396" spans="1:94" ht="70.349999999999994" customHeight="1" x14ac:dyDescent="0.3">
      <c r="A396" s="48" t="s">
        <v>4306</v>
      </c>
      <c r="B396" s="48" t="s">
        <v>4306</v>
      </c>
      <c r="C396" s="10" t="s">
        <v>175</v>
      </c>
      <c r="D396" s="10" t="s">
        <v>3742</v>
      </c>
      <c r="E396" s="10" t="s">
        <v>4287</v>
      </c>
      <c r="F396" s="10" t="s">
        <v>808</v>
      </c>
      <c r="G396" s="10" t="s">
        <v>124</v>
      </c>
      <c r="H396" s="10" t="s">
        <v>1443</v>
      </c>
      <c r="I396" s="10" t="s">
        <v>4266</v>
      </c>
      <c r="J396" s="10" t="s">
        <v>747</v>
      </c>
      <c r="K396" s="10" t="s">
        <v>4268</v>
      </c>
      <c r="L396" s="10" t="s">
        <v>4269</v>
      </c>
      <c r="M396" s="10" t="s">
        <v>4270</v>
      </c>
      <c r="N396" s="10" t="s">
        <v>4271</v>
      </c>
      <c r="O396" s="10" t="s">
        <v>137</v>
      </c>
      <c r="P396" s="10" t="s">
        <v>138</v>
      </c>
      <c r="Q396" s="10" t="s">
        <v>4272</v>
      </c>
      <c r="R396" s="10" t="s">
        <v>4273</v>
      </c>
      <c r="S396" s="10" t="s">
        <v>4307</v>
      </c>
      <c r="T396" s="10" t="s">
        <v>4308</v>
      </c>
      <c r="U396" s="10" t="s">
        <v>4309</v>
      </c>
      <c r="V396" s="10" t="s">
        <v>4310</v>
      </c>
      <c r="W396" s="10" t="s">
        <v>4311</v>
      </c>
      <c r="X396" s="10" t="s">
        <v>980</v>
      </c>
      <c r="Y396" s="10" t="s">
        <v>123</v>
      </c>
      <c r="Z396" s="10" t="s">
        <v>124</v>
      </c>
      <c r="AA396" s="49">
        <v>1</v>
      </c>
      <c r="AB396" s="10" t="s">
        <v>125</v>
      </c>
      <c r="AC396" s="10" t="s">
        <v>4280</v>
      </c>
      <c r="AD396" s="49">
        <v>0</v>
      </c>
      <c r="AE396" s="49">
        <v>1</v>
      </c>
      <c r="AF396" s="49">
        <v>0</v>
      </c>
      <c r="AG396" s="49">
        <v>0</v>
      </c>
      <c r="AH396" s="10"/>
      <c r="AI396" s="10" t="s">
        <v>6139</v>
      </c>
      <c r="AJ396" s="10"/>
      <c r="AK396" s="10" t="s">
        <v>6140</v>
      </c>
      <c r="AL396" s="10"/>
      <c r="AM396" s="10" t="s">
        <v>4849</v>
      </c>
      <c r="AN396" s="10" t="s">
        <v>6141</v>
      </c>
      <c r="AO396" s="49">
        <v>200</v>
      </c>
      <c r="AP396" s="49">
        <v>0</v>
      </c>
      <c r="AQ396" s="49">
        <v>200</v>
      </c>
      <c r="AR396" s="49">
        <v>0</v>
      </c>
      <c r="AS396" s="49">
        <v>0</v>
      </c>
      <c r="AT396" s="49">
        <v>0</v>
      </c>
      <c r="AU396" s="49">
        <v>0</v>
      </c>
      <c r="AV396" s="49">
        <v>200</v>
      </c>
      <c r="AW396" s="50">
        <v>0</v>
      </c>
      <c r="AX396" s="49">
        <v>0</v>
      </c>
      <c r="AY396" s="49">
        <v>0</v>
      </c>
      <c r="AZ396" s="49">
        <v>0</v>
      </c>
      <c r="BA396" s="49">
        <v>400</v>
      </c>
      <c r="BB396" s="49">
        <v>300</v>
      </c>
      <c r="BC396" s="49">
        <v>0</v>
      </c>
      <c r="BD396" s="49">
        <v>300</v>
      </c>
      <c r="BE396" s="49">
        <v>0</v>
      </c>
      <c r="BF396" s="49">
        <v>0</v>
      </c>
      <c r="BG396" s="49">
        <v>0</v>
      </c>
      <c r="BH396" s="49">
        <v>0</v>
      </c>
      <c r="BI396" s="49">
        <v>0</v>
      </c>
      <c r="BJ396" s="50">
        <v>0</v>
      </c>
      <c r="BK396" s="49">
        <v>0</v>
      </c>
      <c r="BL396" s="49">
        <v>0</v>
      </c>
      <c r="BM396" s="49">
        <v>0</v>
      </c>
      <c r="BN396" s="49">
        <v>300</v>
      </c>
      <c r="BO396" s="49">
        <v>0</v>
      </c>
      <c r="BP396" s="49">
        <v>0</v>
      </c>
      <c r="BQ396" s="49">
        <v>0</v>
      </c>
      <c r="BR396" s="49">
        <v>0</v>
      </c>
      <c r="BS396" s="49">
        <v>0</v>
      </c>
      <c r="BT396" s="49">
        <v>0</v>
      </c>
      <c r="BU396" s="50">
        <v>0</v>
      </c>
      <c r="BV396" s="49">
        <v>300</v>
      </c>
      <c r="BW396" s="50">
        <v>0</v>
      </c>
      <c r="BX396" s="49">
        <v>0</v>
      </c>
      <c r="BY396" s="49">
        <v>0</v>
      </c>
      <c r="BZ396" s="49">
        <v>0</v>
      </c>
      <c r="CA396" s="49">
        <v>300</v>
      </c>
      <c r="CB396" s="49">
        <v>0</v>
      </c>
      <c r="CC396" s="49">
        <v>0</v>
      </c>
      <c r="CD396" s="49">
        <v>0</v>
      </c>
      <c r="CE396" s="49">
        <v>0</v>
      </c>
      <c r="CF396" s="49">
        <v>0</v>
      </c>
      <c r="CG396" s="49">
        <v>0</v>
      </c>
      <c r="CH396" s="50">
        <v>0</v>
      </c>
      <c r="CI396" s="49">
        <v>0</v>
      </c>
      <c r="CJ396" s="50">
        <v>0</v>
      </c>
      <c r="CK396" s="49">
        <v>0</v>
      </c>
      <c r="CL396" s="49">
        <v>0</v>
      </c>
      <c r="CM396" s="49">
        <v>0</v>
      </c>
      <c r="CN396" s="49">
        <v>0</v>
      </c>
      <c r="CO396" s="10"/>
      <c r="CP396" s="51" t="s">
        <v>4314</v>
      </c>
    </row>
    <row r="397" spans="1:94" ht="70.349999999999994" customHeight="1" x14ac:dyDescent="0.3">
      <c r="A397" s="48" t="s">
        <v>4315</v>
      </c>
      <c r="B397" s="48" t="s">
        <v>4315</v>
      </c>
      <c r="C397" s="10" t="s">
        <v>246</v>
      </c>
      <c r="D397" s="10" t="s">
        <v>3742</v>
      </c>
      <c r="E397" s="10" t="s">
        <v>4264</v>
      </c>
      <c r="F397" s="10" t="s">
        <v>4265</v>
      </c>
      <c r="G397" s="10" t="s">
        <v>124</v>
      </c>
      <c r="H397" s="10" t="s">
        <v>106</v>
      </c>
      <c r="I397" s="10" t="s">
        <v>4266</v>
      </c>
      <c r="J397" s="10" t="s">
        <v>4267</v>
      </c>
      <c r="K397" s="10" t="s">
        <v>4268</v>
      </c>
      <c r="L397" s="10" t="s">
        <v>4269</v>
      </c>
      <c r="M397" s="10" t="s">
        <v>4270</v>
      </c>
      <c r="N397" s="10" t="s">
        <v>4271</v>
      </c>
      <c r="O397" s="10" t="s">
        <v>137</v>
      </c>
      <c r="P397" s="10" t="s">
        <v>138</v>
      </c>
      <c r="Q397" s="10" t="s">
        <v>4272</v>
      </c>
      <c r="R397" s="10" t="s">
        <v>4273</v>
      </c>
      <c r="S397" s="10" t="s">
        <v>531</v>
      </c>
      <c r="T397" s="10" t="s">
        <v>4316</v>
      </c>
      <c r="U397" s="10" t="s">
        <v>1062</v>
      </c>
      <c r="V397" s="10" t="s">
        <v>4317</v>
      </c>
      <c r="W397" s="10" t="s">
        <v>2375</v>
      </c>
      <c r="X397" s="10" t="s">
        <v>500</v>
      </c>
      <c r="Y397" s="10" t="s">
        <v>239</v>
      </c>
      <c r="Z397" s="10" t="s">
        <v>124</v>
      </c>
      <c r="AA397" s="49">
        <v>1</v>
      </c>
      <c r="AB397" s="10" t="s">
        <v>125</v>
      </c>
      <c r="AC397" s="10" t="s">
        <v>4280</v>
      </c>
      <c r="AD397" s="49">
        <v>0</v>
      </c>
      <c r="AE397" s="49">
        <v>1</v>
      </c>
      <c r="AF397" s="49">
        <v>0</v>
      </c>
      <c r="AG397" s="49">
        <v>0</v>
      </c>
      <c r="AH397" s="10" t="s">
        <v>6142</v>
      </c>
      <c r="AI397" s="10" t="s">
        <v>6143</v>
      </c>
      <c r="AJ397" s="10" t="s">
        <v>6144</v>
      </c>
      <c r="AK397" s="10" t="s">
        <v>6145</v>
      </c>
      <c r="AL397" s="10"/>
      <c r="AM397" s="10" t="s">
        <v>4849</v>
      </c>
      <c r="AN397" s="10" t="s">
        <v>6146</v>
      </c>
      <c r="AO397" s="49">
        <v>0</v>
      </c>
      <c r="AP397" s="49">
        <v>0</v>
      </c>
      <c r="AQ397" s="49">
        <v>0</v>
      </c>
      <c r="AR397" s="49">
        <v>0</v>
      </c>
      <c r="AS397" s="49">
        <v>0</v>
      </c>
      <c r="AT397" s="49">
        <v>0</v>
      </c>
      <c r="AU397" s="49">
        <v>0</v>
      </c>
      <c r="AV397" s="49">
        <v>0</v>
      </c>
      <c r="AW397" s="50">
        <v>0</v>
      </c>
      <c r="AX397" s="49">
        <v>0</v>
      </c>
      <c r="AY397" s="49">
        <v>0</v>
      </c>
      <c r="AZ397" s="49">
        <v>0</v>
      </c>
      <c r="BA397" s="49">
        <v>0</v>
      </c>
      <c r="BB397" s="49">
        <v>0</v>
      </c>
      <c r="BC397" s="49">
        <v>0</v>
      </c>
      <c r="BD397" s="49">
        <v>0</v>
      </c>
      <c r="BE397" s="49">
        <v>0</v>
      </c>
      <c r="BF397" s="49">
        <v>0</v>
      </c>
      <c r="BG397" s="49">
        <v>0</v>
      </c>
      <c r="BH397" s="49">
        <v>0</v>
      </c>
      <c r="BI397" s="49">
        <v>0</v>
      </c>
      <c r="BJ397" s="50">
        <v>0</v>
      </c>
      <c r="BK397" s="49">
        <v>0</v>
      </c>
      <c r="BL397" s="49">
        <v>0</v>
      </c>
      <c r="BM397" s="49">
        <v>0</v>
      </c>
      <c r="BN397" s="49">
        <v>0</v>
      </c>
      <c r="BO397" s="49">
        <v>0</v>
      </c>
      <c r="BP397" s="49">
        <v>0</v>
      </c>
      <c r="BQ397" s="49">
        <v>0</v>
      </c>
      <c r="BR397" s="49">
        <v>0</v>
      </c>
      <c r="BS397" s="49">
        <v>0</v>
      </c>
      <c r="BT397" s="49">
        <v>0</v>
      </c>
      <c r="BU397" s="50">
        <v>0</v>
      </c>
      <c r="BV397" s="49">
        <v>0</v>
      </c>
      <c r="BW397" s="50">
        <v>0</v>
      </c>
      <c r="BX397" s="49">
        <v>0</v>
      </c>
      <c r="BY397" s="49">
        <v>0</v>
      </c>
      <c r="BZ397" s="49">
        <v>0</v>
      </c>
      <c r="CA397" s="49">
        <v>0</v>
      </c>
      <c r="CB397" s="49">
        <v>100</v>
      </c>
      <c r="CC397" s="49">
        <v>0</v>
      </c>
      <c r="CD397" s="49">
        <v>100</v>
      </c>
      <c r="CE397" s="49">
        <v>0</v>
      </c>
      <c r="CF397" s="49">
        <v>0</v>
      </c>
      <c r="CG397" s="49">
        <v>0</v>
      </c>
      <c r="CH397" s="50">
        <v>0</v>
      </c>
      <c r="CI397" s="49">
        <v>0</v>
      </c>
      <c r="CJ397" s="50">
        <v>0</v>
      </c>
      <c r="CK397" s="49">
        <v>0</v>
      </c>
      <c r="CL397" s="49">
        <v>0</v>
      </c>
      <c r="CM397" s="49">
        <v>0</v>
      </c>
      <c r="CN397" s="49">
        <v>100</v>
      </c>
      <c r="CO397" s="10"/>
      <c r="CP397" s="51" t="s">
        <v>4322</v>
      </c>
    </row>
    <row r="398" spans="1:94" ht="70.349999999999994" customHeight="1" x14ac:dyDescent="0.3">
      <c r="A398" s="48" t="s">
        <v>4323</v>
      </c>
      <c r="B398" s="48" t="s">
        <v>4323</v>
      </c>
      <c r="C398" s="10" t="s">
        <v>357</v>
      </c>
      <c r="D398" s="10" t="s">
        <v>3742</v>
      </c>
      <c r="E398" s="10" t="s">
        <v>4287</v>
      </c>
      <c r="F398" s="10" t="s">
        <v>808</v>
      </c>
      <c r="G398" s="10" t="s">
        <v>124</v>
      </c>
      <c r="H398" s="10" t="s">
        <v>1443</v>
      </c>
      <c r="I398" s="10" t="s">
        <v>4266</v>
      </c>
      <c r="J398" s="10" t="s">
        <v>747</v>
      </c>
      <c r="K398" s="10" t="s">
        <v>4268</v>
      </c>
      <c r="L398" s="10" t="s">
        <v>4269</v>
      </c>
      <c r="M398" s="10" t="s">
        <v>4270</v>
      </c>
      <c r="N398" s="10" t="s">
        <v>4271</v>
      </c>
      <c r="O398" s="10" t="s">
        <v>137</v>
      </c>
      <c r="P398" s="10" t="s">
        <v>138</v>
      </c>
      <c r="Q398" s="10" t="s">
        <v>4272</v>
      </c>
      <c r="R398" s="10" t="s">
        <v>4273</v>
      </c>
      <c r="S398" s="10" t="s">
        <v>4324</v>
      </c>
      <c r="T398" s="10" t="s">
        <v>4325</v>
      </c>
      <c r="U398" s="10" t="s">
        <v>4326</v>
      </c>
      <c r="V398" s="10" t="s">
        <v>4327</v>
      </c>
      <c r="W398" s="10" t="s">
        <v>4328</v>
      </c>
      <c r="X398" s="10" t="s">
        <v>146</v>
      </c>
      <c r="Y398" s="10" t="s">
        <v>123</v>
      </c>
      <c r="Z398" s="10" t="s">
        <v>124</v>
      </c>
      <c r="AA398" s="49">
        <v>100</v>
      </c>
      <c r="AB398" s="10" t="s">
        <v>182</v>
      </c>
      <c r="AC398" s="10" t="s">
        <v>4280</v>
      </c>
      <c r="AD398" s="49">
        <v>100</v>
      </c>
      <c r="AE398" s="49">
        <v>100</v>
      </c>
      <c r="AF398" s="49">
        <v>100</v>
      </c>
      <c r="AG398" s="49">
        <v>100</v>
      </c>
      <c r="AH398" s="10" t="s">
        <v>6147</v>
      </c>
      <c r="AI398" s="10" t="s">
        <v>6148</v>
      </c>
      <c r="AJ398" s="10" t="s">
        <v>6149</v>
      </c>
      <c r="AK398" s="10" t="s">
        <v>6150</v>
      </c>
      <c r="AL398" s="10" t="s">
        <v>6150</v>
      </c>
      <c r="AM398" s="10" t="s">
        <v>4849</v>
      </c>
      <c r="AN398" s="10"/>
      <c r="AO398" s="49">
        <v>0</v>
      </c>
      <c r="AP398" s="49">
        <v>0</v>
      </c>
      <c r="AQ398" s="49">
        <v>0</v>
      </c>
      <c r="AR398" s="49">
        <v>0</v>
      </c>
      <c r="AS398" s="49">
        <v>0</v>
      </c>
      <c r="AT398" s="49">
        <v>0</v>
      </c>
      <c r="AU398" s="49">
        <v>0</v>
      </c>
      <c r="AV398" s="49">
        <v>200</v>
      </c>
      <c r="AW398" s="50">
        <v>0</v>
      </c>
      <c r="AX398" s="49">
        <v>0</v>
      </c>
      <c r="AY398" s="49">
        <v>0</v>
      </c>
      <c r="AZ398" s="49">
        <v>0</v>
      </c>
      <c r="BA398" s="49">
        <v>200</v>
      </c>
      <c r="BB398" s="49">
        <v>0</v>
      </c>
      <c r="BC398" s="49">
        <v>0</v>
      </c>
      <c r="BD398" s="49">
        <v>0</v>
      </c>
      <c r="BE398" s="49">
        <v>0</v>
      </c>
      <c r="BF398" s="49">
        <v>0</v>
      </c>
      <c r="BG398" s="49">
        <v>0</v>
      </c>
      <c r="BH398" s="49">
        <v>0</v>
      </c>
      <c r="BI398" s="49">
        <v>300</v>
      </c>
      <c r="BJ398" s="50">
        <v>0</v>
      </c>
      <c r="BK398" s="49">
        <v>0</v>
      </c>
      <c r="BL398" s="49">
        <v>0</v>
      </c>
      <c r="BM398" s="49">
        <v>0</v>
      </c>
      <c r="BN398" s="49">
        <v>300</v>
      </c>
      <c r="BO398" s="49">
        <v>0</v>
      </c>
      <c r="BP398" s="49">
        <v>0</v>
      </c>
      <c r="BQ398" s="49">
        <v>0</v>
      </c>
      <c r="BR398" s="49">
        <v>0</v>
      </c>
      <c r="BS398" s="49">
        <v>0</v>
      </c>
      <c r="BT398" s="49">
        <v>0</v>
      </c>
      <c r="BU398" s="50">
        <v>0</v>
      </c>
      <c r="BV398" s="49">
        <v>350</v>
      </c>
      <c r="BW398" s="50">
        <v>0</v>
      </c>
      <c r="BX398" s="49">
        <v>0</v>
      </c>
      <c r="BY398" s="49">
        <v>0</v>
      </c>
      <c r="BZ398" s="49">
        <v>0</v>
      </c>
      <c r="CA398" s="49">
        <v>350</v>
      </c>
      <c r="CB398" s="49">
        <v>0</v>
      </c>
      <c r="CC398" s="49">
        <v>0</v>
      </c>
      <c r="CD398" s="49">
        <v>0</v>
      </c>
      <c r="CE398" s="49">
        <v>0</v>
      </c>
      <c r="CF398" s="49">
        <v>0</v>
      </c>
      <c r="CG398" s="49">
        <v>0</v>
      </c>
      <c r="CH398" s="50">
        <v>0</v>
      </c>
      <c r="CI398" s="49">
        <v>400</v>
      </c>
      <c r="CJ398" s="50">
        <v>0</v>
      </c>
      <c r="CK398" s="49">
        <v>0</v>
      </c>
      <c r="CL398" s="49">
        <v>0</v>
      </c>
      <c r="CM398" s="49">
        <v>0</v>
      </c>
      <c r="CN398" s="49">
        <v>400</v>
      </c>
      <c r="CO398" s="10"/>
      <c r="CP398" s="51" t="s">
        <v>4333</v>
      </c>
    </row>
    <row r="399" spans="1:94" ht="70.349999999999994" customHeight="1" x14ac:dyDescent="0.3">
      <c r="A399" s="48" t="s">
        <v>4334</v>
      </c>
      <c r="B399" s="48" t="s">
        <v>4334</v>
      </c>
      <c r="C399" s="10" t="s">
        <v>419</v>
      </c>
      <c r="D399" s="10" t="s">
        <v>3742</v>
      </c>
      <c r="E399" s="10" t="s">
        <v>4287</v>
      </c>
      <c r="F399" s="10" t="s">
        <v>808</v>
      </c>
      <c r="G399" s="10" t="s">
        <v>124</v>
      </c>
      <c r="H399" s="10" t="s">
        <v>1443</v>
      </c>
      <c r="I399" s="10" t="s">
        <v>4266</v>
      </c>
      <c r="J399" s="10" t="s">
        <v>747</v>
      </c>
      <c r="K399" s="10" t="s">
        <v>4268</v>
      </c>
      <c r="L399" s="10" t="s">
        <v>4269</v>
      </c>
      <c r="M399" s="10" t="s">
        <v>4270</v>
      </c>
      <c r="N399" s="10" t="s">
        <v>4271</v>
      </c>
      <c r="O399" s="10" t="s">
        <v>137</v>
      </c>
      <c r="P399" s="10" t="s">
        <v>138</v>
      </c>
      <c r="Q399" s="10" t="s">
        <v>4272</v>
      </c>
      <c r="R399" s="10" t="s">
        <v>4273</v>
      </c>
      <c r="S399" s="10" t="s">
        <v>4335</v>
      </c>
      <c r="T399" s="10" t="s">
        <v>4336</v>
      </c>
      <c r="U399" s="10" t="s">
        <v>4337</v>
      </c>
      <c r="V399" s="10" t="s">
        <v>4338</v>
      </c>
      <c r="W399" s="10" t="s">
        <v>4339</v>
      </c>
      <c r="X399" s="10" t="s">
        <v>4340</v>
      </c>
      <c r="Y399" s="10" t="s">
        <v>123</v>
      </c>
      <c r="Z399" s="10" t="s">
        <v>124</v>
      </c>
      <c r="AA399" s="49">
        <v>1</v>
      </c>
      <c r="AB399" s="10" t="s">
        <v>125</v>
      </c>
      <c r="AC399" s="10" t="s">
        <v>4280</v>
      </c>
      <c r="AD399" s="49">
        <v>1</v>
      </c>
      <c r="AE399" s="49">
        <v>0</v>
      </c>
      <c r="AF399" s="49">
        <v>0</v>
      </c>
      <c r="AG399" s="49">
        <v>0</v>
      </c>
      <c r="AH399" s="10" t="s">
        <v>6151</v>
      </c>
      <c r="AI399" s="10"/>
      <c r="AJ399" s="10"/>
      <c r="AK399" s="10" t="s">
        <v>6152</v>
      </c>
      <c r="AL399" s="10"/>
      <c r="AM399" s="10" t="s">
        <v>4849</v>
      </c>
      <c r="AN399" s="10"/>
      <c r="AO399" s="49">
        <v>100</v>
      </c>
      <c r="AP399" s="49">
        <v>0</v>
      </c>
      <c r="AQ399" s="49">
        <v>100</v>
      </c>
      <c r="AR399" s="49">
        <v>0</v>
      </c>
      <c r="AS399" s="49">
        <v>0</v>
      </c>
      <c r="AT399" s="49">
        <v>0</v>
      </c>
      <c r="AU399" s="49">
        <v>0</v>
      </c>
      <c r="AV399" s="49">
        <v>0</v>
      </c>
      <c r="AW399" s="50">
        <v>0</v>
      </c>
      <c r="AX399" s="49">
        <v>0</v>
      </c>
      <c r="AY399" s="49">
        <v>0</v>
      </c>
      <c r="AZ399" s="49">
        <v>0</v>
      </c>
      <c r="BA399" s="49">
        <v>100</v>
      </c>
      <c r="BB399" s="49">
        <v>120</v>
      </c>
      <c r="BC399" s="49">
        <v>0</v>
      </c>
      <c r="BD399" s="49">
        <v>120</v>
      </c>
      <c r="BE399" s="49">
        <v>0</v>
      </c>
      <c r="BF399" s="49">
        <v>0</v>
      </c>
      <c r="BG399" s="49">
        <v>0</v>
      </c>
      <c r="BH399" s="49">
        <v>0</v>
      </c>
      <c r="BI399" s="49">
        <v>0</v>
      </c>
      <c r="BJ399" s="50">
        <v>0</v>
      </c>
      <c r="BK399" s="49">
        <v>0</v>
      </c>
      <c r="BL399" s="49">
        <v>0</v>
      </c>
      <c r="BM399" s="49">
        <v>0</v>
      </c>
      <c r="BN399" s="49">
        <v>120</v>
      </c>
      <c r="BO399" s="49">
        <v>150</v>
      </c>
      <c r="BP399" s="49">
        <v>0</v>
      </c>
      <c r="BQ399" s="49">
        <v>150</v>
      </c>
      <c r="BR399" s="49">
        <v>0</v>
      </c>
      <c r="BS399" s="49">
        <v>0</v>
      </c>
      <c r="BT399" s="49">
        <v>0</v>
      </c>
      <c r="BU399" s="50">
        <v>0</v>
      </c>
      <c r="BV399" s="49">
        <v>0</v>
      </c>
      <c r="BW399" s="50">
        <v>0</v>
      </c>
      <c r="BX399" s="49">
        <v>0</v>
      </c>
      <c r="BY399" s="49">
        <v>0</v>
      </c>
      <c r="BZ399" s="49">
        <v>0</v>
      </c>
      <c r="CA399" s="49">
        <v>150</v>
      </c>
      <c r="CB399" s="49">
        <v>200</v>
      </c>
      <c r="CC399" s="49">
        <v>0</v>
      </c>
      <c r="CD399" s="49">
        <v>200</v>
      </c>
      <c r="CE399" s="49">
        <v>0</v>
      </c>
      <c r="CF399" s="49">
        <v>0</v>
      </c>
      <c r="CG399" s="49">
        <v>0</v>
      </c>
      <c r="CH399" s="50">
        <v>0</v>
      </c>
      <c r="CI399" s="49">
        <v>0</v>
      </c>
      <c r="CJ399" s="50">
        <v>0</v>
      </c>
      <c r="CK399" s="49">
        <v>0</v>
      </c>
      <c r="CL399" s="49">
        <v>0</v>
      </c>
      <c r="CM399" s="49">
        <v>0</v>
      </c>
      <c r="CN399" s="49">
        <v>200</v>
      </c>
      <c r="CO399" s="10"/>
      <c r="CP399" s="51" t="s">
        <v>4343</v>
      </c>
    </row>
    <row r="400" spans="1:94" ht="70.349999999999994" customHeight="1" x14ac:dyDescent="0.3">
      <c r="A400" s="48" t="s">
        <v>4344</v>
      </c>
      <c r="B400" s="48" t="s">
        <v>4344</v>
      </c>
      <c r="C400" s="10" t="s">
        <v>436</v>
      </c>
      <c r="D400" s="10" t="s">
        <v>3742</v>
      </c>
      <c r="E400" s="10" t="s">
        <v>4287</v>
      </c>
      <c r="F400" s="10" t="s">
        <v>808</v>
      </c>
      <c r="G400" s="10" t="s">
        <v>124</v>
      </c>
      <c r="H400" s="10" t="s">
        <v>1443</v>
      </c>
      <c r="I400" s="10" t="s">
        <v>4266</v>
      </c>
      <c r="J400" s="10" t="s">
        <v>747</v>
      </c>
      <c r="K400" s="10" t="s">
        <v>4268</v>
      </c>
      <c r="L400" s="10" t="s">
        <v>4269</v>
      </c>
      <c r="M400" s="10" t="s">
        <v>4270</v>
      </c>
      <c r="N400" s="10" t="s">
        <v>4271</v>
      </c>
      <c r="O400" s="10" t="s">
        <v>137</v>
      </c>
      <c r="P400" s="10" t="s">
        <v>138</v>
      </c>
      <c r="Q400" s="10" t="s">
        <v>4272</v>
      </c>
      <c r="R400" s="10" t="s">
        <v>4273</v>
      </c>
      <c r="S400" s="10" t="s">
        <v>4345</v>
      </c>
      <c r="T400" s="10" t="s">
        <v>4346</v>
      </c>
      <c r="U400" s="10" t="s">
        <v>4345</v>
      </c>
      <c r="V400" s="10" t="s">
        <v>4347</v>
      </c>
      <c r="W400" s="10" t="s">
        <v>4348</v>
      </c>
      <c r="X400" s="10" t="s">
        <v>2939</v>
      </c>
      <c r="Y400" s="10" t="s">
        <v>239</v>
      </c>
      <c r="Z400" s="10" t="s">
        <v>124</v>
      </c>
      <c r="AA400" s="49">
        <v>1</v>
      </c>
      <c r="AB400" s="10" t="s">
        <v>125</v>
      </c>
      <c r="AC400" s="10" t="s">
        <v>2675</v>
      </c>
      <c r="AD400" s="49">
        <v>0</v>
      </c>
      <c r="AE400" s="49">
        <v>1</v>
      </c>
      <c r="AF400" s="49">
        <v>0</v>
      </c>
      <c r="AG400" s="49">
        <v>0</v>
      </c>
      <c r="AH400" s="10"/>
      <c r="AI400" s="10" t="s">
        <v>6153</v>
      </c>
      <c r="AJ400" s="10" t="s">
        <v>6154</v>
      </c>
      <c r="AK400" s="10" t="s">
        <v>6155</v>
      </c>
      <c r="AL400" s="10"/>
      <c r="AM400" s="10" t="s">
        <v>4881</v>
      </c>
      <c r="AN400" s="10" t="s">
        <v>6156</v>
      </c>
      <c r="AO400" s="49">
        <v>0</v>
      </c>
      <c r="AP400" s="49">
        <v>0</v>
      </c>
      <c r="AQ400" s="49">
        <v>0</v>
      </c>
      <c r="AR400" s="49">
        <v>0</v>
      </c>
      <c r="AS400" s="49">
        <v>0</v>
      </c>
      <c r="AT400" s="49">
        <v>0</v>
      </c>
      <c r="AU400" s="49">
        <v>0</v>
      </c>
      <c r="AV400" s="49">
        <v>0</v>
      </c>
      <c r="AW400" s="50">
        <v>0</v>
      </c>
      <c r="AX400" s="49">
        <v>0</v>
      </c>
      <c r="AY400" s="49">
        <v>0</v>
      </c>
      <c r="AZ400" s="49">
        <v>0</v>
      </c>
      <c r="BA400" s="49">
        <v>0</v>
      </c>
      <c r="BB400" s="49">
        <v>0</v>
      </c>
      <c r="BC400" s="49">
        <v>0</v>
      </c>
      <c r="BD400" s="49">
        <v>0</v>
      </c>
      <c r="BE400" s="49">
        <v>0</v>
      </c>
      <c r="BF400" s="49">
        <v>0</v>
      </c>
      <c r="BG400" s="49">
        <v>0</v>
      </c>
      <c r="BH400" s="49">
        <v>0</v>
      </c>
      <c r="BI400" s="49">
        <v>0</v>
      </c>
      <c r="BJ400" s="50">
        <v>0</v>
      </c>
      <c r="BK400" s="49">
        <v>0</v>
      </c>
      <c r="BL400" s="49">
        <v>0</v>
      </c>
      <c r="BM400" s="49">
        <v>0</v>
      </c>
      <c r="BN400" s="49">
        <v>0</v>
      </c>
      <c r="BO400" s="49">
        <v>0</v>
      </c>
      <c r="BP400" s="49">
        <v>0</v>
      </c>
      <c r="BQ400" s="49">
        <v>0</v>
      </c>
      <c r="BR400" s="49">
        <v>0</v>
      </c>
      <c r="BS400" s="49">
        <v>0</v>
      </c>
      <c r="BT400" s="49">
        <v>0</v>
      </c>
      <c r="BU400" s="50">
        <v>0</v>
      </c>
      <c r="BV400" s="49">
        <v>0</v>
      </c>
      <c r="BW400" s="50">
        <v>0</v>
      </c>
      <c r="BX400" s="49">
        <v>0</v>
      </c>
      <c r="BY400" s="49">
        <v>0</v>
      </c>
      <c r="BZ400" s="49">
        <v>0</v>
      </c>
      <c r="CA400" s="49">
        <v>0</v>
      </c>
      <c r="CB400" s="49">
        <v>0</v>
      </c>
      <c r="CC400" s="49">
        <v>0</v>
      </c>
      <c r="CD400" s="49">
        <v>0</v>
      </c>
      <c r="CE400" s="49">
        <v>0</v>
      </c>
      <c r="CF400" s="49">
        <v>0</v>
      </c>
      <c r="CG400" s="49">
        <v>0</v>
      </c>
      <c r="CH400" s="50">
        <v>0</v>
      </c>
      <c r="CI400" s="49">
        <v>0</v>
      </c>
      <c r="CJ400" s="50">
        <v>0</v>
      </c>
      <c r="CK400" s="49">
        <v>0</v>
      </c>
      <c r="CL400" s="49">
        <v>0</v>
      </c>
      <c r="CM400" s="49">
        <v>0</v>
      </c>
      <c r="CN400" s="49">
        <v>0</v>
      </c>
      <c r="CO400" s="10" t="s">
        <v>4350</v>
      </c>
      <c r="CP400" s="51" t="s">
        <v>4351</v>
      </c>
    </row>
    <row r="401" spans="1:94" ht="70.349999999999994" customHeight="1" x14ac:dyDescent="0.3">
      <c r="A401" s="48" t="s">
        <v>4352</v>
      </c>
      <c r="B401" s="48" t="s">
        <v>4352</v>
      </c>
      <c r="C401" s="10" t="s">
        <v>111</v>
      </c>
      <c r="D401" s="10" t="s">
        <v>4353</v>
      </c>
      <c r="E401" s="10" t="s">
        <v>4354</v>
      </c>
      <c r="F401" s="10" t="s">
        <v>1332</v>
      </c>
      <c r="G401" s="10"/>
      <c r="H401" s="10" t="s">
        <v>1443</v>
      </c>
      <c r="I401" s="10" t="s">
        <v>4355</v>
      </c>
      <c r="J401" s="10" t="s">
        <v>4063</v>
      </c>
      <c r="K401" s="10" t="s">
        <v>4356</v>
      </c>
      <c r="L401" s="10" t="s">
        <v>4357</v>
      </c>
      <c r="M401" s="10" t="s">
        <v>1738</v>
      </c>
      <c r="N401" s="10" t="s">
        <v>4358</v>
      </c>
      <c r="O401" s="10" t="s">
        <v>2892</v>
      </c>
      <c r="P401" s="10" t="s">
        <v>893</v>
      </c>
      <c r="Q401" s="10" t="s">
        <v>3020</v>
      </c>
      <c r="R401" s="10" t="s">
        <v>3021</v>
      </c>
      <c r="S401" s="10" t="s">
        <v>4359</v>
      </c>
      <c r="T401" s="10" t="s">
        <v>4360</v>
      </c>
      <c r="U401" s="10" t="s">
        <v>4361</v>
      </c>
      <c r="V401" s="10" t="s">
        <v>4362</v>
      </c>
      <c r="W401" s="10" t="s">
        <v>4363</v>
      </c>
      <c r="X401" s="10" t="s">
        <v>500</v>
      </c>
      <c r="Y401" s="10" t="s">
        <v>239</v>
      </c>
      <c r="Z401" s="10" t="s">
        <v>124</v>
      </c>
      <c r="AA401" s="49">
        <v>1</v>
      </c>
      <c r="AB401" s="10" t="s">
        <v>125</v>
      </c>
      <c r="AC401" s="10" t="s">
        <v>4364</v>
      </c>
      <c r="AD401" s="49">
        <v>0</v>
      </c>
      <c r="AE401" s="49">
        <v>0</v>
      </c>
      <c r="AF401" s="49">
        <v>1</v>
      </c>
      <c r="AG401" s="49">
        <v>0</v>
      </c>
      <c r="AH401" s="10"/>
      <c r="AI401" s="10"/>
      <c r="AJ401" s="10"/>
      <c r="AK401" s="10" t="s">
        <v>6157</v>
      </c>
      <c r="AL401" s="10"/>
      <c r="AM401" s="10" t="s">
        <v>4881</v>
      </c>
      <c r="AN401" s="10"/>
      <c r="AO401" s="49">
        <v>0</v>
      </c>
      <c r="AP401" s="49">
        <v>0</v>
      </c>
      <c r="AQ401" s="49">
        <v>0</v>
      </c>
      <c r="AR401" s="49">
        <v>0</v>
      </c>
      <c r="AS401" s="49">
        <v>0</v>
      </c>
      <c r="AT401" s="49">
        <v>0</v>
      </c>
      <c r="AU401" s="49">
        <v>0</v>
      </c>
      <c r="AV401" s="49">
        <v>0</v>
      </c>
      <c r="AW401" s="50">
        <v>0</v>
      </c>
      <c r="AX401" s="49">
        <v>0</v>
      </c>
      <c r="AY401" s="49">
        <v>0</v>
      </c>
      <c r="AZ401" s="49">
        <v>0</v>
      </c>
      <c r="BA401" s="49">
        <v>0</v>
      </c>
      <c r="BB401" s="49">
        <v>0</v>
      </c>
      <c r="BC401" s="49">
        <v>0</v>
      </c>
      <c r="BD401" s="49">
        <v>0</v>
      </c>
      <c r="BE401" s="49">
        <v>0</v>
      </c>
      <c r="BF401" s="49">
        <v>0</v>
      </c>
      <c r="BG401" s="49">
        <v>0</v>
      </c>
      <c r="BH401" s="49">
        <v>0</v>
      </c>
      <c r="BI401" s="49">
        <v>0</v>
      </c>
      <c r="BJ401" s="50">
        <v>0</v>
      </c>
      <c r="BK401" s="49">
        <v>0</v>
      </c>
      <c r="BL401" s="49">
        <v>0</v>
      </c>
      <c r="BM401" s="49">
        <v>0</v>
      </c>
      <c r="BN401" s="49">
        <v>0</v>
      </c>
      <c r="BO401" s="49">
        <v>0</v>
      </c>
      <c r="BP401" s="49">
        <v>0</v>
      </c>
      <c r="BQ401" s="49">
        <v>0</v>
      </c>
      <c r="BR401" s="49">
        <v>0</v>
      </c>
      <c r="BS401" s="49">
        <v>0</v>
      </c>
      <c r="BT401" s="49">
        <v>0</v>
      </c>
      <c r="BU401" s="50">
        <v>0</v>
      </c>
      <c r="BV401" s="49">
        <v>0</v>
      </c>
      <c r="BW401" s="50">
        <v>0</v>
      </c>
      <c r="BX401" s="49">
        <v>0</v>
      </c>
      <c r="BY401" s="49">
        <v>0</v>
      </c>
      <c r="BZ401" s="49">
        <v>0</v>
      </c>
      <c r="CA401" s="49">
        <v>0</v>
      </c>
      <c r="CB401" s="49">
        <v>0</v>
      </c>
      <c r="CC401" s="49">
        <v>0</v>
      </c>
      <c r="CD401" s="49">
        <v>0</v>
      </c>
      <c r="CE401" s="49">
        <v>0</v>
      </c>
      <c r="CF401" s="49">
        <v>0</v>
      </c>
      <c r="CG401" s="49">
        <v>0</v>
      </c>
      <c r="CH401" s="50">
        <v>0</v>
      </c>
      <c r="CI401" s="49">
        <v>0</v>
      </c>
      <c r="CJ401" s="50">
        <v>0</v>
      </c>
      <c r="CK401" s="49">
        <v>0</v>
      </c>
      <c r="CL401" s="49">
        <v>0</v>
      </c>
      <c r="CM401" s="49">
        <v>0</v>
      </c>
      <c r="CN401" s="49">
        <v>0</v>
      </c>
      <c r="CO401" s="10" t="s">
        <v>4366</v>
      </c>
      <c r="CP401" s="51"/>
    </row>
    <row r="402" spans="1:94" ht="70.349999999999994" customHeight="1" x14ac:dyDescent="0.3">
      <c r="A402" s="48" t="s">
        <v>4367</v>
      </c>
      <c r="B402" s="48" t="s">
        <v>4367</v>
      </c>
      <c r="C402" s="10" t="s">
        <v>111</v>
      </c>
      <c r="D402" s="10" t="s">
        <v>4353</v>
      </c>
      <c r="E402" s="10" t="s">
        <v>4354</v>
      </c>
      <c r="F402" s="10" t="s">
        <v>3923</v>
      </c>
      <c r="G402" s="10"/>
      <c r="H402" s="10" t="s">
        <v>1443</v>
      </c>
      <c r="I402" s="10" t="s">
        <v>4355</v>
      </c>
      <c r="J402" s="10" t="s">
        <v>4105</v>
      </c>
      <c r="K402" s="10" t="s">
        <v>4368</v>
      </c>
      <c r="L402" s="10" t="s">
        <v>4357</v>
      </c>
      <c r="M402" s="10" t="s">
        <v>4369</v>
      </c>
      <c r="N402" s="10" t="s">
        <v>4370</v>
      </c>
      <c r="O402" s="10" t="s">
        <v>4371</v>
      </c>
      <c r="P402" s="10" t="s">
        <v>716</v>
      </c>
      <c r="Q402" s="10" t="s">
        <v>2580</v>
      </c>
      <c r="R402" s="10" t="s">
        <v>2581</v>
      </c>
      <c r="S402" s="10" t="s">
        <v>738</v>
      </c>
      <c r="T402" s="10" t="s">
        <v>2614</v>
      </c>
      <c r="U402" s="10" t="s">
        <v>1183</v>
      </c>
      <c r="V402" s="10" t="s">
        <v>2615</v>
      </c>
      <c r="W402" s="10" t="s">
        <v>2616</v>
      </c>
      <c r="X402" s="10" t="s">
        <v>801</v>
      </c>
      <c r="Y402" s="10" t="s">
        <v>123</v>
      </c>
      <c r="Z402" s="10" t="s">
        <v>801</v>
      </c>
      <c r="AA402" s="49">
        <v>2</v>
      </c>
      <c r="AB402" s="10" t="s">
        <v>125</v>
      </c>
      <c r="AC402" s="10" t="s">
        <v>4364</v>
      </c>
      <c r="AD402" s="49">
        <v>0</v>
      </c>
      <c r="AE402" s="49">
        <v>1</v>
      </c>
      <c r="AF402" s="49">
        <v>1</v>
      </c>
      <c r="AG402" s="49">
        <v>0</v>
      </c>
      <c r="AH402" s="10"/>
      <c r="AI402" s="10" t="s">
        <v>6158</v>
      </c>
      <c r="AJ402" s="10"/>
      <c r="AK402" s="10" t="s">
        <v>6159</v>
      </c>
      <c r="AL402" s="10"/>
      <c r="AM402" s="10" t="s">
        <v>4881</v>
      </c>
      <c r="AN402" s="10"/>
      <c r="AO402" s="49">
        <v>0</v>
      </c>
      <c r="AP402" s="49">
        <v>0</v>
      </c>
      <c r="AQ402" s="49">
        <v>0</v>
      </c>
      <c r="AR402" s="49">
        <v>0</v>
      </c>
      <c r="AS402" s="49">
        <v>0</v>
      </c>
      <c r="AT402" s="49">
        <v>0</v>
      </c>
      <c r="AU402" s="49">
        <v>0</v>
      </c>
      <c r="AV402" s="49">
        <v>0</v>
      </c>
      <c r="AW402" s="50">
        <v>0</v>
      </c>
      <c r="AX402" s="49">
        <v>0</v>
      </c>
      <c r="AY402" s="49">
        <v>0</v>
      </c>
      <c r="AZ402" s="49">
        <v>0</v>
      </c>
      <c r="BA402" s="49">
        <v>0</v>
      </c>
      <c r="BB402" s="49">
        <v>0</v>
      </c>
      <c r="BC402" s="49">
        <v>0</v>
      </c>
      <c r="BD402" s="49">
        <v>0</v>
      </c>
      <c r="BE402" s="49">
        <v>0</v>
      </c>
      <c r="BF402" s="49">
        <v>0</v>
      </c>
      <c r="BG402" s="49">
        <v>0</v>
      </c>
      <c r="BH402" s="49">
        <v>0</v>
      </c>
      <c r="BI402" s="49">
        <v>0</v>
      </c>
      <c r="BJ402" s="50">
        <v>0</v>
      </c>
      <c r="BK402" s="49">
        <v>0</v>
      </c>
      <c r="BL402" s="49">
        <v>0</v>
      </c>
      <c r="BM402" s="49">
        <v>0</v>
      </c>
      <c r="BN402" s="49">
        <v>0</v>
      </c>
      <c r="BO402" s="49">
        <v>0</v>
      </c>
      <c r="BP402" s="49">
        <v>0</v>
      </c>
      <c r="BQ402" s="49">
        <v>0</v>
      </c>
      <c r="BR402" s="49">
        <v>0</v>
      </c>
      <c r="BS402" s="49">
        <v>0</v>
      </c>
      <c r="BT402" s="49">
        <v>0</v>
      </c>
      <c r="BU402" s="50">
        <v>0</v>
      </c>
      <c r="BV402" s="49">
        <v>0</v>
      </c>
      <c r="BW402" s="50">
        <v>0</v>
      </c>
      <c r="BX402" s="49">
        <v>0</v>
      </c>
      <c r="BY402" s="49">
        <v>0</v>
      </c>
      <c r="BZ402" s="49">
        <v>0</v>
      </c>
      <c r="CA402" s="49">
        <v>0</v>
      </c>
      <c r="CB402" s="49">
        <v>0</v>
      </c>
      <c r="CC402" s="49">
        <v>0</v>
      </c>
      <c r="CD402" s="49">
        <v>0</v>
      </c>
      <c r="CE402" s="49">
        <v>0</v>
      </c>
      <c r="CF402" s="49">
        <v>0</v>
      </c>
      <c r="CG402" s="49">
        <v>0</v>
      </c>
      <c r="CH402" s="50">
        <v>0</v>
      </c>
      <c r="CI402" s="49">
        <v>0</v>
      </c>
      <c r="CJ402" s="50">
        <v>0</v>
      </c>
      <c r="CK402" s="49">
        <v>0</v>
      </c>
      <c r="CL402" s="49">
        <v>0</v>
      </c>
      <c r="CM402" s="49">
        <v>0</v>
      </c>
      <c r="CN402" s="49">
        <v>0</v>
      </c>
      <c r="CO402" s="10" t="s">
        <v>4373</v>
      </c>
      <c r="CP402" s="51"/>
    </row>
    <row r="403" spans="1:94" ht="70.349999999999994" customHeight="1" x14ac:dyDescent="0.3">
      <c r="A403" s="48" t="s">
        <v>4374</v>
      </c>
      <c r="B403" s="48" t="s">
        <v>4374</v>
      </c>
      <c r="C403" s="10" t="s">
        <v>101</v>
      </c>
      <c r="D403" s="10" t="s">
        <v>4353</v>
      </c>
      <c r="E403" s="10" t="s">
        <v>4354</v>
      </c>
      <c r="F403" s="10" t="s">
        <v>3923</v>
      </c>
      <c r="G403" s="10"/>
      <c r="H403" s="10" t="s">
        <v>1443</v>
      </c>
      <c r="I403" s="10" t="s">
        <v>4355</v>
      </c>
      <c r="J403" s="10" t="s">
        <v>4105</v>
      </c>
      <c r="K403" s="10" t="s">
        <v>4368</v>
      </c>
      <c r="L403" s="10" t="s">
        <v>4357</v>
      </c>
      <c r="M403" s="10" t="s">
        <v>4369</v>
      </c>
      <c r="N403" s="10" t="s">
        <v>4370</v>
      </c>
      <c r="O403" s="10" t="s">
        <v>4375</v>
      </c>
      <c r="P403" s="10" t="s">
        <v>760</v>
      </c>
      <c r="Q403" s="10" t="s">
        <v>3189</v>
      </c>
      <c r="R403" s="10" t="s">
        <v>3190</v>
      </c>
      <c r="S403" s="10" t="s">
        <v>3211</v>
      </c>
      <c r="T403" s="10" t="s">
        <v>3212</v>
      </c>
      <c r="U403" s="10" t="s">
        <v>3211</v>
      </c>
      <c r="V403" s="10" t="s">
        <v>3213</v>
      </c>
      <c r="W403" s="10" t="s">
        <v>3214</v>
      </c>
      <c r="X403" s="10" t="s">
        <v>3215</v>
      </c>
      <c r="Y403" s="10" t="s">
        <v>123</v>
      </c>
      <c r="Z403" s="10" t="s">
        <v>3215</v>
      </c>
      <c r="AA403" s="49">
        <v>2500</v>
      </c>
      <c r="AB403" s="10" t="s">
        <v>125</v>
      </c>
      <c r="AC403" s="10" t="s">
        <v>4376</v>
      </c>
      <c r="AD403" s="49">
        <v>0</v>
      </c>
      <c r="AE403" s="49">
        <v>2000</v>
      </c>
      <c r="AF403" s="49">
        <v>500</v>
      </c>
      <c r="AG403" s="49">
        <v>0</v>
      </c>
      <c r="AH403" s="10" t="s">
        <v>6160</v>
      </c>
      <c r="AI403" s="10" t="s">
        <v>6161</v>
      </c>
      <c r="AJ403" s="10" t="s">
        <v>6162</v>
      </c>
      <c r="AK403" s="10" t="s">
        <v>6163</v>
      </c>
      <c r="AL403" s="10"/>
      <c r="AM403" s="10" t="s">
        <v>4881</v>
      </c>
      <c r="AN403" s="10" t="s">
        <v>6164</v>
      </c>
      <c r="AO403" s="49">
        <v>0</v>
      </c>
      <c r="AP403" s="49">
        <v>0</v>
      </c>
      <c r="AQ403" s="49">
        <v>0</v>
      </c>
      <c r="AR403" s="49">
        <v>0</v>
      </c>
      <c r="AS403" s="49">
        <v>0</v>
      </c>
      <c r="AT403" s="49">
        <v>0</v>
      </c>
      <c r="AU403" s="49">
        <v>0</v>
      </c>
      <c r="AV403" s="49">
        <v>0</v>
      </c>
      <c r="AW403" s="50">
        <v>0</v>
      </c>
      <c r="AX403" s="49">
        <v>0</v>
      </c>
      <c r="AY403" s="49">
        <v>0</v>
      </c>
      <c r="AZ403" s="49">
        <v>0</v>
      </c>
      <c r="BA403" s="49">
        <v>0</v>
      </c>
      <c r="BB403" s="49">
        <v>0</v>
      </c>
      <c r="BC403" s="49">
        <v>0</v>
      </c>
      <c r="BD403" s="49">
        <v>0</v>
      </c>
      <c r="BE403" s="49">
        <v>0</v>
      </c>
      <c r="BF403" s="49">
        <v>0</v>
      </c>
      <c r="BG403" s="49">
        <v>0</v>
      </c>
      <c r="BH403" s="49">
        <v>0</v>
      </c>
      <c r="BI403" s="49">
        <v>0</v>
      </c>
      <c r="BJ403" s="50">
        <v>0</v>
      </c>
      <c r="BK403" s="49">
        <v>0</v>
      </c>
      <c r="BL403" s="49">
        <v>0</v>
      </c>
      <c r="BM403" s="49">
        <v>0</v>
      </c>
      <c r="BN403" s="49">
        <v>0</v>
      </c>
      <c r="BO403" s="49">
        <v>0</v>
      </c>
      <c r="BP403" s="49">
        <v>0</v>
      </c>
      <c r="BQ403" s="49">
        <v>0</v>
      </c>
      <c r="BR403" s="49">
        <v>0</v>
      </c>
      <c r="BS403" s="49">
        <v>0</v>
      </c>
      <c r="BT403" s="49">
        <v>0</v>
      </c>
      <c r="BU403" s="50">
        <v>0</v>
      </c>
      <c r="BV403" s="49">
        <v>0</v>
      </c>
      <c r="BW403" s="50">
        <v>0</v>
      </c>
      <c r="BX403" s="49">
        <v>0</v>
      </c>
      <c r="BY403" s="49">
        <v>0</v>
      </c>
      <c r="BZ403" s="49">
        <v>0</v>
      </c>
      <c r="CA403" s="49">
        <v>0</v>
      </c>
      <c r="CB403" s="49">
        <v>0</v>
      </c>
      <c r="CC403" s="49">
        <v>0</v>
      </c>
      <c r="CD403" s="49">
        <v>0</v>
      </c>
      <c r="CE403" s="49">
        <v>0</v>
      </c>
      <c r="CF403" s="49">
        <v>0</v>
      </c>
      <c r="CG403" s="49">
        <v>0</v>
      </c>
      <c r="CH403" s="50">
        <v>0</v>
      </c>
      <c r="CI403" s="49">
        <v>0</v>
      </c>
      <c r="CJ403" s="50">
        <v>0</v>
      </c>
      <c r="CK403" s="49">
        <v>0</v>
      </c>
      <c r="CL403" s="49">
        <v>0</v>
      </c>
      <c r="CM403" s="49">
        <v>0</v>
      </c>
      <c r="CN403" s="49">
        <v>0</v>
      </c>
      <c r="CO403" s="10" t="s">
        <v>4381</v>
      </c>
      <c r="CP403" s="51"/>
    </row>
    <row r="404" spans="1:94" ht="70.349999999999994" customHeight="1" x14ac:dyDescent="0.3">
      <c r="A404" s="48" t="s">
        <v>4382</v>
      </c>
      <c r="B404" s="48" t="s">
        <v>4382</v>
      </c>
      <c r="C404" s="10" t="s">
        <v>136</v>
      </c>
      <c r="D404" s="10" t="s">
        <v>4353</v>
      </c>
      <c r="E404" s="10" t="s">
        <v>4354</v>
      </c>
      <c r="F404" s="10" t="s">
        <v>3923</v>
      </c>
      <c r="G404" s="10"/>
      <c r="H404" s="10" t="s">
        <v>1443</v>
      </c>
      <c r="I404" s="10" t="s">
        <v>4355</v>
      </c>
      <c r="J404" s="10" t="s">
        <v>4105</v>
      </c>
      <c r="K404" s="10" t="s">
        <v>4368</v>
      </c>
      <c r="L404" s="10" t="s">
        <v>4357</v>
      </c>
      <c r="M404" s="10" t="s">
        <v>4369</v>
      </c>
      <c r="N404" s="10" t="s">
        <v>4370</v>
      </c>
      <c r="O404" s="10" t="s">
        <v>3305</v>
      </c>
      <c r="P404" s="10" t="s">
        <v>795</v>
      </c>
      <c r="Q404" s="10" t="s">
        <v>3322</v>
      </c>
      <c r="R404" s="10" t="s">
        <v>3323</v>
      </c>
      <c r="S404" s="10" t="s">
        <v>3367</v>
      </c>
      <c r="T404" s="10" t="s">
        <v>3368</v>
      </c>
      <c r="U404" s="10" t="s">
        <v>3367</v>
      </c>
      <c r="V404" s="10" t="s">
        <v>3369</v>
      </c>
      <c r="W404" s="10" t="s">
        <v>3370</v>
      </c>
      <c r="X404" s="10" t="s">
        <v>3358</v>
      </c>
      <c r="Y404" s="10" t="s">
        <v>123</v>
      </c>
      <c r="Z404" s="10" t="s">
        <v>3568</v>
      </c>
      <c r="AA404" s="49">
        <v>19.399999999999999</v>
      </c>
      <c r="AB404" s="10" t="s">
        <v>125</v>
      </c>
      <c r="AC404" s="10" t="s">
        <v>4383</v>
      </c>
      <c r="AD404" s="49">
        <v>0</v>
      </c>
      <c r="AE404" s="49">
        <v>7.6</v>
      </c>
      <c r="AF404" s="49">
        <v>11.8</v>
      </c>
      <c r="AG404" s="49">
        <v>0</v>
      </c>
      <c r="AH404" s="10"/>
      <c r="AI404" s="10"/>
      <c r="AJ404" s="10"/>
      <c r="AK404" s="10" t="s">
        <v>6165</v>
      </c>
      <c r="AL404" s="10" t="s">
        <v>5821</v>
      </c>
      <c r="AM404" s="10" t="s">
        <v>4881</v>
      </c>
      <c r="AN404" s="10" t="s">
        <v>5822</v>
      </c>
      <c r="AO404" s="49">
        <v>0</v>
      </c>
      <c r="AP404" s="49">
        <v>0</v>
      </c>
      <c r="AQ404" s="49">
        <v>0</v>
      </c>
      <c r="AR404" s="49">
        <v>0</v>
      </c>
      <c r="AS404" s="49">
        <v>0</v>
      </c>
      <c r="AT404" s="49">
        <v>0</v>
      </c>
      <c r="AU404" s="49">
        <v>0</v>
      </c>
      <c r="AV404" s="49">
        <v>0</v>
      </c>
      <c r="AW404" s="50">
        <v>0</v>
      </c>
      <c r="AX404" s="49">
        <v>0</v>
      </c>
      <c r="AY404" s="49">
        <v>0</v>
      </c>
      <c r="AZ404" s="49">
        <v>0</v>
      </c>
      <c r="BA404" s="49">
        <v>0</v>
      </c>
      <c r="BB404" s="49">
        <v>0</v>
      </c>
      <c r="BC404" s="49">
        <v>0</v>
      </c>
      <c r="BD404" s="49">
        <v>0</v>
      </c>
      <c r="BE404" s="49">
        <v>0</v>
      </c>
      <c r="BF404" s="49">
        <v>0</v>
      </c>
      <c r="BG404" s="49">
        <v>0</v>
      </c>
      <c r="BH404" s="49">
        <v>0</v>
      </c>
      <c r="BI404" s="49">
        <v>0</v>
      </c>
      <c r="BJ404" s="50">
        <v>0</v>
      </c>
      <c r="BK404" s="49">
        <v>0</v>
      </c>
      <c r="BL404" s="49">
        <v>0</v>
      </c>
      <c r="BM404" s="49">
        <v>0</v>
      </c>
      <c r="BN404" s="49">
        <v>0</v>
      </c>
      <c r="BO404" s="49">
        <v>0</v>
      </c>
      <c r="BP404" s="49">
        <v>0</v>
      </c>
      <c r="BQ404" s="49">
        <v>0</v>
      </c>
      <c r="BR404" s="49">
        <v>0</v>
      </c>
      <c r="BS404" s="49">
        <v>0</v>
      </c>
      <c r="BT404" s="49">
        <v>0</v>
      </c>
      <c r="BU404" s="50">
        <v>0</v>
      </c>
      <c r="BV404" s="49">
        <v>0</v>
      </c>
      <c r="BW404" s="50">
        <v>0</v>
      </c>
      <c r="BX404" s="49">
        <v>0</v>
      </c>
      <c r="BY404" s="49">
        <v>0</v>
      </c>
      <c r="BZ404" s="49">
        <v>0</v>
      </c>
      <c r="CA404" s="49">
        <v>0</v>
      </c>
      <c r="CB404" s="49">
        <v>0</v>
      </c>
      <c r="CC404" s="49">
        <v>0</v>
      </c>
      <c r="CD404" s="49">
        <v>0</v>
      </c>
      <c r="CE404" s="49">
        <v>0</v>
      </c>
      <c r="CF404" s="49">
        <v>0</v>
      </c>
      <c r="CG404" s="49">
        <v>0</v>
      </c>
      <c r="CH404" s="50">
        <v>0</v>
      </c>
      <c r="CI404" s="49">
        <v>0</v>
      </c>
      <c r="CJ404" s="50">
        <v>0</v>
      </c>
      <c r="CK404" s="49">
        <v>0</v>
      </c>
      <c r="CL404" s="49">
        <v>0</v>
      </c>
      <c r="CM404" s="49">
        <v>0</v>
      </c>
      <c r="CN404" s="49">
        <v>0</v>
      </c>
      <c r="CO404" s="10" t="s">
        <v>4384</v>
      </c>
      <c r="CP404" s="51"/>
    </row>
    <row r="405" spans="1:94" ht="70.349999999999994" customHeight="1" x14ac:dyDescent="0.3">
      <c r="A405" s="48" t="s">
        <v>4385</v>
      </c>
      <c r="B405" s="48" t="s">
        <v>4385</v>
      </c>
      <c r="C405" s="10" t="s">
        <v>175</v>
      </c>
      <c r="D405" s="10" t="s">
        <v>4353</v>
      </c>
      <c r="E405" s="10" t="s">
        <v>4354</v>
      </c>
      <c r="F405" s="10" t="s">
        <v>3923</v>
      </c>
      <c r="G405" s="10"/>
      <c r="H405" s="10" t="s">
        <v>1443</v>
      </c>
      <c r="I405" s="10" t="s">
        <v>4355</v>
      </c>
      <c r="J405" s="10" t="s">
        <v>4105</v>
      </c>
      <c r="K405" s="10" t="s">
        <v>4368</v>
      </c>
      <c r="L405" s="10" t="s">
        <v>4357</v>
      </c>
      <c r="M405" s="10" t="s">
        <v>4369</v>
      </c>
      <c r="N405" s="10" t="s">
        <v>4370</v>
      </c>
      <c r="O405" s="10" t="s">
        <v>3590</v>
      </c>
      <c r="P405" s="10" t="s">
        <v>781</v>
      </c>
      <c r="Q405" s="10" t="s">
        <v>3591</v>
      </c>
      <c r="R405" s="10" t="s">
        <v>3592</v>
      </c>
      <c r="S405" s="10" t="s">
        <v>4386</v>
      </c>
      <c r="T405" s="10" t="s">
        <v>3608</v>
      </c>
      <c r="U405" s="10" t="s">
        <v>4387</v>
      </c>
      <c r="V405" s="10" t="s">
        <v>3610</v>
      </c>
      <c r="W405" s="10" t="s">
        <v>3611</v>
      </c>
      <c r="X405" s="10" t="s">
        <v>3612</v>
      </c>
      <c r="Y405" s="10" t="s">
        <v>123</v>
      </c>
      <c r="Z405" s="10" t="s">
        <v>124</v>
      </c>
      <c r="AA405" s="49">
        <v>8</v>
      </c>
      <c r="AB405" s="10" t="s">
        <v>125</v>
      </c>
      <c r="AC405" s="10" t="s">
        <v>4388</v>
      </c>
      <c r="AD405" s="49">
        <v>0</v>
      </c>
      <c r="AE405" s="49">
        <v>0</v>
      </c>
      <c r="AF405" s="49">
        <v>8</v>
      </c>
      <c r="AG405" s="49">
        <v>0</v>
      </c>
      <c r="AH405" s="10"/>
      <c r="AI405" s="10" t="s">
        <v>6166</v>
      </c>
      <c r="AJ405" s="10" t="s">
        <v>6167</v>
      </c>
      <c r="AK405" s="10"/>
      <c r="AL405" s="10"/>
      <c r="AM405" s="10" t="s">
        <v>4881</v>
      </c>
      <c r="AN405" s="10"/>
      <c r="AO405" s="49">
        <v>0</v>
      </c>
      <c r="AP405" s="49">
        <v>0</v>
      </c>
      <c r="AQ405" s="49">
        <v>0</v>
      </c>
      <c r="AR405" s="49">
        <v>0</v>
      </c>
      <c r="AS405" s="49">
        <v>0</v>
      </c>
      <c r="AT405" s="49">
        <v>0</v>
      </c>
      <c r="AU405" s="49">
        <v>0</v>
      </c>
      <c r="AV405" s="49">
        <v>0</v>
      </c>
      <c r="AW405" s="50">
        <v>0</v>
      </c>
      <c r="AX405" s="49">
        <v>0</v>
      </c>
      <c r="AY405" s="49">
        <v>0</v>
      </c>
      <c r="AZ405" s="49">
        <v>0</v>
      </c>
      <c r="BA405" s="49">
        <v>0</v>
      </c>
      <c r="BB405" s="49">
        <v>0</v>
      </c>
      <c r="BC405" s="49">
        <v>0</v>
      </c>
      <c r="BD405" s="49">
        <v>0</v>
      </c>
      <c r="BE405" s="49">
        <v>0</v>
      </c>
      <c r="BF405" s="49">
        <v>0</v>
      </c>
      <c r="BG405" s="49">
        <v>0</v>
      </c>
      <c r="BH405" s="49">
        <v>0</v>
      </c>
      <c r="BI405" s="49">
        <v>0</v>
      </c>
      <c r="BJ405" s="50">
        <v>0</v>
      </c>
      <c r="BK405" s="49">
        <v>0</v>
      </c>
      <c r="BL405" s="49">
        <v>0</v>
      </c>
      <c r="BM405" s="49">
        <v>0</v>
      </c>
      <c r="BN405" s="49">
        <v>0</v>
      </c>
      <c r="BO405" s="49">
        <v>0</v>
      </c>
      <c r="BP405" s="49">
        <v>0</v>
      </c>
      <c r="BQ405" s="49">
        <v>0</v>
      </c>
      <c r="BR405" s="49">
        <v>0</v>
      </c>
      <c r="BS405" s="49">
        <v>0</v>
      </c>
      <c r="BT405" s="49">
        <v>0</v>
      </c>
      <c r="BU405" s="50">
        <v>0</v>
      </c>
      <c r="BV405" s="49">
        <v>0</v>
      </c>
      <c r="BW405" s="50">
        <v>0</v>
      </c>
      <c r="BX405" s="49">
        <v>0</v>
      </c>
      <c r="BY405" s="49">
        <v>0</v>
      </c>
      <c r="BZ405" s="49">
        <v>0</v>
      </c>
      <c r="CA405" s="49">
        <v>0</v>
      </c>
      <c r="CB405" s="49">
        <v>0</v>
      </c>
      <c r="CC405" s="49">
        <v>0</v>
      </c>
      <c r="CD405" s="49">
        <v>0</v>
      </c>
      <c r="CE405" s="49">
        <v>0</v>
      </c>
      <c r="CF405" s="49">
        <v>0</v>
      </c>
      <c r="CG405" s="49">
        <v>0</v>
      </c>
      <c r="CH405" s="50">
        <v>0</v>
      </c>
      <c r="CI405" s="49">
        <v>0</v>
      </c>
      <c r="CJ405" s="50">
        <v>0</v>
      </c>
      <c r="CK405" s="49">
        <v>0</v>
      </c>
      <c r="CL405" s="49">
        <v>0</v>
      </c>
      <c r="CM405" s="49">
        <v>0</v>
      </c>
      <c r="CN405" s="49">
        <v>0</v>
      </c>
      <c r="CO405" s="10" t="s">
        <v>4389</v>
      </c>
      <c r="CP405" s="51"/>
    </row>
    <row r="406" spans="1:94" ht="70.349999999999994" customHeight="1" x14ac:dyDescent="0.3">
      <c r="A406" s="48" t="s">
        <v>4390</v>
      </c>
      <c r="B406" s="48" t="s">
        <v>4390</v>
      </c>
      <c r="C406" s="10" t="s">
        <v>246</v>
      </c>
      <c r="D406" s="10" t="s">
        <v>4353</v>
      </c>
      <c r="E406" s="10" t="s">
        <v>4354</v>
      </c>
      <c r="F406" s="10" t="s">
        <v>3923</v>
      </c>
      <c r="G406" s="10"/>
      <c r="H406" s="10" t="s">
        <v>1443</v>
      </c>
      <c r="I406" s="10" t="s">
        <v>4355</v>
      </c>
      <c r="J406" s="10" t="s">
        <v>4105</v>
      </c>
      <c r="K406" s="10" t="s">
        <v>4368</v>
      </c>
      <c r="L406" s="10" t="s">
        <v>4357</v>
      </c>
      <c r="M406" s="10" t="s">
        <v>4369</v>
      </c>
      <c r="N406" s="10" t="s">
        <v>4370</v>
      </c>
      <c r="O406" s="10" t="s">
        <v>3590</v>
      </c>
      <c r="P406" s="10" t="s">
        <v>781</v>
      </c>
      <c r="Q406" s="10" t="s">
        <v>3591</v>
      </c>
      <c r="R406" s="10" t="s">
        <v>3592</v>
      </c>
      <c r="S406" s="10" t="s">
        <v>4386</v>
      </c>
      <c r="T406" s="10" t="s">
        <v>3608</v>
      </c>
      <c r="U406" s="10" t="s">
        <v>4387</v>
      </c>
      <c r="V406" s="10" t="s">
        <v>3610</v>
      </c>
      <c r="W406" s="10" t="s">
        <v>3611</v>
      </c>
      <c r="X406" s="10" t="s">
        <v>3612</v>
      </c>
      <c r="Y406" s="10" t="s">
        <v>123</v>
      </c>
      <c r="Z406" s="10" t="s">
        <v>124</v>
      </c>
      <c r="AA406" s="49">
        <v>30</v>
      </c>
      <c r="AB406" s="10" t="s">
        <v>125</v>
      </c>
      <c r="AC406" s="10" t="s">
        <v>3599</v>
      </c>
      <c r="AD406" s="49">
        <v>0</v>
      </c>
      <c r="AE406" s="49">
        <v>30</v>
      </c>
      <c r="AF406" s="49">
        <v>0</v>
      </c>
      <c r="AG406" s="49">
        <v>0</v>
      </c>
      <c r="AH406" s="10"/>
      <c r="AI406" s="10" t="s">
        <v>6168</v>
      </c>
      <c r="AJ406" s="10" t="s">
        <v>6169</v>
      </c>
      <c r="AK406" s="10" t="s">
        <v>5883</v>
      </c>
      <c r="AL406" s="10"/>
      <c r="AM406" s="10" t="s">
        <v>4881</v>
      </c>
      <c r="AN406" s="10"/>
      <c r="AO406" s="49">
        <v>0</v>
      </c>
      <c r="AP406" s="49">
        <v>0</v>
      </c>
      <c r="AQ406" s="49">
        <v>0</v>
      </c>
      <c r="AR406" s="49">
        <v>0</v>
      </c>
      <c r="AS406" s="49">
        <v>0</v>
      </c>
      <c r="AT406" s="49">
        <v>0</v>
      </c>
      <c r="AU406" s="49">
        <v>0</v>
      </c>
      <c r="AV406" s="49">
        <v>0</v>
      </c>
      <c r="AW406" s="50">
        <v>0</v>
      </c>
      <c r="AX406" s="49">
        <v>0</v>
      </c>
      <c r="AY406" s="49">
        <v>0</v>
      </c>
      <c r="AZ406" s="49">
        <v>0</v>
      </c>
      <c r="BA406" s="49">
        <v>0</v>
      </c>
      <c r="BB406" s="49">
        <v>0</v>
      </c>
      <c r="BC406" s="49">
        <v>0</v>
      </c>
      <c r="BD406" s="49">
        <v>0</v>
      </c>
      <c r="BE406" s="49">
        <v>0</v>
      </c>
      <c r="BF406" s="49">
        <v>0</v>
      </c>
      <c r="BG406" s="49">
        <v>0</v>
      </c>
      <c r="BH406" s="49">
        <v>0</v>
      </c>
      <c r="BI406" s="49">
        <v>0</v>
      </c>
      <c r="BJ406" s="50">
        <v>0</v>
      </c>
      <c r="BK406" s="49">
        <v>0</v>
      </c>
      <c r="BL406" s="49">
        <v>0</v>
      </c>
      <c r="BM406" s="49">
        <v>0</v>
      </c>
      <c r="BN406" s="49">
        <v>0</v>
      </c>
      <c r="BO406" s="49">
        <v>0</v>
      </c>
      <c r="BP406" s="49">
        <v>0</v>
      </c>
      <c r="BQ406" s="49">
        <v>0</v>
      </c>
      <c r="BR406" s="49">
        <v>0</v>
      </c>
      <c r="BS406" s="49">
        <v>0</v>
      </c>
      <c r="BT406" s="49">
        <v>0</v>
      </c>
      <c r="BU406" s="50">
        <v>0</v>
      </c>
      <c r="BV406" s="49">
        <v>0</v>
      </c>
      <c r="BW406" s="50">
        <v>0</v>
      </c>
      <c r="BX406" s="49">
        <v>0</v>
      </c>
      <c r="BY406" s="49">
        <v>0</v>
      </c>
      <c r="BZ406" s="49">
        <v>0</v>
      </c>
      <c r="CA406" s="49">
        <v>0</v>
      </c>
      <c r="CB406" s="49">
        <v>0</v>
      </c>
      <c r="CC406" s="49">
        <v>0</v>
      </c>
      <c r="CD406" s="49">
        <v>0</v>
      </c>
      <c r="CE406" s="49">
        <v>0</v>
      </c>
      <c r="CF406" s="49">
        <v>0</v>
      </c>
      <c r="CG406" s="49">
        <v>0</v>
      </c>
      <c r="CH406" s="50">
        <v>0</v>
      </c>
      <c r="CI406" s="49">
        <v>0</v>
      </c>
      <c r="CJ406" s="50">
        <v>0</v>
      </c>
      <c r="CK406" s="49">
        <v>0</v>
      </c>
      <c r="CL406" s="49">
        <v>0</v>
      </c>
      <c r="CM406" s="49">
        <v>0</v>
      </c>
      <c r="CN406" s="49">
        <v>0</v>
      </c>
      <c r="CO406" s="10" t="s">
        <v>3616</v>
      </c>
      <c r="CP406" s="51"/>
    </row>
    <row r="407" spans="1:94" ht="70.349999999999994" customHeight="1" x14ac:dyDescent="0.3">
      <c r="A407" s="48" t="s">
        <v>4394</v>
      </c>
      <c r="B407" s="48" t="s">
        <v>4394</v>
      </c>
      <c r="C407" s="10" t="s">
        <v>111</v>
      </c>
      <c r="D407" s="10" t="s">
        <v>4353</v>
      </c>
      <c r="E407" s="10" t="s">
        <v>4354</v>
      </c>
      <c r="F407" s="10" t="s">
        <v>4395</v>
      </c>
      <c r="G407" s="10"/>
      <c r="H407" s="10" t="s">
        <v>1443</v>
      </c>
      <c r="I407" s="10" t="s">
        <v>4355</v>
      </c>
      <c r="J407" s="10" t="s">
        <v>4396</v>
      </c>
      <c r="K407" s="10" t="s">
        <v>4356</v>
      </c>
      <c r="L407" s="10" t="s">
        <v>4357</v>
      </c>
      <c r="M407" s="10" t="s">
        <v>4397</v>
      </c>
      <c r="N407" s="10" t="s">
        <v>4398</v>
      </c>
      <c r="O407" s="10" t="s">
        <v>4399</v>
      </c>
      <c r="P407" s="10" t="s">
        <v>421</v>
      </c>
      <c r="Q407" s="10" t="s">
        <v>4400</v>
      </c>
      <c r="R407" s="10" t="s">
        <v>423</v>
      </c>
      <c r="S407" s="10" t="s">
        <v>531</v>
      </c>
      <c r="T407" s="10" t="s">
        <v>1121</v>
      </c>
      <c r="U407" s="10" t="s">
        <v>1062</v>
      </c>
      <c r="V407" s="10" t="s">
        <v>1122</v>
      </c>
      <c r="W407" s="10" t="s">
        <v>1064</v>
      </c>
      <c r="X407" s="10" t="s">
        <v>500</v>
      </c>
      <c r="Y407" s="10" t="s">
        <v>239</v>
      </c>
      <c r="Z407" s="10" t="s">
        <v>167</v>
      </c>
      <c r="AA407" s="49">
        <v>2</v>
      </c>
      <c r="AB407" s="10" t="s">
        <v>125</v>
      </c>
      <c r="AC407" s="10" t="s">
        <v>4401</v>
      </c>
      <c r="AD407" s="49">
        <v>0</v>
      </c>
      <c r="AE407" s="49">
        <v>0</v>
      </c>
      <c r="AF407" s="49">
        <v>1</v>
      </c>
      <c r="AG407" s="49">
        <v>1</v>
      </c>
      <c r="AH407" s="10"/>
      <c r="AI407" s="10" t="s">
        <v>6170</v>
      </c>
      <c r="AJ407" s="10"/>
      <c r="AK407" s="10" t="s">
        <v>6171</v>
      </c>
      <c r="AL407" s="10" t="s">
        <v>6171</v>
      </c>
      <c r="AM407" s="10" t="s">
        <v>4881</v>
      </c>
      <c r="AN407" s="10"/>
      <c r="AO407" s="49">
        <v>0</v>
      </c>
      <c r="AP407" s="49">
        <v>0</v>
      </c>
      <c r="AQ407" s="49">
        <v>0</v>
      </c>
      <c r="AR407" s="49">
        <v>0</v>
      </c>
      <c r="AS407" s="49">
        <v>0</v>
      </c>
      <c r="AT407" s="49">
        <v>0</v>
      </c>
      <c r="AU407" s="49">
        <v>0</v>
      </c>
      <c r="AV407" s="49">
        <v>0</v>
      </c>
      <c r="AW407" s="50">
        <v>0</v>
      </c>
      <c r="AX407" s="49">
        <v>0</v>
      </c>
      <c r="AY407" s="49">
        <v>0</v>
      </c>
      <c r="AZ407" s="49">
        <v>0</v>
      </c>
      <c r="BA407" s="49">
        <v>0</v>
      </c>
      <c r="BB407" s="49">
        <v>0</v>
      </c>
      <c r="BC407" s="49">
        <v>0</v>
      </c>
      <c r="BD407" s="49">
        <v>0</v>
      </c>
      <c r="BE407" s="49">
        <v>0</v>
      </c>
      <c r="BF407" s="49">
        <v>0</v>
      </c>
      <c r="BG407" s="49">
        <v>0</v>
      </c>
      <c r="BH407" s="49">
        <v>0</v>
      </c>
      <c r="BI407" s="49">
        <v>0</v>
      </c>
      <c r="BJ407" s="50">
        <v>0</v>
      </c>
      <c r="BK407" s="49">
        <v>0</v>
      </c>
      <c r="BL407" s="49">
        <v>0</v>
      </c>
      <c r="BM407" s="49">
        <v>0</v>
      </c>
      <c r="BN407" s="49">
        <v>0</v>
      </c>
      <c r="BO407" s="49">
        <v>0</v>
      </c>
      <c r="BP407" s="49">
        <v>0</v>
      </c>
      <c r="BQ407" s="49">
        <v>0</v>
      </c>
      <c r="BR407" s="49">
        <v>0</v>
      </c>
      <c r="BS407" s="49">
        <v>0</v>
      </c>
      <c r="BT407" s="49">
        <v>0</v>
      </c>
      <c r="BU407" s="50">
        <v>0</v>
      </c>
      <c r="BV407" s="49">
        <v>0</v>
      </c>
      <c r="BW407" s="50">
        <v>0</v>
      </c>
      <c r="BX407" s="49">
        <v>0</v>
      </c>
      <c r="BY407" s="49">
        <v>0</v>
      </c>
      <c r="BZ407" s="49">
        <v>0</v>
      </c>
      <c r="CA407" s="49">
        <v>0</v>
      </c>
      <c r="CB407" s="49">
        <v>0</v>
      </c>
      <c r="CC407" s="49">
        <v>0</v>
      </c>
      <c r="CD407" s="49">
        <v>0</v>
      </c>
      <c r="CE407" s="49">
        <v>0</v>
      </c>
      <c r="CF407" s="49">
        <v>0</v>
      </c>
      <c r="CG407" s="49">
        <v>0</v>
      </c>
      <c r="CH407" s="50">
        <v>0</v>
      </c>
      <c r="CI407" s="49">
        <v>0</v>
      </c>
      <c r="CJ407" s="50">
        <v>0</v>
      </c>
      <c r="CK407" s="49">
        <v>0</v>
      </c>
      <c r="CL407" s="49">
        <v>0</v>
      </c>
      <c r="CM407" s="49">
        <v>0</v>
      </c>
      <c r="CN407" s="49">
        <v>0</v>
      </c>
      <c r="CO407" s="10" t="s">
        <v>4404</v>
      </c>
      <c r="CP407" s="51"/>
    </row>
    <row r="408" spans="1:94" ht="70.349999999999994" customHeight="1" x14ac:dyDescent="0.3">
      <c r="A408" s="48" t="s">
        <v>4405</v>
      </c>
      <c r="B408" s="48" t="s">
        <v>4405</v>
      </c>
      <c r="C408" s="10" t="s">
        <v>111</v>
      </c>
      <c r="D408" s="10" t="s">
        <v>4353</v>
      </c>
      <c r="E408" s="10" t="s">
        <v>4354</v>
      </c>
      <c r="F408" s="10" t="s">
        <v>4369</v>
      </c>
      <c r="G408" s="10"/>
      <c r="H408" s="10" t="s">
        <v>1443</v>
      </c>
      <c r="I408" s="10" t="s">
        <v>4355</v>
      </c>
      <c r="J408" s="10" t="s">
        <v>4406</v>
      </c>
      <c r="K408" s="10" t="s">
        <v>4356</v>
      </c>
      <c r="L408" s="10" t="s">
        <v>4357</v>
      </c>
      <c r="M408" s="10" t="s">
        <v>4407</v>
      </c>
      <c r="N408" s="10" t="s">
        <v>4408</v>
      </c>
      <c r="O408" s="10" t="s">
        <v>526</v>
      </c>
      <c r="P408" s="10" t="s">
        <v>528</v>
      </c>
      <c r="Q408" s="10" t="s">
        <v>1003</v>
      </c>
      <c r="R408" s="10" t="s">
        <v>1004</v>
      </c>
      <c r="S408" s="10" t="s">
        <v>4409</v>
      </c>
      <c r="T408" s="10" t="s">
        <v>4410</v>
      </c>
      <c r="U408" s="10" t="s">
        <v>4409</v>
      </c>
      <c r="V408" s="10" t="s">
        <v>4411</v>
      </c>
      <c r="W408" s="10" t="s">
        <v>4412</v>
      </c>
      <c r="X408" s="10" t="s">
        <v>787</v>
      </c>
      <c r="Y408" s="10" t="s">
        <v>239</v>
      </c>
      <c r="Z408" s="10" t="s">
        <v>124</v>
      </c>
      <c r="AA408" s="49">
        <v>1</v>
      </c>
      <c r="AB408" s="10" t="s">
        <v>125</v>
      </c>
      <c r="AC408" s="10" t="s">
        <v>4413</v>
      </c>
      <c r="AD408" s="49">
        <v>0</v>
      </c>
      <c r="AE408" s="49">
        <v>0</v>
      </c>
      <c r="AF408" s="49">
        <v>0</v>
      </c>
      <c r="AG408" s="49">
        <v>1</v>
      </c>
      <c r="AH408" s="10"/>
      <c r="AI408" s="10"/>
      <c r="AJ408" s="10"/>
      <c r="AK408" s="10"/>
      <c r="AL408" s="10" t="s">
        <v>6172</v>
      </c>
      <c r="AM408" s="10" t="s">
        <v>4881</v>
      </c>
      <c r="AN408" s="10"/>
      <c r="AO408" s="49">
        <v>0</v>
      </c>
      <c r="AP408" s="49">
        <v>0</v>
      </c>
      <c r="AQ408" s="49">
        <v>0</v>
      </c>
      <c r="AR408" s="49">
        <v>0</v>
      </c>
      <c r="AS408" s="49">
        <v>0</v>
      </c>
      <c r="AT408" s="49">
        <v>0</v>
      </c>
      <c r="AU408" s="49">
        <v>0</v>
      </c>
      <c r="AV408" s="49">
        <v>0</v>
      </c>
      <c r="AW408" s="50">
        <v>0</v>
      </c>
      <c r="AX408" s="49">
        <v>0</v>
      </c>
      <c r="AY408" s="49">
        <v>0</v>
      </c>
      <c r="AZ408" s="49">
        <v>0</v>
      </c>
      <c r="BA408" s="49">
        <v>0</v>
      </c>
      <c r="BB408" s="49">
        <v>0</v>
      </c>
      <c r="BC408" s="49">
        <v>0</v>
      </c>
      <c r="BD408" s="49">
        <v>0</v>
      </c>
      <c r="BE408" s="49">
        <v>0</v>
      </c>
      <c r="BF408" s="49">
        <v>0</v>
      </c>
      <c r="BG408" s="49">
        <v>0</v>
      </c>
      <c r="BH408" s="49">
        <v>0</v>
      </c>
      <c r="BI408" s="49">
        <v>0</v>
      </c>
      <c r="BJ408" s="50">
        <v>0</v>
      </c>
      <c r="BK408" s="49">
        <v>0</v>
      </c>
      <c r="BL408" s="49">
        <v>0</v>
      </c>
      <c r="BM408" s="49">
        <v>0</v>
      </c>
      <c r="BN408" s="49">
        <v>0</v>
      </c>
      <c r="BO408" s="49">
        <v>0</v>
      </c>
      <c r="BP408" s="49">
        <v>0</v>
      </c>
      <c r="BQ408" s="49">
        <v>0</v>
      </c>
      <c r="BR408" s="49">
        <v>0</v>
      </c>
      <c r="BS408" s="49">
        <v>0</v>
      </c>
      <c r="BT408" s="49">
        <v>0</v>
      </c>
      <c r="BU408" s="50">
        <v>0</v>
      </c>
      <c r="BV408" s="49">
        <v>0</v>
      </c>
      <c r="BW408" s="50">
        <v>0</v>
      </c>
      <c r="BX408" s="49">
        <v>0</v>
      </c>
      <c r="BY408" s="49">
        <v>0</v>
      </c>
      <c r="BZ408" s="49">
        <v>0</v>
      </c>
      <c r="CA408" s="49">
        <v>0</v>
      </c>
      <c r="CB408" s="49">
        <v>0</v>
      </c>
      <c r="CC408" s="49">
        <v>0</v>
      </c>
      <c r="CD408" s="49">
        <v>0</v>
      </c>
      <c r="CE408" s="49">
        <v>0</v>
      </c>
      <c r="CF408" s="49">
        <v>0</v>
      </c>
      <c r="CG408" s="49">
        <v>0</v>
      </c>
      <c r="CH408" s="50">
        <v>0</v>
      </c>
      <c r="CI408" s="49">
        <v>0</v>
      </c>
      <c r="CJ408" s="50">
        <v>0</v>
      </c>
      <c r="CK408" s="49">
        <v>0</v>
      </c>
      <c r="CL408" s="49">
        <v>0</v>
      </c>
      <c r="CM408" s="49">
        <v>0</v>
      </c>
      <c r="CN408" s="49">
        <v>0</v>
      </c>
      <c r="CO408" s="10" t="s">
        <v>4414</v>
      </c>
      <c r="CP408" s="51"/>
    </row>
    <row r="409" spans="1:94" ht="70.349999999999994" customHeight="1" x14ac:dyDescent="0.3">
      <c r="A409" s="48" t="s">
        <v>4415</v>
      </c>
      <c r="B409" s="48" t="s">
        <v>4415</v>
      </c>
      <c r="C409" s="10" t="s">
        <v>111</v>
      </c>
      <c r="D409" s="10" t="s">
        <v>4353</v>
      </c>
      <c r="E409" s="10" t="s">
        <v>4354</v>
      </c>
      <c r="F409" s="10" t="s">
        <v>4105</v>
      </c>
      <c r="G409" s="10"/>
      <c r="H409" s="10" t="s">
        <v>1443</v>
      </c>
      <c r="I409" s="10" t="s">
        <v>4416</v>
      </c>
      <c r="J409" s="10" t="s">
        <v>1736</v>
      </c>
      <c r="K409" s="10" t="s">
        <v>4417</v>
      </c>
      <c r="L409" s="10" t="s">
        <v>4357</v>
      </c>
      <c r="M409" s="10" t="s">
        <v>4418</v>
      </c>
      <c r="N409" s="10" t="s">
        <v>4419</v>
      </c>
      <c r="O409" s="10" t="s">
        <v>4420</v>
      </c>
      <c r="P409" s="10" t="s">
        <v>983</v>
      </c>
      <c r="Q409" s="10" t="s">
        <v>2757</v>
      </c>
      <c r="R409" s="10" t="s">
        <v>2748</v>
      </c>
      <c r="S409" s="10" t="s">
        <v>4421</v>
      </c>
      <c r="T409" s="10" t="s">
        <v>2796</v>
      </c>
      <c r="U409" s="10" t="s">
        <v>740</v>
      </c>
      <c r="V409" s="10" t="s">
        <v>2797</v>
      </c>
      <c r="W409" s="10" t="s">
        <v>2690</v>
      </c>
      <c r="X409" s="10" t="s">
        <v>743</v>
      </c>
      <c r="Y409" s="10" t="s">
        <v>123</v>
      </c>
      <c r="Z409" s="10" t="s">
        <v>283</v>
      </c>
      <c r="AA409" s="49">
        <v>8</v>
      </c>
      <c r="AB409" s="10" t="s">
        <v>125</v>
      </c>
      <c r="AC409" s="10" t="s">
        <v>4422</v>
      </c>
      <c r="AD409" s="49">
        <v>0</v>
      </c>
      <c r="AE409" s="49">
        <v>3</v>
      </c>
      <c r="AF409" s="49">
        <v>3</v>
      </c>
      <c r="AG409" s="49">
        <v>2</v>
      </c>
      <c r="AH409" s="10"/>
      <c r="AI409" s="10" t="s">
        <v>6173</v>
      </c>
      <c r="AJ409" s="10" t="s">
        <v>6174</v>
      </c>
      <c r="AK409" s="10"/>
      <c r="AL409" s="10" t="s">
        <v>6175</v>
      </c>
      <c r="AM409" s="10" t="s">
        <v>4881</v>
      </c>
      <c r="AN409" s="10" t="s">
        <v>6176</v>
      </c>
      <c r="AO409" s="49">
        <v>0</v>
      </c>
      <c r="AP409" s="49">
        <v>0</v>
      </c>
      <c r="AQ409" s="49">
        <v>0</v>
      </c>
      <c r="AR409" s="49">
        <v>0</v>
      </c>
      <c r="AS409" s="49">
        <v>0</v>
      </c>
      <c r="AT409" s="49">
        <v>0</v>
      </c>
      <c r="AU409" s="49">
        <v>0</v>
      </c>
      <c r="AV409" s="49">
        <v>0</v>
      </c>
      <c r="AW409" s="50">
        <v>0</v>
      </c>
      <c r="AX409" s="49">
        <v>0</v>
      </c>
      <c r="AY409" s="49">
        <v>0</v>
      </c>
      <c r="AZ409" s="49">
        <v>0</v>
      </c>
      <c r="BA409" s="49">
        <v>0</v>
      </c>
      <c r="BB409" s="49">
        <v>0</v>
      </c>
      <c r="BC409" s="49">
        <v>0</v>
      </c>
      <c r="BD409" s="49">
        <v>0</v>
      </c>
      <c r="BE409" s="49">
        <v>0</v>
      </c>
      <c r="BF409" s="49">
        <v>0</v>
      </c>
      <c r="BG409" s="49">
        <v>0</v>
      </c>
      <c r="BH409" s="49">
        <v>0</v>
      </c>
      <c r="BI409" s="49">
        <v>0</v>
      </c>
      <c r="BJ409" s="50">
        <v>0</v>
      </c>
      <c r="BK409" s="49">
        <v>0</v>
      </c>
      <c r="BL409" s="49">
        <v>0</v>
      </c>
      <c r="BM409" s="49">
        <v>0</v>
      </c>
      <c r="BN409" s="49">
        <v>0</v>
      </c>
      <c r="BO409" s="49">
        <v>0</v>
      </c>
      <c r="BP409" s="49">
        <v>0</v>
      </c>
      <c r="BQ409" s="49">
        <v>0</v>
      </c>
      <c r="BR409" s="49">
        <v>0</v>
      </c>
      <c r="BS409" s="49">
        <v>0</v>
      </c>
      <c r="BT409" s="49">
        <v>0</v>
      </c>
      <c r="BU409" s="50">
        <v>0</v>
      </c>
      <c r="BV409" s="49">
        <v>0</v>
      </c>
      <c r="BW409" s="50">
        <v>0</v>
      </c>
      <c r="BX409" s="49">
        <v>0</v>
      </c>
      <c r="BY409" s="49">
        <v>0</v>
      </c>
      <c r="BZ409" s="49">
        <v>0</v>
      </c>
      <c r="CA409" s="49">
        <v>0</v>
      </c>
      <c r="CB409" s="49">
        <v>0</v>
      </c>
      <c r="CC409" s="49">
        <v>0</v>
      </c>
      <c r="CD409" s="49">
        <v>0</v>
      </c>
      <c r="CE409" s="49">
        <v>0</v>
      </c>
      <c r="CF409" s="49">
        <v>0</v>
      </c>
      <c r="CG409" s="49">
        <v>0</v>
      </c>
      <c r="CH409" s="50">
        <v>0</v>
      </c>
      <c r="CI409" s="49">
        <v>0</v>
      </c>
      <c r="CJ409" s="50">
        <v>0</v>
      </c>
      <c r="CK409" s="49">
        <v>0</v>
      </c>
      <c r="CL409" s="49">
        <v>0</v>
      </c>
      <c r="CM409" s="49">
        <v>0</v>
      </c>
      <c r="CN409" s="49">
        <v>0</v>
      </c>
      <c r="CO409" s="10"/>
      <c r="CP409" s="51"/>
    </row>
    <row r="410" spans="1:94" ht="70.349999999999994" customHeight="1" x14ac:dyDescent="0.3">
      <c r="A410" s="48" t="s">
        <v>4425</v>
      </c>
      <c r="B410" s="48" t="s">
        <v>4425</v>
      </c>
      <c r="C410" s="10" t="s">
        <v>101</v>
      </c>
      <c r="D410" s="10" t="s">
        <v>4353</v>
      </c>
      <c r="E410" s="10" t="s">
        <v>4354</v>
      </c>
      <c r="F410" s="10" t="s">
        <v>4105</v>
      </c>
      <c r="G410" s="10"/>
      <c r="H410" s="10" t="s">
        <v>1443</v>
      </c>
      <c r="I410" s="10" t="s">
        <v>4416</v>
      </c>
      <c r="J410" s="10" t="s">
        <v>1736</v>
      </c>
      <c r="K410" s="10" t="s">
        <v>4417</v>
      </c>
      <c r="L410" s="10" t="s">
        <v>4357</v>
      </c>
      <c r="M410" s="10" t="s">
        <v>4418</v>
      </c>
      <c r="N410" s="10" t="s">
        <v>4419</v>
      </c>
      <c r="O410" s="10" t="s">
        <v>4420</v>
      </c>
      <c r="P410" s="10" t="s">
        <v>983</v>
      </c>
      <c r="Q410" s="10" t="s">
        <v>2757</v>
      </c>
      <c r="R410" s="10" t="s">
        <v>2748</v>
      </c>
      <c r="S410" s="10" t="s">
        <v>4426</v>
      </c>
      <c r="T410" s="10" t="s">
        <v>2877</v>
      </c>
      <c r="U410" s="10" t="s">
        <v>1728</v>
      </c>
      <c r="V410" s="10" t="s">
        <v>2879</v>
      </c>
      <c r="W410" s="10"/>
      <c r="X410" s="10" t="s">
        <v>146</v>
      </c>
      <c r="Y410" s="10" t="s">
        <v>123</v>
      </c>
      <c r="Z410" s="10" t="s">
        <v>2868</v>
      </c>
      <c r="AA410" s="49">
        <v>246</v>
      </c>
      <c r="AB410" s="10" t="s">
        <v>125</v>
      </c>
      <c r="AC410" s="10" t="s">
        <v>4422</v>
      </c>
      <c r="AD410" s="49">
        <v>0</v>
      </c>
      <c r="AE410" s="49">
        <v>123</v>
      </c>
      <c r="AF410" s="49">
        <v>123</v>
      </c>
      <c r="AG410" s="49">
        <v>0</v>
      </c>
      <c r="AH410" s="10"/>
      <c r="AI410" s="10" t="s">
        <v>6177</v>
      </c>
      <c r="AJ410" s="10"/>
      <c r="AK410" s="10"/>
      <c r="AL410" s="10"/>
      <c r="AM410" s="10" t="s">
        <v>4881</v>
      </c>
      <c r="AN410" s="10"/>
      <c r="AO410" s="49">
        <v>0</v>
      </c>
      <c r="AP410" s="49">
        <v>0</v>
      </c>
      <c r="AQ410" s="49">
        <v>0</v>
      </c>
      <c r="AR410" s="49">
        <v>0</v>
      </c>
      <c r="AS410" s="49">
        <v>0</v>
      </c>
      <c r="AT410" s="49">
        <v>0</v>
      </c>
      <c r="AU410" s="49">
        <v>0</v>
      </c>
      <c r="AV410" s="49">
        <v>0</v>
      </c>
      <c r="AW410" s="50">
        <v>0</v>
      </c>
      <c r="AX410" s="49">
        <v>0</v>
      </c>
      <c r="AY410" s="49">
        <v>0</v>
      </c>
      <c r="AZ410" s="49">
        <v>0</v>
      </c>
      <c r="BA410" s="49">
        <v>0</v>
      </c>
      <c r="BB410" s="49">
        <v>0</v>
      </c>
      <c r="BC410" s="49">
        <v>0</v>
      </c>
      <c r="BD410" s="49">
        <v>0</v>
      </c>
      <c r="BE410" s="49">
        <v>0</v>
      </c>
      <c r="BF410" s="49">
        <v>0</v>
      </c>
      <c r="BG410" s="49">
        <v>0</v>
      </c>
      <c r="BH410" s="49">
        <v>0</v>
      </c>
      <c r="BI410" s="49">
        <v>0</v>
      </c>
      <c r="BJ410" s="50">
        <v>0</v>
      </c>
      <c r="BK410" s="49">
        <v>0</v>
      </c>
      <c r="BL410" s="49">
        <v>0</v>
      </c>
      <c r="BM410" s="49">
        <v>0</v>
      </c>
      <c r="BN410" s="49">
        <v>0</v>
      </c>
      <c r="BO410" s="49">
        <v>0</v>
      </c>
      <c r="BP410" s="49">
        <v>0</v>
      </c>
      <c r="BQ410" s="49">
        <v>0</v>
      </c>
      <c r="BR410" s="49">
        <v>0</v>
      </c>
      <c r="BS410" s="49">
        <v>0</v>
      </c>
      <c r="BT410" s="49">
        <v>0</v>
      </c>
      <c r="BU410" s="50">
        <v>0</v>
      </c>
      <c r="BV410" s="49">
        <v>0</v>
      </c>
      <c r="BW410" s="50">
        <v>0</v>
      </c>
      <c r="BX410" s="49">
        <v>0</v>
      </c>
      <c r="BY410" s="49">
        <v>0</v>
      </c>
      <c r="BZ410" s="49">
        <v>0</v>
      </c>
      <c r="CA410" s="49">
        <v>0</v>
      </c>
      <c r="CB410" s="49">
        <v>0</v>
      </c>
      <c r="CC410" s="49">
        <v>0</v>
      </c>
      <c r="CD410" s="49">
        <v>0</v>
      </c>
      <c r="CE410" s="49">
        <v>0</v>
      </c>
      <c r="CF410" s="49">
        <v>0</v>
      </c>
      <c r="CG410" s="49">
        <v>0</v>
      </c>
      <c r="CH410" s="50">
        <v>0</v>
      </c>
      <c r="CI410" s="49">
        <v>0</v>
      </c>
      <c r="CJ410" s="50">
        <v>0</v>
      </c>
      <c r="CK410" s="49">
        <v>0</v>
      </c>
      <c r="CL410" s="49">
        <v>0</v>
      </c>
      <c r="CM410" s="49">
        <v>0</v>
      </c>
      <c r="CN410" s="49">
        <v>0</v>
      </c>
      <c r="CO410" s="10"/>
      <c r="CP410" s="51"/>
    </row>
    <row r="411" spans="1:94" ht="70.349999999999994" customHeight="1" x14ac:dyDescent="0.3">
      <c r="A411" s="48" t="s">
        <v>4429</v>
      </c>
      <c r="B411" s="48" t="s">
        <v>4429</v>
      </c>
      <c r="C411" s="10" t="s">
        <v>111</v>
      </c>
      <c r="D411" s="10" t="s">
        <v>4353</v>
      </c>
      <c r="E411" s="10" t="s">
        <v>4354</v>
      </c>
      <c r="F411" s="10" t="s">
        <v>1524</v>
      </c>
      <c r="G411" s="10"/>
      <c r="H411" s="10" t="s">
        <v>1443</v>
      </c>
      <c r="I411" s="10" t="s">
        <v>4416</v>
      </c>
      <c r="J411" s="10" t="s">
        <v>4430</v>
      </c>
      <c r="K411" s="10" t="s">
        <v>4417</v>
      </c>
      <c r="L411" s="10" t="s">
        <v>4357</v>
      </c>
      <c r="M411" s="10" t="s">
        <v>1333</v>
      </c>
      <c r="N411" s="10" t="s">
        <v>4431</v>
      </c>
      <c r="O411" s="10" t="s">
        <v>2463</v>
      </c>
      <c r="P411" s="10" t="s">
        <v>716</v>
      </c>
      <c r="Q411" s="10" t="s">
        <v>2465</v>
      </c>
      <c r="R411" s="10" t="s">
        <v>2466</v>
      </c>
      <c r="S411" s="10" t="s">
        <v>2478</v>
      </c>
      <c r="T411" s="10" t="s">
        <v>2479</v>
      </c>
      <c r="U411" s="10" t="s">
        <v>2480</v>
      </c>
      <c r="V411" s="10" t="s">
        <v>2481</v>
      </c>
      <c r="W411" s="10" t="s">
        <v>2482</v>
      </c>
      <c r="X411" s="10" t="s">
        <v>2483</v>
      </c>
      <c r="Y411" s="10" t="s">
        <v>123</v>
      </c>
      <c r="Z411" s="10" t="s">
        <v>124</v>
      </c>
      <c r="AA411" s="49">
        <v>500</v>
      </c>
      <c r="AB411" s="10" t="s">
        <v>125</v>
      </c>
      <c r="AC411" s="10" t="s">
        <v>4432</v>
      </c>
      <c r="AD411" s="49">
        <v>500</v>
      </c>
      <c r="AE411" s="49">
        <v>0</v>
      </c>
      <c r="AF411" s="49">
        <v>0</v>
      </c>
      <c r="AG411" s="49">
        <v>0</v>
      </c>
      <c r="AH411" s="10"/>
      <c r="AI411" s="10" t="s">
        <v>6178</v>
      </c>
      <c r="AJ411" s="10"/>
      <c r="AK411" s="10"/>
      <c r="AL411" s="10"/>
      <c r="AM411" s="10" t="s">
        <v>4881</v>
      </c>
      <c r="AN411" s="10" t="s">
        <v>6179</v>
      </c>
      <c r="AO411" s="49">
        <v>0</v>
      </c>
      <c r="AP411" s="49">
        <v>0</v>
      </c>
      <c r="AQ411" s="49">
        <v>0</v>
      </c>
      <c r="AR411" s="49">
        <v>0</v>
      </c>
      <c r="AS411" s="49">
        <v>0</v>
      </c>
      <c r="AT411" s="49">
        <v>0</v>
      </c>
      <c r="AU411" s="49">
        <v>0</v>
      </c>
      <c r="AV411" s="49">
        <v>0</v>
      </c>
      <c r="AW411" s="50">
        <v>0</v>
      </c>
      <c r="AX411" s="49">
        <v>0</v>
      </c>
      <c r="AY411" s="49">
        <v>0</v>
      </c>
      <c r="AZ411" s="49">
        <v>0</v>
      </c>
      <c r="BA411" s="49">
        <v>0</v>
      </c>
      <c r="BB411" s="49">
        <v>0</v>
      </c>
      <c r="BC411" s="49">
        <v>0</v>
      </c>
      <c r="BD411" s="49">
        <v>0</v>
      </c>
      <c r="BE411" s="49">
        <v>0</v>
      </c>
      <c r="BF411" s="49">
        <v>0</v>
      </c>
      <c r="BG411" s="49">
        <v>0</v>
      </c>
      <c r="BH411" s="49">
        <v>0</v>
      </c>
      <c r="BI411" s="49">
        <v>0</v>
      </c>
      <c r="BJ411" s="50">
        <v>0</v>
      </c>
      <c r="BK411" s="49">
        <v>0</v>
      </c>
      <c r="BL411" s="49">
        <v>0</v>
      </c>
      <c r="BM411" s="49">
        <v>0</v>
      </c>
      <c r="BN411" s="49">
        <v>0</v>
      </c>
      <c r="BO411" s="49">
        <v>0</v>
      </c>
      <c r="BP411" s="49">
        <v>0</v>
      </c>
      <c r="BQ411" s="49">
        <v>0</v>
      </c>
      <c r="BR411" s="49">
        <v>0</v>
      </c>
      <c r="BS411" s="49">
        <v>0</v>
      </c>
      <c r="BT411" s="49">
        <v>0</v>
      </c>
      <c r="BU411" s="50">
        <v>0</v>
      </c>
      <c r="BV411" s="49">
        <v>0</v>
      </c>
      <c r="BW411" s="50">
        <v>0</v>
      </c>
      <c r="BX411" s="49">
        <v>0</v>
      </c>
      <c r="BY411" s="49">
        <v>0</v>
      </c>
      <c r="BZ411" s="49">
        <v>0</v>
      </c>
      <c r="CA411" s="49">
        <v>0</v>
      </c>
      <c r="CB411" s="49">
        <v>0</v>
      </c>
      <c r="CC411" s="49">
        <v>0</v>
      </c>
      <c r="CD411" s="49">
        <v>0</v>
      </c>
      <c r="CE411" s="49">
        <v>0</v>
      </c>
      <c r="CF411" s="49">
        <v>0</v>
      </c>
      <c r="CG411" s="49">
        <v>0</v>
      </c>
      <c r="CH411" s="50">
        <v>0</v>
      </c>
      <c r="CI411" s="49">
        <v>0</v>
      </c>
      <c r="CJ411" s="50">
        <v>0</v>
      </c>
      <c r="CK411" s="49">
        <v>0</v>
      </c>
      <c r="CL411" s="49">
        <v>0</v>
      </c>
      <c r="CM411" s="49">
        <v>0</v>
      </c>
      <c r="CN411" s="49">
        <v>0</v>
      </c>
      <c r="CO411" s="10"/>
      <c r="CP411" s="51"/>
    </row>
    <row r="412" spans="1:94" ht="70.349999999999994" customHeight="1" x14ac:dyDescent="0.3">
      <c r="A412" s="48" t="s">
        <v>4434</v>
      </c>
      <c r="B412" s="48" t="s">
        <v>4434</v>
      </c>
      <c r="C412" s="10" t="s">
        <v>101</v>
      </c>
      <c r="D412" s="10" t="s">
        <v>4353</v>
      </c>
      <c r="E412" s="10" t="s">
        <v>4354</v>
      </c>
      <c r="F412" s="10" t="s">
        <v>1524</v>
      </c>
      <c r="G412" s="10"/>
      <c r="H412" s="10" t="s">
        <v>1443</v>
      </c>
      <c r="I412" s="10" t="s">
        <v>4416</v>
      </c>
      <c r="J412" s="10" t="s">
        <v>4430</v>
      </c>
      <c r="K412" s="10" t="s">
        <v>4417</v>
      </c>
      <c r="L412" s="10" t="s">
        <v>4357</v>
      </c>
      <c r="M412" s="10" t="s">
        <v>1333</v>
      </c>
      <c r="N412" s="10" t="s">
        <v>4431</v>
      </c>
      <c r="O412" s="10" t="s">
        <v>2463</v>
      </c>
      <c r="P412" s="10" t="s">
        <v>716</v>
      </c>
      <c r="Q412" s="10" t="s">
        <v>2580</v>
      </c>
      <c r="R412" s="10" t="s">
        <v>2581</v>
      </c>
      <c r="S412" s="10" t="s">
        <v>2647</v>
      </c>
      <c r="T412" s="10" t="s">
        <v>2648</v>
      </c>
      <c r="U412" s="10" t="s">
        <v>2649</v>
      </c>
      <c r="V412" s="10" t="s">
        <v>2650</v>
      </c>
      <c r="W412" s="10" t="s">
        <v>2651</v>
      </c>
      <c r="X412" s="10" t="s">
        <v>2652</v>
      </c>
      <c r="Y412" s="10" t="s">
        <v>123</v>
      </c>
      <c r="Z412" s="10" t="s">
        <v>167</v>
      </c>
      <c r="AA412" s="49">
        <v>4</v>
      </c>
      <c r="AB412" s="10" t="s">
        <v>125</v>
      </c>
      <c r="AC412" s="10" t="s">
        <v>4432</v>
      </c>
      <c r="AD412" s="49">
        <v>2</v>
      </c>
      <c r="AE412" s="49">
        <v>2</v>
      </c>
      <c r="AF412" s="49">
        <v>0</v>
      </c>
      <c r="AG412" s="49">
        <v>0</v>
      </c>
      <c r="AH412" s="10" t="s">
        <v>5619</v>
      </c>
      <c r="AI412" s="10" t="s">
        <v>6180</v>
      </c>
      <c r="AJ412" s="10" t="s">
        <v>6181</v>
      </c>
      <c r="AK412" s="10" t="s">
        <v>6182</v>
      </c>
      <c r="AL412" s="10"/>
      <c r="AM412" s="10" t="s">
        <v>4881</v>
      </c>
      <c r="AN412" s="10"/>
      <c r="AO412" s="49">
        <v>0</v>
      </c>
      <c r="AP412" s="49">
        <v>0</v>
      </c>
      <c r="AQ412" s="49">
        <v>0</v>
      </c>
      <c r="AR412" s="49">
        <v>0</v>
      </c>
      <c r="AS412" s="49">
        <v>0</v>
      </c>
      <c r="AT412" s="49">
        <v>0</v>
      </c>
      <c r="AU412" s="49">
        <v>0</v>
      </c>
      <c r="AV412" s="49">
        <v>0</v>
      </c>
      <c r="AW412" s="50">
        <v>0</v>
      </c>
      <c r="AX412" s="49">
        <v>0</v>
      </c>
      <c r="AY412" s="49">
        <v>0</v>
      </c>
      <c r="AZ412" s="49">
        <v>0</v>
      </c>
      <c r="BA412" s="49">
        <v>0</v>
      </c>
      <c r="BB412" s="49">
        <v>0</v>
      </c>
      <c r="BC412" s="49">
        <v>0</v>
      </c>
      <c r="BD412" s="49">
        <v>0</v>
      </c>
      <c r="BE412" s="49">
        <v>0</v>
      </c>
      <c r="BF412" s="49">
        <v>0</v>
      </c>
      <c r="BG412" s="49">
        <v>0</v>
      </c>
      <c r="BH412" s="49">
        <v>0</v>
      </c>
      <c r="BI412" s="49">
        <v>0</v>
      </c>
      <c r="BJ412" s="50">
        <v>0</v>
      </c>
      <c r="BK412" s="49">
        <v>0</v>
      </c>
      <c r="BL412" s="49">
        <v>0</v>
      </c>
      <c r="BM412" s="49">
        <v>0</v>
      </c>
      <c r="BN412" s="49">
        <v>0</v>
      </c>
      <c r="BO412" s="49">
        <v>0</v>
      </c>
      <c r="BP412" s="49">
        <v>0</v>
      </c>
      <c r="BQ412" s="49">
        <v>0</v>
      </c>
      <c r="BR412" s="49">
        <v>0</v>
      </c>
      <c r="BS412" s="49">
        <v>0</v>
      </c>
      <c r="BT412" s="49">
        <v>0</v>
      </c>
      <c r="BU412" s="50">
        <v>0</v>
      </c>
      <c r="BV412" s="49">
        <v>0</v>
      </c>
      <c r="BW412" s="50">
        <v>0</v>
      </c>
      <c r="BX412" s="49">
        <v>0</v>
      </c>
      <c r="BY412" s="49">
        <v>0</v>
      </c>
      <c r="BZ412" s="49">
        <v>0</v>
      </c>
      <c r="CA412" s="49">
        <v>0</v>
      </c>
      <c r="CB412" s="49">
        <v>0</v>
      </c>
      <c r="CC412" s="49">
        <v>0</v>
      </c>
      <c r="CD412" s="49">
        <v>0</v>
      </c>
      <c r="CE412" s="49">
        <v>0</v>
      </c>
      <c r="CF412" s="49">
        <v>0</v>
      </c>
      <c r="CG412" s="49">
        <v>0</v>
      </c>
      <c r="CH412" s="50">
        <v>0</v>
      </c>
      <c r="CI412" s="49">
        <v>0</v>
      </c>
      <c r="CJ412" s="50">
        <v>0</v>
      </c>
      <c r="CK412" s="49">
        <v>0</v>
      </c>
      <c r="CL412" s="49">
        <v>0</v>
      </c>
      <c r="CM412" s="49">
        <v>0</v>
      </c>
      <c r="CN412" s="49">
        <v>0</v>
      </c>
      <c r="CO412" s="10"/>
      <c r="CP412" s="51"/>
    </row>
    <row r="413" spans="1:94" ht="70.349999999999994" customHeight="1" x14ac:dyDescent="0.3">
      <c r="A413" s="48" t="s">
        <v>4438</v>
      </c>
      <c r="B413" s="48" t="s">
        <v>4438</v>
      </c>
      <c r="C413" s="10" t="s">
        <v>111</v>
      </c>
      <c r="D413" s="10" t="s">
        <v>4353</v>
      </c>
      <c r="E413" s="10" t="s">
        <v>4439</v>
      </c>
      <c r="F413" s="10" t="s">
        <v>4407</v>
      </c>
      <c r="G413" s="10" t="s">
        <v>521</v>
      </c>
      <c r="H413" s="10" t="s">
        <v>1443</v>
      </c>
      <c r="I413" s="10" t="s">
        <v>4416</v>
      </c>
      <c r="J413" s="10" t="s">
        <v>4418</v>
      </c>
      <c r="K413" s="10" t="s">
        <v>4417</v>
      </c>
      <c r="L413" s="10" t="s">
        <v>4357</v>
      </c>
      <c r="M413" s="10" t="s">
        <v>4440</v>
      </c>
      <c r="N413" s="10" t="s">
        <v>4441</v>
      </c>
      <c r="O413" s="10" t="s">
        <v>137</v>
      </c>
      <c r="P413" s="10" t="s">
        <v>138</v>
      </c>
      <c r="Q413" s="10" t="s">
        <v>139</v>
      </c>
      <c r="R413" s="10" t="s">
        <v>140</v>
      </c>
      <c r="S413" s="10" t="s">
        <v>217</v>
      </c>
      <c r="T413" s="10" t="s">
        <v>218</v>
      </c>
      <c r="U413" s="10" t="s">
        <v>219</v>
      </c>
      <c r="V413" s="10" t="s">
        <v>220</v>
      </c>
      <c r="W413" s="10" t="s">
        <v>221</v>
      </c>
      <c r="X413" s="10" t="s">
        <v>222</v>
      </c>
      <c r="Y413" s="10" t="s">
        <v>123</v>
      </c>
      <c r="Z413" s="10" t="s">
        <v>222</v>
      </c>
      <c r="AA413" s="49">
        <v>8</v>
      </c>
      <c r="AB413" s="10" t="s">
        <v>125</v>
      </c>
      <c r="AC413" s="10" t="s">
        <v>4442</v>
      </c>
      <c r="AD413" s="49">
        <v>2</v>
      </c>
      <c r="AE413" s="49">
        <v>2</v>
      </c>
      <c r="AF413" s="49">
        <v>2</v>
      </c>
      <c r="AG413" s="49">
        <v>2</v>
      </c>
      <c r="AH413" s="10" t="s">
        <v>6183</v>
      </c>
      <c r="AI413" s="10" t="s">
        <v>6184</v>
      </c>
      <c r="AJ413" s="10"/>
      <c r="AK413" s="10" t="s">
        <v>6185</v>
      </c>
      <c r="AL413" s="10" t="s">
        <v>6185</v>
      </c>
      <c r="AM413" s="10" t="s">
        <v>4881</v>
      </c>
      <c r="AN413" s="10"/>
      <c r="AO413" s="49">
        <v>0</v>
      </c>
      <c r="AP413" s="49">
        <v>0</v>
      </c>
      <c r="AQ413" s="49">
        <v>0</v>
      </c>
      <c r="AR413" s="49">
        <v>0</v>
      </c>
      <c r="AS413" s="49">
        <v>0</v>
      </c>
      <c r="AT413" s="49">
        <v>0</v>
      </c>
      <c r="AU413" s="49">
        <v>0</v>
      </c>
      <c r="AV413" s="49">
        <v>0</v>
      </c>
      <c r="AW413" s="50">
        <v>0</v>
      </c>
      <c r="AX413" s="49">
        <v>0</v>
      </c>
      <c r="AY413" s="49">
        <v>0</v>
      </c>
      <c r="AZ413" s="49">
        <v>0</v>
      </c>
      <c r="BA413" s="49">
        <v>0</v>
      </c>
      <c r="BB413" s="49">
        <v>0</v>
      </c>
      <c r="BC413" s="49">
        <v>0</v>
      </c>
      <c r="BD413" s="49">
        <v>0</v>
      </c>
      <c r="BE413" s="49">
        <v>0</v>
      </c>
      <c r="BF413" s="49">
        <v>0</v>
      </c>
      <c r="BG413" s="49">
        <v>0</v>
      </c>
      <c r="BH413" s="49">
        <v>0</v>
      </c>
      <c r="BI413" s="49">
        <v>0</v>
      </c>
      <c r="BJ413" s="50">
        <v>0</v>
      </c>
      <c r="BK413" s="49">
        <v>0</v>
      </c>
      <c r="BL413" s="49">
        <v>0</v>
      </c>
      <c r="BM413" s="49">
        <v>0</v>
      </c>
      <c r="BN413" s="49">
        <v>0</v>
      </c>
      <c r="BO413" s="49">
        <v>0</v>
      </c>
      <c r="BP413" s="49">
        <v>0</v>
      </c>
      <c r="BQ413" s="49">
        <v>0</v>
      </c>
      <c r="BR413" s="49">
        <v>0</v>
      </c>
      <c r="BS413" s="49">
        <v>0</v>
      </c>
      <c r="BT413" s="49">
        <v>0</v>
      </c>
      <c r="BU413" s="50">
        <v>0</v>
      </c>
      <c r="BV413" s="49">
        <v>0</v>
      </c>
      <c r="BW413" s="50">
        <v>0</v>
      </c>
      <c r="BX413" s="49">
        <v>0</v>
      </c>
      <c r="BY413" s="49">
        <v>0</v>
      </c>
      <c r="BZ413" s="49">
        <v>0</v>
      </c>
      <c r="CA413" s="49">
        <v>0</v>
      </c>
      <c r="CB413" s="49">
        <v>0</v>
      </c>
      <c r="CC413" s="49">
        <v>0</v>
      </c>
      <c r="CD413" s="49">
        <v>0</v>
      </c>
      <c r="CE413" s="49">
        <v>0</v>
      </c>
      <c r="CF413" s="49">
        <v>0</v>
      </c>
      <c r="CG413" s="49">
        <v>0</v>
      </c>
      <c r="CH413" s="50">
        <v>0</v>
      </c>
      <c r="CI413" s="49">
        <v>0</v>
      </c>
      <c r="CJ413" s="50">
        <v>0</v>
      </c>
      <c r="CK413" s="49">
        <v>0</v>
      </c>
      <c r="CL413" s="49">
        <v>0</v>
      </c>
      <c r="CM413" s="49">
        <v>0</v>
      </c>
      <c r="CN413" s="49">
        <v>0</v>
      </c>
      <c r="CO413" s="10" t="s">
        <v>4446</v>
      </c>
      <c r="CP413" s="51"/>
    </row>
    <row r="414" spans="1:94" ht="70.349999999999994" customHeight="1" x14ac:dyDescent="0.3">
      <c r="A414" s="48" t="s">
        <v>4447</v>
      </c>
      <c r="B414" s="48" t="s">
        <v>4447</v>
      </c>
      <c r="C414" s="10" t="s">
        <v>111</v>
      </c>
      <c r="D414" s="10" t="s">
        <v>4353</v>
      </c>
      <c r="E414" s="10" t="s">
        <v>4448</v>
      </c>
      <c r="F414" s="10" t="s">
        <v>4449</v>
      </c>
      <c r="G414" s="10" t="s">
        <v>105</v>
      </c>
      <c r="H414" s="10" t="s">
        <v>4450</v>
      </c>
      <c r="I414" s="10" t="s">
        <v>4451</v>
      </c>
      <c r="J414" s="10" t="s">
        <v>4452</v>
      </c>
      <c r="K414" s="10" t="s">
        <v>4453</v>
      </c>
      <c r="L414" s="10" t="s">
        <v>4454</v>
      </c>
      <c r="M414" s="10" t="s">
        <v>3744</v>
      </c>
      <c r="N414" s="10" t="s">
        <v>4455</v>
      </c>
      <c r="O414" s="10" t="s">
        <v>113</v>
      </c>
      <c r="P414" s="10" t="s">
        <v>114</v>
      </c>
      <c r="Q414" s="10" t="s">
        <v>4456</v>
      </c>
      <c r="R414" s="10" t="s">
        <v>4457</v>
      </c>
      <c r="S414" s="10" t="s">
        <v>531</v>
      </c>
      <c r="T414" s="10" t="s">
        <v>4458</v>
      </c>
      <c r="U414" s="10" t="s">
        <v>1062</v>
      </c>
      <c r="V414" s="10" t="s">
        <v>4459</v>
      </c>
      <c r="W414" s="10" t="s">
        <v>4460</v>
      </c>
      <c r="X414" s="10" t="s">
        <v>500</v>
      </c>
      <c r="Y414" s="10" t="s">
        <v>239</v>
      </c>
      <c r="Z414" s="10" t="s">
        <v>124</v>
      </c>
      <c r="AA414" s="49">
        <v>1</v>
      </c>
      <c r="AB414" s="10" t="s">
        <v>125</v>
      </c>
      <c r="AC414" s="10" t="s">
        <v>4442</v>
      </c>
      <c r="AD414" s="49">
        <v>0</v>
      </c>
      <c r="AE414" s="49">
        <v>0</v>
      </c>
      <c r="AF414" s="49">
        <v>0</v>
      </c>
      <c r="AG414" s="49">
        <v>1</v>
      </c>
      <c r="AH414" s="10"/>
      <c r="AI414" s="10"/>
      <c r="AJ414" s="10"/>
      <c r="AK414" s="10"/>
      <c r="AL414" s="10"/>
      <c r="AM414" s="10" t="s">
        <v>4881</v>
      </c>
      <c r="AN414" s="10"/>
      <c r="AO414" s="49">
        <v>0</v>
      </c>
      <c r="AP414" s="49">
        <v>0</v>
      </c>
      <c r="AQ414" s="49">
        <v>0</v>
      </c>
      <c r="AR414" s="49">
        <v>0</v>
      </c>
      <c r="AS414" s="49">
        <v>0</v>
      </c>
      <c r="AT414" s="49">
        <v>0</v>
      </c>
      <c r="AU414" s="49">
        <v>0</v>
      </c>
      <c r="AV414" s="49">
        <v>0</v>
      </c>
      <c r="AW414" s="50">
        <v>0</v>
      </c>
      <c r="AX414" s="49">
        <v>0</v>
      </c>
      <c r="AY414" s="49">
        <v>0</v>
      </c>
      <c r="AZ414" s="49">
        <v>0</v>
      </c>
      <c r="BA414" s="49">
        <v>0</v>
      </c>
      <c r="BB414" s="49">
        <v>0</v>
      </c>
      <c r="BC414" s="49">
        <v>0</v>
      </c>
      <c r="BD414" s="49">
        <v>0</v>
      </c>
      <c r="BE414" s="49">
        <v>0</v>
      </c>
      <c r="BF414" s="49">
        <v>0</v>
      </c>
      <c r="BG414" s="49">
        <v>0</v>
      </c>
      <c r="BH414" s="49">
        <v>0</v>
      </c>
      <c r="BI414" s="49">
        <v>0</v>
      </c>
      <c r="BJ414" s="50">
        <v>0</v>
      </c>
      <c r="BK414" s="49">
        <v>0</v>
      </c>
      <c r="BL414" s="49">
        <v>0</v>
      </c>
      <c r="BM414" s="49">
        <v>0</v>
      </c>
      <c r="BN414" s="49">
        <v>0</v>
      </c>
      <c r="BO414" s="49">
        <v>0</v>
      </c>
      <c r="BP414" s="49">
        <v>0</v>
      </c>
      <c r="BQ414" s="49">
        <v>0</v>
      </c>
      <c r="BR414" s="49">
        <v>0</v>
      </c>
      <c r="BS414" s="49">
        <v>0</v>
      </c>
      <c r="BT414" s="49">
        <v>0</v>
      </c>
      <c r="BU414" s="50">
        <v>0</v>
      </c>
      <c r="BV414" s="49">
        <v>0</v>
      </c>
      <c r="BW414" s="50">
        <v>0</v>
      </c>
      <c r="BX414" s="49">
        <v>0</v>
      </c>
      <c r="BY414" s="49">
        <v>0</v>
      </c>
      <c r="BZ414" s="49">
        <v>0</v>
      </c>
      <c r="CA414" s="49">
        <v>0</v>
      </c>
      <c r="CB414" s="49">
        <v>0</v>
      </c>
      <c r="CC414" s="49">
        <v>0</v>
      </c>
      <c r="CD414" s="49">
        <v>0</v>
      </c>
      <c r="CE414" s="49">
        <v>0</v>
      </c>
      <c r="CF414" s="49">
        <v>0</v>
      </c>
      <c r="CG414" s="49">
        <v>0</v>
      </c>
      <c r="CH414" s="50">
        <v>0</v>
      </c>
      <c r="CI414" s="49">
        <v>0</v>
      </c>
      <c r="CJ414" s="50">
        <v>0</v>
      </c>
      <c r="CK414" s="49">
        <v>0</v>
      </c>
      <c r="CL414" s="49">
        <v>0</v>
      </c>
      <c r="CM414" s="49">
        <v>0</v>
      </c>
      <c r="CN414" s="49">
        <v>0</v>
      </c>
      <c r="CO414" s="10" t="s">
        <v>4461</v>
      </c>
      <c r="CP414" s="51"/>
    </row>
    <row r="415" spans="1:94" ht="70.349999999999994" customHeight="1" x14ac:dyDescent="0.3">
      <c r="A415" s="48" t="s">
        <v>4462</v>
      </c>
      <c r="B415" s="48" t="s">
        <v>4462</v>
      </c>
      <c r="C415" s="10" t="s">
        <v>111</v>
      </c>
      <c r="D415" s="10" t="s">
        <v>4353</v>
      </c>
      <c r="E415" s="10" t="s">
        <v>4463</v>
      </c>
      <c r="F415" s="10" t="s">
        <v>4464</v>
      </c>
      <c r="G415" s="10" t="s">
        <v>105</v>
      </c>
      <c r="H415" s="10" t="s">
        <v>4450</v>
      </c>
      <c r="I415" s="10" t="s">
        <v>4451</v>
      </c>
      <c r="J415" s="10" t="s">
        <v>4465</v>
      </c>
      <c r="K415" s="10" t="s">
        <v>4466</v>
      </c>
      <c r="L415" s="10" t="s">
        <v>4454</v>
      </c>
      <c r="M415" s="10" t="s">
        <v>4467</v>
      </c>
      <c r="N415" s="10" t="s">
        <v>4468</v>
      </c>
      <c r="O415" s="10" t="s">
        <v>113</v>
      </c>
      <c r="P415" s="10" t="s">
        <v>114</v>
      </c>
      <c r="Q415" s="10" t="s">
        <v>4456</v>
      </c>
      <c r="R415" s="10" t="s">
        <v>4457</v>
      </c>
      <c r="S415" s="10" t="s">
        <v>531</v>
      </c>
      <c r="T415" s="10" t="s">
        <v>4458</v>
      </c>
      <c r="U415" s="10" t="s">
        <v>1062</v>
      </c>
      <c r="V415" s="10" t="s">
        <v>4459</v>
      </c>
      <c r="W415" s="10" t="s">
        <v>4460</v>
      </c>
      <c r="X415" s="10" t="s">
        <v>500</v>
      </c>
      <c r="Y415" s="10" t="s">
        <v>239</v>
      </c>
      <c r="Z415" s="10" t="s">
        <v>124</v>
      </c>
      <c r="AA415" s="49">
        <v>1</v>
      </c>
      <c r="AB415" s="10" t="s">
        <v>125</v>
      </c>
      <c r="AC415" s="10" t="s">
        <v>3981</v>
      </c>
      <c r="AD415" s="49">
        <v>1</v>
      </c>
      <c r="AE415" s="49">
        <v>0</v>
      </c>
      <c r="AF415" s="49">
        <v>0</v>
      </c>
      <c r="AG415" s="49">
        <v>0</v>
      </c>
      <c r="AH415" s="10" t="s">
        <v>6186</v>
      </c>
      <c r="AI415" s="10"/>
      <c r="AJ415" s="10"/>
      <c r="AK415" s="10"/>
      <c r="AL415" s="10"/>
      <c r="AM415" s="10" t="s">
        <v>4849</v>
      </c>
      <c r="AN415" s="10"/>
      <c r="AO415" s="49">
        <v>0</v>
      </c>
      <c r="AP415" s="49">
        <v>0</v>
      </c>
      <c r="AQ415" s="49">
        <v>0</v>
      </c>
      <c r="AR415" s="49">
        <v>0</v>
      </c>
      <c r="AS415" s="49">
        <v>0</v>
      </c>
      <c r="AT415" s="49">
        <v>0</v>
      </c>
      <c r="AU415" s="49">
        <v>0</v>
      </c>
      <c r="AV415" s="49">
        <v>0</v>
      </c>
      <c r="AW415" s="50">
        <v>0</v>
      </c>
      <c r="AX415" s="49">
        <v>0</v>
      </c>
      <c r="AY415" s="49">
        <v>0</v>
      </c>
      <c r="AZ415" s="49">
        <v>0</v>
      </c>
      <c r="BA415" s="49">
        <v>0</v>
      </c>
      <c r="BB415" s="49">
        <v>0</v>
      </c>
      <c r="BC415" s="49">
        <v>0</v>
      </c>
      <c r="BD415" s="49">
        <v>0</v>
      </c>
      <c r="BE415" s="49">
        <v>0</v>
      </c>
      <c r="BF415" s="49">
        <v>0</v>
      </c>
      <c r="BG415" s="49">
        <v>0</v>
      </c>
      <c r="BH415" s="49">
        <v>0</v>
      </c>
      <c r="BI415" s="49">
        <v>0</v>
      </c>
      <c r="BJ415" s="50">
        <v>0</v>
      </c>
      <c r="BK415" s="49">
        <v>0</v>
      </c>
      <c r="BL415" s="49">
        <v>0</v>
      </c>
      <c r="BM415" s="49">
        <v>0</v>
      </c>
      <c r="BN415" s="49">
        <v>0</v>
      </c>
      <c r="BO415" s="49">
        <v>20</v>
      </c>
      <c r="BP415" s="49">
        <v>0</v>
      </c>
      <c r="BQ415" s="49">
        <v>20</v>
      </c>
      <c r="BR415" s="49">
        <v>0</v>
      </c>
      <c r="BS415" s="49">
        <v>0</v>
      </c>
      <c r="BT415" s="49">
        <v>0</v>
      </c>
      <c r="BU415" s="50">
        <v>0</v>
      </c>
      <c r="BV415" s="49">
        <v>0</v>
      </c>
      <c r="BW415" s="50">
        <v>0</v>
      </c>
      <c r="BX415" s="49">
        <v>0</v>
      </c>
      <c r="BY415" s="49">
        <v>0</v>
      </c>
      <c r="BZ415" s="49">
        <v>0</v>
      </c>
      <c r="CA415" s="49">
        <v>20</v>
      </c>
      <c r="CB415" s="49">
        <v>0</v>
      </c>
      <c r="CC415" s="49">
        <v>0</v>
      </c>
      <c r="CD415" s="49">
        <v>0</v>
      </c>
      <c r="CE415" s="49">
        <v>0</v>
      </c>
      <c r="CF415" s="49">
        <v>0</v>
      </c>
      <c r="CG415" s="49">
        <v>0</v>
      </c>
      <c r="CH415" s="50">
        <v>0</v>
      </c>
      <c r="CI415" s="49">
        <v>0</v>
      </c>
      <c r="CJ415" s="50">
        <v>0</v>
      </c>
      <c r="CK415" s="49">
        <v>0</v>
      </c>
      <c r="CL415" s="49">
        <v>0</v>
      </c>
      <c r="CM415" s="49">
        <v>0</v>
      </c>
      <c r="CN415" s="49">
        <v>0</v>
      </c>
      <c r="CO415" s="10" t="s">
        <v>4470</v>
      </c>
      <c r="CP415" s="51" t="s">
        <v>6187</v>
      </c>
    </row>
    <row r="416" spans="1:94" ht="70.349999999999994" customHeight="1" x14ac:dyDescent="0.3">
      <c r="A416" s="48" t="s">
        <v>4472</v>
      </c>
      <c r="B416" s="48" t="s">
        <v>4472</v>
      </c>
      <c r="C416" s="10" t="s">
        <v>101</v>
      </c>
      <c r="D416" s="10" t="s">
        <v>4353</v>
      </c>
      <c r="E416" s="10" t="s">
        <v>4463</v>
      </c>
      <c r="F416" s="10" t="s">
        <v>4464</v>
      </c>
      <c r="G416" s="10" t="s">
        <v>105</v>
      </c>
      <c r="H416" s="10" t="s">
        <v>4450</v>
      </c>
      <c r="I416" s="10" t="s">
        <v>4451</v>
      </c>
      <c r="J416" s="10" t="s">
        <v>4465</v>
      </c>
      <c r="K416" s="10" t="s">
        <v>4466</v>
      </c>
      <c r="L416" s="10" t="s">
        <v>4454</v>
      </c>
      <c r="M416" s="10" t="s">
        <v>4467</v>
      </c>
      <c r="N416" s="10" t="s">
        <v>4468</v>
      </c>
      <c r="O416" s="10" t="s">
        <v>113</v>
      </c>
      <c r="P416" s="10" t="s">
        <v>114</v>
      </c>
      <c r="Q416" s="10" t="s">
        <v>4456</v>
      </c>
      <c r="R416" s="10" t="s">
        <v>4457</v>
      </c>
      <c r="S416" s="10" t="s">
        <v>4473</v>
      </c>
      <c r="T416" s="10" t="s">
        <v>4474</v>
      </c>
      <c r="U416" s="10" t="s">
        <v>4475</v>
      </c>
      <c r="V416" s="10" t="s">
        <v>4476</v>
      </c>
      <c r="W416" s="10" t="s">
        <v>4477</v>
      </c>
      <c r="X416" s="10" t="s">
        <v>322</v>
      </c>
      <c r="Y416" s="10" t="s">
        <v>123</v>
      </c>
      <c r="Z416" s="10" t="s">
        <v>124</v>
      </c>
      <c r="AA416" s="49">
        <v>2</v>
      </c>
      <c r="AB416" s="10" t="s">
        <v>125</v>
      </c>
      <c r="AC416" s="10" t="s">
        <v>3981</v>
      </c>
      <c r="AD416" s="49">
        <v>0</v>
      </c>
      <c r="AE416" s="49">
        <v>0</v>
      </c>
      <c r="AF416" s="49">
        <v>1</v>
      </c>
      <c r="AG416" s="49">
        <v>1</v>
      </c>
      <c r="AH416" s="10"/>
      <c r="AI416" s="10"/>
      <c r="AJ416" s="10"/>
      <c r="AK416" s="10" t="s">
        <v>6188</v>
      </c>
      <c r="AL416" s="10" t="s">
        <v>6189</v>
      </c>
      <c r="AM416" s="10" t="s">
        <v>4849</v>
      </c>
      <c r="AN416" s="10"/>
      <c r="AO416" s="49">
        <v>50</v>
      </c>
      <c r="AP416" s="49">
        <v>0</v>
      </c>
      <c r="AQ416" s="49">
        <v>50</v>
      </c>
      <c r="AR416" s="49">
        <v>0</v>
      </c>
      <c r="AS416" s="49">
        <v>0</v>
      </c>
      <c r="AT416" s="49">
        <v>0</v>
      </c>
      <c r="AU416" s="49">
        <v>0</v>
      </c>
      <c r="AV416" s="49">
        <v>0</v>
      </c>
      <c r="AW416" s="50">
        <v>0</v>
      </c>
      <c r="AX416" s="49">
        <v>0</v>
      </c>
      <c r="AY416" s="49">
        <v>0</v>
      </c>
      <c r="AZ416" s="49">
        <v>0</v>
      </c>
      <c r="BA416" s="49">
        <v>50</v>
      </c>
      <c r="BB416" s="49">
        <v>0</v>
      </c>
      <c r="BC416" s="49">
        <v>0</v>
      </c>
      <c r="BD416" s="49">
        <v>0</v>
      </c>
      <c r="BE416" s="49">
        <v>0</v>
      </c>
      <c r="BF416" s="49">
        <v>0</v>
      </c>
      <c r="BG416" s="49">
        <v>0</v>
      </c>
      <c r="BH416" s="49">
        <v>0</v>
      </c>
      <c r="BI416" s="49">
        <v>0</v>
      </c>
      <c r="BJ416" s="50">
        <v>0</v>
      </c>
      <c r="BK416" s="49">
        <v>0</v>
      </c>
      <c r="BL416" s="49">
        <v>0</v>
      </c>
      <c r="BM416" s="49">
        <v>0</v>
      </c>
      <c r="BN416" s="49">
        <v>0</v>
      </c>
      <c r="BO416" s="49">
        <v>0</v>
      </c>
      <c r="BP416" s="49">
        <v>0</v>
      </c>
      <c r="BQ416" s="49">
        <v>0</v>
      </c>
      <c r="BR416" s="49">
        <v>0</v>
      </c>
      <c r="BS416" s="49">
        <v>0</v>
      </c>
      <c r="BT416" s="49">
        <v>0</v>
      </c>
      <c r="BU416" s="50">
        <v>0</v>
      </c>
      <c r="BV416" s="49">
        <v>0</v>
      </c>
      <c r="BW416" s="50">
        <v>0</v>
      </c>
      <c r="BX416" s="49">
        <v>0</v>
      </c>
      <c r="BY416" s="49">
        <v>0</v>
      </c>
      <c r="BZ416" s="49">
        <v>0</v>
      </c>
      <c r="CA416" s="49">
        <v>0</v>
      </c>
      <c r="CB416" s="49">
        <v>0</v>
      </c>
      <c r="CC416" s="49">
        <v>0</v>
      </c>
      <c r="CD416" s="49">
        <v>0</v>
      </c>
      <c r="CE416" s="49">
        <v>0</v>
      </c>
      <c r="CF416" s="49">
        <v>0</v>
      </c>
      <c r="CG416" s="49">
        <v>0</v>
      </c>
      <c r="CH416" s="50">
        <v>0</v>
      </c>
      <c r="CI416" s="49">
        <v>0</v>
      </c>
      <c r="CJ416" s="50">
        <v>0</v>
      </c>
      <c r="CK416" s="49">
        <v>0</v>
      </c>
      <c r="CL416" s="49">
        <v>0</v>
      </c>
      <c r="CM416" s="49">
        <v>0</v>
      </c>
      <c r="CN416" s="49">
        <v>0</v>
      </c>
      <c r="CO416" s="10"/>
      <c r="CP416" s="51" t="s">
        <v>4478</v>
      </c>
    </row>
    <row r="417" spans="1:94" ht="70.349999999999994" customHeight="1" x14ac:dyDescent="0.3">
      <c r="A417" s="48" t="s">
        <v>4479</v>
      </c>
      <c r="B417" s="48" t="s">
        <v>4479</v>
      </c>
      <c r="C417" s="10" t="s">
        <v>136</v>
      </c>
      <c r="D417" s="10" t="s">
        <v>4353</v>
      </c>
      <c r="E417" s="10" t="s">
        <v>4463</v>
      </c>
      <c r="F417" s="10" t="s">
        <v>4464</v>
      </c>
      <c r="G417" s="10" t="s">
        <v>105</v>
      </c>
      <c r="H417" s="10" t="s">
        <v>4450</v>
      </c>
      <c r="I417" s="10" t="s">
        <v>4451</v>
      </c>
      <c r="J417" s="10" t="s">
        <v>4465</v>
      </c>
      <c r="K417" s="10" t="s">
        <v>4466</v>
      </c>
      <c r="L417" s="10" t="s">
        <v>4454</v>
      </c>
      <c r="M417" s="10" t="s">
        <v>4467</v>
      </c>
      <c r="N417" s="10" t="s">
        <v>4468</v>
      </c>
      <c r="O417" s="10" t="s">
        <v>113</v>
      </c>
      <c r="P417" s="10" t="s">
        <v>114</v>
      </c>
      <c r="Q417" s="10" t="s">
        <v>4456</v>
      </c>
      <c r="R417" s="10" t="s">
        <v>4457</v>
      </c>
      <c r="S417" s="10" t="s">
        <v>4480</v>
      </c>
      <c r="T417" s="10" t="s">
        <v>4481</v>
      </c>
      <c r="U417" s="10" t="s">
        <v>4482</v>
      </c>
      <c r="V417" s="10" t="s">
        <v>4483</v>
      </c>
      <c r="W417" s="10" t="s">
        <v>4484</v>
      </c>
      <c r="X417" s="10" t="s">
        <v>146</v>
      </c>
      <c r="Y417" s="10" t="s">
        <v>123</v>
      </c>
      <c r="Z417" s="10" t="s">
        <v>124</v>
      </c>
      <c r="AA417" s="49">
        <v>50</v>
      </c>
      <c r="AB417" s="10" t="s">
        <v>4816</v>
      </c>
      <c r="AC417" s="10" t="s">
        <v>3981</v>
      </c>
      <c r="AD417" s="49">
        <v>50</v>
      </c>
      <c r="AE417" s="49">
        <v>50</v>
      </c>
      <c r="AF417" s="49">
        <v>50</v>
      </c>
      <c r="AG417" s="49">
        <v>50</v>
      </c>
      <c r="AH417" s="10" t="s">
        <v>6190</v>
      </c>
      <c r="AI417" s="10" t="s">
        <v>6191</v>
      </c>
      <c r="AJ417" s="10" t="s">
        <v>6192</v>
      </c>
      <c r="AK417" s="10" t="s">
        <v>6193</v>
      </c>
      <c r="AL417" s="10" t="s">
        <v>6194</v>
      </c>
      <c r="AM417" s="10" t="s">
        <v>4849</v>
      </c>
      <c r="AN417" s="10" t="s">
        <v>6195</v>
      </c>
      <c r="AO417" s="49">
        <v>0</v>
      </c>
      <c r="AP417" s="49">
        <v>0</v>
      </c>
      <c r="AQ417" s="49">
        <v>0</v>
      </c>
      <c r="AR417" s="49">
        <v>0</v>
      </c>
      <c r="AS417" s="49">
        <v>0</v>
      </c>
      <c r="AT417" s="49">
        <v>0</v>
      </c>
      <c r="AU417" s="49">
        <v>0</v>
      </c>
      <c r="AV417" s="49">
        <v>0</v>
      </c>
      <c r="AW417" s="50">
        <v>0</v>
      </c>
      <c r="AX417" s="49">
        <v>0</v>
      </c>
      <c r="AY417" s="49">
        <v>0</v>
      </c>
      <c r="AZ417" s="49">
        <v>0</v>
      </c>
      <c r="BA417" s="49">
        <v>0</v>
      </c>
      <c r="BB417" s="49">
        <v>200.5</v>
      </c>
      <c r="BC417" s="49">
        <v>0</v>
      </c>
      <c r="BD417" s="49">
        <v>200.5</v>
      </c>
      <c r="BE417" s="49">
        <v>0</v>
      </c>
      <c r="BF417" s="49">
        <v>0</v>
      </c>
      <c r="BG417" s="49">
        <v>0</v>
      </c>
      <c r="BH417" s="49">
        <v>0</v>
      </c>
      <c r="BI417" s="49">
        <v>0</v>
      </c>
      <c r="BJ417" s="50">
        <v>0</v>
      </c>
      <c r="BK417" s="49">
        <v>0</v>
      </c>
      <c r="BL417" s="49">
        <v>0</v>
      </c>
      <c r="BM417" s="49">
        <v>0</v>
      </c>
      <c r="BN417" s="49">
        <v>200.5</v>
      </c>
      <c r="BO417" s="49">
        <v>0</v>
      </c>
      <c r="BP417" s="49">
        <v>0</v>
      </c>
      <c r="BQ417" s="49">
        <v>0</v>
      </c>
      <c r="BR417" s="49">
        <v>0</v>
      </c>
      <c r="BS417" s="49">
        <v>0</v>
      </c>
      <c r="BT417" s="49">
        <v>0</v>
      </c>
      <c r="BU417" s="50">
        <v>0</v>
      </c>
      <c r="BV417" s="49">
        <v>0</v>
      </c>
      <c r="BW417" s="50">
        <v>0</v>
      </c>
      <c r="BX417" s="49">
        <v>0</v>
      </c>
      <c r="BY417" s="49">
        <v>0</v>
      </c>
      <c r="BZ417" s="49">
        <v>0</v>
      </c>
      <c r="CA417" s="49">
        <v>0</v>
      </c>
      <c r="CB417" s="49">
        <v>0</v>
      </c>
      <c r="CC417" s="49">
        <v>0</v>
      </c>
      <c r="CD417" s="49">
        <v>0</v>
      </c>
      <c r="CE417" s="49">
        <v>0</v>
      </c>
      <c r="CF417" s="49">
        <v>0</v>
      </c>
      <c r="CG417" s="49">
        <v>0</v>
      </c>
      <c r="CH417" s="50">
        <v>0</v>
      </c>
      <c r="CI417" s="49">
        <v>0</v>
      </c>
      <c r="CJ417" s="50">
        <v>0</v>
      </c>
      <c r="CK417" s="49">
        <v>0</v>
      </c>
      <c r="CL417" s="49">
        <v>0</v>
      </c>
      <c r="CM417" s="49">
        <v>0</v>
      </c>
      <c r="CN417" s="49">
        <v>0</v>
      </c>
      <c r="CO417" s="10" t="s">
        <v>4489</v>
      </c>
      <c r="CP417" s="51" t="s">
        <v>4478</v>
      </c>
    </row>
    <row r="418" spans="1:94" ht="70.349999999999994" customHeight="1" x14ac:dyDescent="0.3">
      <c r="A418" s="48" t="s">
        <v>4490</v>
      </c>
      <c r="B418" s="48" t="s">
        <v>4490</v>
      </c>
      <c r="C418" s="10" t="s">
        <v>175</v>
      </c>
      <c r="D418" s="10" t="s">
        <v>4353</v>
      </c>
      <c r="E418" s="10" t="s">
        <v>4463</v>
      </c>
      <c r="F418" s="10" t="s">
        <v>4464</v>
      </c>
      <c r="G418" s="10" t="s">
        <v>105</v>
      </c>
      <c r="H418" s="10" t="s">
        <v>4450</v>
      </c>
      <c r="I418" s="10" t="s">
        <v>4451</v>
      </c>
      <c r="J418" s="10" t="s">
        <v>4465</v>
      </c>
      <c r="K418" s="10" t="s">
        <v>4466</v>
      </c>
      <c r="L418" s="10" t="s">
        <v>4454</v>
      </c>
      <c r="M418" s="10" t="s">
        <v>4467</v>
      </c>
      <c r="N418" s="10" t="s">
        <v>4468</v>
      </c>
      <c r="O418" s="10" t="s">
        <v>113</v>
      </c>
      <c r="P418" s="10" t="s">
        <v>114</v>
      </c>
      <c r="Q418" s="10" t="s">
        <v>4456</v>
      </c>
      <c r="R418" s="10" t="s">
        <v>4457</v>
      </c>
      <c r="S418" s="10" t="s">
        <v>4491</v>
      </c>
      <c r="T418" s="10" t="s">
        <v>4492</v>
      </c>
      <c r="U418" s="10" t="s">
        <v>4493</v>
      </c>
      <c r="V418" s="10" t="s">
        <v>4494</v>
      </c>
      <c r="W418" s="10" t="s">
        <v>4495</v>
      </c>
      <c r="X418" s="10" t="s">
        <v>2684</v>
      </c>
      <c r="Y418" s="10" t="s">
        <v>123</v>
      </c>
      <c r="Z418" s="10" t="s">
        <v>124</v>
      </c>
      <c r="AA418" s="49">
        <v>50</v>
      </c>
      <c r="AB418" s="10" t="s">
        <v>125</v>
      </c>
      <c r="AC418" s="10" t="s">
        <v>3981</v>
      </c>
      <c r="AD418" s="49">
        <v>0</v>
      </c>
      <c r="AE418" s="49">
        <v>24</v>
      </c>
      <c r="AF418" s="49">
        <v>12</v>
      </c>
      <c r="AG418" s="49">
        <v>14</v>
      </c>
      <c r="AH418" s="10"/>
      <c r="AI418" s="10" t="s">
        <v>6196</v>
      </c>
      <c r="AJ418" s="10" t="s">
        <v>6197</v>
      </c>
      <c r="AK418" s="10" t="s">
        <v>6198</v>
      </c>
      <c r="AL418" s="10" t="s">
        <v>6199</v>
      </c>
      <c r="AM418" s="10" t="s">
        <v>4849</v>
      </c>
      <c r="AN418" s="10"/>
      <c r="AO418" s="49">
        <v>40</v>
      </c>
      <c r="AP418" s="49">
        <v>0</v>
      </c>
      <c r="AQ418" s="49">
        <v>40</v>
      </c>
      <c r="AR418" s="49">
        <v>0</v>
      </c>
      <c r="AS418" s="49">
        <v>0</v>
      </c>
      <c r="AT418" s="49">
        <v>0</v>
      </c>
      <c r="AU418" s="49">
        <v>0</v>
      </c>
      <c r="AV418" s="49">
        <v>0</v>
      </c>
      <c r="AW418" s="50">
        <v>0</v>
      </c>
      <c r="AX418" s="49">
        <v>0</v>
      </c>
      <c r="AY418" s="49">
        <v>0</v>
      </c>
      <c r="AZ418" s="49">
        <v>0</v>
      </c>
      <c r="BA418" s="49">
        <v>40</v>
      </c>
      <c r="BB418" s="49">
        <v>50</v>
      </c>
      <c r="BC418" s="49">
        <v>0</v>
      </c>
      <c r="BD418" s="49">
        <v>50</v>
      </c>
      <c r="BE418" s="49">
        <v>0</v>
      </c>
      <c r="BF418" s="49">
        <v>0</v>
      </c>
      <c r="BG418" s="49">
        <v>0</v>
      </c>
      <c r="BH418" s="49">
        <v>0</v>
      </c>
      <c r="BI418" s="49">
        <v>0</v>
      </c>
      <c r="BJ418" s="50">
        <v>0</v>
      </c>
      <c r="BK418" s="49">
        <v>0</v>
      </c>
      <c r="BL418" s="49">
        <v>0</v>
      </c>
      <c r="BM418" s="49">
        <v>0</v>
      </c>
      <c r="BN418" s="49">
        <v>50</v>
      </c>
      <c r="BO418" s="49">
        <v>0</v>
      </c>
      <c r="BP418" s="49">
        <v>0</v>
      </c>
      <c r="BQ418" s="49">
        <v>0</v>
      </c>
      <c r="BR418" s="49">
        <v>0</v>
      </c>
      <c r="BS418" s="49">
        <v>0</v>
      </c>
      <c r="BT418" s="49">
        <v>0</v>
      </c>
      <c r="BU418" s="50">
        <v>0</v>
      </c>
      <c r="BV418" s="49">
        <v>0</v>
      </c>
      <c r="BW418" s="50">
        <v>0</v>
      </c>
      <c r="BX418" s="49">
        <v>0</v>
      </c>
      <c r="BY418" s="49">
        <v>0</v>
      </c>
      <c r="BZ418" s="49">
        <v>0</v>
      </c>
      <c r="CA418" s="49">
        <v>0</v>
      </c>
      <c r="CB418" s="49">
        <v>0</v>
      </c>
      <c r="CC418" s="49">
        <v>0</v>
      </c>
      <c r="CD418" s="49">
        <v>0</v>
      </c>
      <c r="CE418" s="49">
        <v>0</v>
      </c>
      <c r="CF418" s="49">
        <v>0</v>
      </c>
      <c r="CG418" s="49">
        <v>0</v>
      </c>
      <c r="CH418" s="50">
        <v>0</v>
      </c>
      <c r="CI418" s="49">
        <v>0</v>
      </c>
      <c r="CJ418" s="50">
        <v>0</v>
      </c>
      <c r="CK418" s="49">
        <v>0</v>
      </c>
      <c r="CL418" s="49">
        <v>0</v>
      </c>
      <c r="CM418" s="49">
        <v>0</v>
      </c>
      <c r="CN418" s="49">
        <v>0</v>
      </c>
      <c r="CO418" s="10"/>
      <c r="CP418" s="51" t="s">
        <v>4478</v>
      </c>
    </row>
    <row r="419" spans="1:94" ht="70.349999999999994" customHeight="1" x14ac:dyDescent="0.3">
      <c r="A419" s="48" t="s">
        <v>4500</v>
      </c>
      <c r="B419" s="48" t="s">
        <v>4500</v>
      </c>
      <c r="C419" s="10" t="s">
        <v>246</v>
      </c>
      <c r="D419" s="10" t="s">
        <v>4353</v>
      </c>
      <c r="E419" s="10" t="s">
        <v>4463</v>
      </c>
      <c r="F419" s="10" t="s">
        <v>4464</v>
      </c>
      <c r="G419" s="10" t="s">
        <v>105</v>
      </c>
      <c r="H419" s="10" t="s">
        <v>4450</v>
      </c>
      <c r="I419" s="10" t="s">
        <v>4451</v>
      </c>
      <c r="J419" s="10" t="s">
        <v>4465</v>
      </c>
      <c r="K419" s="10" t="s">
        <v>4466</v>
      </c>
      <c r="L419" s="10" t="s">
        <v>4454</v>
      </c>
      <c r="M419" s="10" t="s">
        <v>4467</v>
      </c>
      <c r="N419" s="10" t="s">
        <v>4468</v>
      </c>
      <c r="O419" s="10" t="s">
        <v>113</v>
      </c>
      <c r="P419" s="10" t="s">
        <v>114</v>
      </c>
      <c r="Q419" s="10" t="s">
        <v>4456</v>
      </c>
      <c r="R419" s="10" t="s">
        <v>4457</v>
      </c>
      <c r="S419" s="10" t="s">
        <v>4501</v>
      </c>
      <c r="T419" s="10" t="s">
        <v>4502</v>
      </c>
      <c r="U419" s="10" t="s">
        <v>4503</v>
      </c>
      <c r="V419" s="10" t="s">
        <v>4504</v>
      </c>
      <c r="W419" s="10" t="s">
        <v>4505</v>
      </c>
      <c r="X419" s="10" t="s">
        <v>4506</v>
      </c>
      <c r="Y419" s="10" t="s">
        <v>123</v>
      </c>
      <c r="Z419" s="10" t="s">
        <v>105</v>
      </c>
      <c r="AA419" s="49">
        <v>1</v>
      </c>
      <c r="AB419" s="10" t="s">
        <v>182</v>
      </c>
      <c r="AC419" s="10" t="s">
        <v>3981</v>
      </c>
      <c r="AD419" s="49">
        <v>1</v>
      </c>
      <c r="AE419" s="49">
        <v>1</v>
      </c>
      <c r="AF419" s="49">
        <v>1</v>
      </c>
      <c r="AG419" s="49">
        <v>1</v>
      </c>
      <c r="AH419" s="10" t="s">
        <v>6200</v>
      </c>
      <c r="AI419" s="10" t="s">
        <v>6201</v>
      </c>
      <c r="AJ419" s="10"/>
      <c r="AK419" s="10" t="s">
        <v>6202</v>
      </c>
      <c r="AL419" s="10" t="s">
        <v>6202</v>
      </c>
      <c r="AM419" s="10" t="s">
        <v>4849</v>
      </c>
      <c r="AN419" s="10"/>
      <c r="AO419" s="49">
        <v>203.02005</v>
      </c>
      <c r="AP419" s="49">
        <v>0</v>
      </c>
      <c r="AQ419" s="49">
        <v>203.02005</v>
      </c>
      <c r="AR419" s="49">
        <v>0</v>
      </c>
      <c r="AS419" s="49">
        <v>0</v>
      </c>
      <c r="AT419" s="49">
        <v>0</v>
      </c>
      <c r="AU419" s="49">
        <v>0</v>
      </c>
      <c r="AV419" s="49">
        <v>0</v>
      </c>
      <c r="AW419" s="50">
        <v>0</v>
      </c>
      <c r="AX419" s="49">
        <v>0</v>
      </c>
      <c r="AY419" s="49">
        <v>0</v>
      </c>
      <c r="AZ419" s="49">
        <v>0</v>
      </c>
      <c r="BA419" s="49">
        <v>203.02005</v>
      </c>
      <c r="BB419" s="49">
        <v>120</v>
      </c>
      <c r="BC419" s="49">
        <v>0</v>
      </c>
      <c r="BD419" s="49">
        <v>120</v>
      </c>
      <c r="BE419" s="49">
        <v>0</v>
      </c>
      <c r="BF419" s="49">
        <v>0</v>
      </c>
      <c r="BG419" s="49">
        <v>0</v>
      </c>
      <c r="BH419" s="49">
        <v>0</v>
      </c>
      <c r="BI419" s="49">
        <v>0</v>
      </c>
      <c r="BJ419" s="50">
        <v>0</v>
      </c>
      <c r="BK419" s="49">
        <v>0</v>
      </c>
      <c r="BL419" s="49">
        <v>0</v>
      </c>
      <c r="BM419" s="49">
        <v>0</v>
      </c>
      <c r="BN419" s="49">
        <v>120</v>
      </c>
      <c r="BO419" s="49">
        <v>100</v>
      </c>
      <c r="BP419" s="49">
        <v>0</v>
      </c>
      <c r="BQ419" s="49">
        <v>100</v>
      </c>
      <c r="BR419" s="49">
        <v>0</v>
      </c>
      <c r="BS419" s="49">
        <v>0</v>
      </c>
      <c r="BT419" s="49">
        <v>0</v>
      </c>
      <c r="BU419" s="50">
        <v>0</v>
      </c>
      <c r="BV419" s="49">
        <v>0</v>
      </c>
      <c r="BW419" s="50">
        <v>0</v>
      </c>
      <c r="BX419" s="49">
        <v>0</v>
      </c>
      <c r="BY419" s="49">
        <v>0</v>
      </c>
      <c r="BZ419" s="49">
        <v>0</v>
      </c>
      <c r="CA419" s="49">
        <v>100</v>
      </c>
      <c r="CB419" s="49">
        <v>0</v>
      </c>
      <c r="CC419" s="49">
        <v>0</v>
      </c>
      <c r="CD419" s="49">
        <v>0</v>
      </c>
      <c r="CE419" s="49">
        <v>0</v>
      </c>
      <c r="CF419" s="49">
        <v>0</v>
      </c>
      <c r="CG419" s="49">
        <v>0</v>
      </c>
      <c r="CH419" s="50">
        <v>0</v>
      </c>
      <c r="CI419" s="49">
        <v>0</v>
      </c>
      <c r="CJ419" s="50">
        <v>0</v>
      </c>
      <c r="CK419" s="49">
        <v>0</v>
      </c>
      <c r="CL419" s="49">
        <v>0</v>
      </c>
      <c r="CM419" s="49">
        <v>0</v>
      </c>
      <c r="CN419" s="49">
        <v>0</v>
      </c>
      <c r="CO419" s="10" t="s">
        <v>4510</v>
      </c>
      <c r="CP419" s="51" t="s">
        <v>4478</v>
      </c>
    </row>
    <row r="420" spans="1:94" ht="70.349999999999994" customHeight="1" x14ac:dyDescent="0.3">
      <c r="A420" s="48" t="s">
        <v>4511</v>
      </c>
      <c r="B420" s="48" t="s">
        <v>4511</v>
      </c>
      <c r="C420" s="10" t="s">
        <v>357</v>
      </c>
      <c r="D420" s="10" t="s">
        <v>4353</v>
      </c>
      <c r="E420" s="10" t="s">
        <v>4463</v>
      </c>
      <c r="F420" s="10" t="s">
        <v>4464</v>
      </c>
      <c r="G420" s="10" t="s">
        <v>105</v>
      </c>
      <c r="H420" s="10" t="s">
        <v>4450</v>
      </c>
      <c r="I420" s="10" t="s">
        <v>4451</v>
      </c>
      <c r="J420" s="10" t="s">
        <v>4465</v>
      </c>
      <c r="K420" s="10" t="s">
        <v>4466</v>
      </c>
      <c r="L420" s="10" t="s">
        <v>4454</v>
      </c>
      <c r="M420" s="10" t="s">
        <v>4467</v>
      </c>
      <c r="N420" s="10" t="s">
        <v>4468</v>
      </c>
      <c r="O420" s="10" t="s">
        <v>113</v>
      </c>
      <c r="P420" s="10" t="s">
        <v>114</v>
      </c>
      <c r="Q420" s="10" t="s">
        <v>4456</v>
      </c>
      <c r="R420" s="10" t="s">
        <v>4457</v>
      </c>
      <c r="S420" s="10" t="s">
        <v>4512</v>
      </c>
      <c r="T420" s="10" t="s">
        <v>4513</v>
      </c>
      <c r="U420" s="10" t="s">
        <v>4514</v>
      </c>
      <c r="V420" s="10" t="s">
        <v>4515</v>
      </c>
      <c r="W420" s="10" t="s">
        <v>4516</v>
      </c>
      <c r="X420" s="10" t="s">
        <v>2684</v>
      </c>
      <c r="Y420" s="10" t="s">
        <v>123</v>
      </c>
      <c r="Z420" s="10" t="s">
        <v>124</v>
      </c>
      <c r="AA420" s="49">
        <v>120</v>
      </c>
      <c r="AB420" s="10" t="s">
        <v>125</v>
      </c>
      <c r="AC420" s="10" t="s">
        <v>3981</v>
      </c>
      <c r="AD420" s="49">
        <v>0</v>
      </c>
      <c r="AE420" s="49">
        <v>50</v>
      </c>
      <c r="AF420" s="49">
        <v>50</v>
      </c>
      <c r="AG420" s="49">
        <v>20</v>
      </c>
      <c r="AH420" s="10"/>
      <c r="AI420" s="10" t="s">
        <v>6203</v>
      </c>
      <c r="AJ420" s="10"/>
      <c r="AK420" s="10" t="s">
        <v>6204</v>
      </c>
      <c r="AL420" s="10" t="s">
        <v>6204</v>
      </c>
      <c r="AM420" s="10" t="s">
        <v>4849</v>
      </c>
      <c r="AN420" s="10"/>
      <c r="AO420" s="49">
        <v>120</v>
      </c>
      <c r="AP420" s="49">
        <v>0</v>
      </c>
      <c r="AQ420" s="49">
        <v>120</v>
      </c>
      <c r="AR420" s="49">
        <v>0</v>
      </c>
      <c r="AS420" s="49">
        <v>0</v>
      </c>
      <c r="AT420" s="49">
        <v>0</v>
      </c>
      <c r="AU420" s="49">
        <v>0</v>
      </c>
      <c r="AV420" s="49">
        <v>0</v>
      </c>
      <c r="AW420" s="50">
        <v>0</v>
      </c>
      <c r="AX420" s="49">
        <v>0</v>
      </c>
      <c r="AY420" s="49">
        <v>0</v>
      </c>
      <c r="AZ420" s="49">
        <v>0</v>
      </c>
      <c r="BA420" s="49">
        <v>120</v>
      </c>
      <c r="BB420" s="49">
        <v>0</v>
      </c>
      <c r="BC420" s="49">
        <v>0</v>
      </c>
      <c r="BD420" s="49">
        <v>0</v>
      </c>
      <c r="BE420" s="49">
        <v>0</v>
      </c>
      <c r="BF420" s="49">
        <v>0</v>
      </c>
      <c r="BG420" s="49">
        <v>0</v>
      </c>
      <c r="BH420" s="49">
        <v>0</v>
      </c>
      <c r="BI420" s="49">
        <v>0</v>
      </c>
      <c r="BJ420" s="50">
        <v>0</v>
      </c>
      <c r="BK420" s="49">
        <v>0</v>
      </c>
      <c r="BL420" s="49">
        <v>0</v>
      </c>
      <c r="BM420" s="49">
        <v>0</v>
      </c>
      <c r="BN420" s="49">
        <v>0</v>
      </c>
      <c r="BO420" s="49">
        <v>90</v>
      </c>
      <c r="BP420" s="49">
        <v>0</v>
      </c>
      <c r="BQ420" s="49">
        <v>90</v>
      </c>
      <c r="BR420" s="49">
        <v>0</v>
      </c>
      <c r="BS420" s="49">
        <v>0</v>
      </c>
      <c r="BT420" s="49">
        <v>0</v>
      </c>
      <c r="BU420" s="50">
        <v>0</v>
      </c>
      <c r="BV420" s="49">
        <v>0</v>
      </c>
      <c r="BW420" s="50">
        <v>0</v>
      </c>
      <c r="BX420" s="49">
        <v>0</v>
      </c>
      <c r="BY420" s="49">
        <v>0</v>
      </c>
      <c r="BZ420" s="49">
        <v>0</v>
      </c>
      <c r="CA420" s="49">
        <v>90</v>
      </c>
      <c r="CB420" s="49">
        <v>0</v>
      </c>
      <c r="CC420" s="49">
        <v>0</v>
      </c>
      <c r="CD420" s="49">
        <v>0</v>
      </c>
      <c r="CE420" s="49">
        <v>0</v>
      </c>
      <c r="CF420" s="49">
        <v>0</v>
      </c>
      <c r="CG420" s="49">
        <v>0</v>
      </c>
      <c r="CH420" s="50">
        <v>0</v>
      </c>
      <c r="CI420" s="49">
        <v>0</v>
      </c>
      <c r="CJ420" s="50">
        <v>0</v>
      </c>
      <c r="CK420" s="49">
        <v>0</v>
      </c>
      <c r="CL420" s="49">
        <v>0</v>
      </c>
      <c r="CM420" s="49">
        <v>0</v>
      </c>
      <c r="CN420" s="49">
        <v>0</v>
      </c>
      <c r="CO420" s="10"/>
      <c r="CP420" s="51" t="s">
        <v>4478</v>
      </c>
    </row>
    <row r="421" spans="1:94" ht="70.349999999999994" customHeight="1" x14ac:dyDescent="0.3">
      <c r="A421" s="48" t="s">
        <v>4520</v>
      </c>
      <c r="B421" s="48" t="s">
        <v>4520</v>
      </c>
      <c r="C421" s="10" t="s">
        <v>419</v>
      </c>
      <c r="D421" s="10" t="s">
        <v>4353</v>
      </c>
      <c r="E421" s="10" t="s">
        <v>4463</v>
      </c>
      <c r="F421" s="10" t="s">
        <v>4464</v>
      </c>
      <c r="G421" s="10" t="s">
        <v>105</v>
      </c>
      <c r="H421" s="10" t="s">
        <v>4450</v>
      </c>
      <c r="I421" s="10" t="s">
        <v>4451</v>
      </c>
      <c r="J421" s="10" t="s">
        <v>4465</v>
      </c>
      <c r="K421" s="10" t="s">
        <v>4466</v>
      </c>
      <c r="L421" s="10" t="s">
        <v>4454</v>
      </c>
      <c r="M421" s="10" t="s">
        <v>4467</v>
      </c>
      <c r="N421" s="10" t="s">
        <v>4468</v>
      </c>
      <c r="O421" s="10" t="s">
        <v>113</v>
      </c>
      <c r="P421" s="10" t="s">
        <v>114</v>
      </c>
      <c r="Q421" s="10" t="s">
        <v>4456</v>
      </c>
      <c r="R421" s="10" t="s">
        <v>4457</v>
      </c>
      <c r="S421" s="10" t="s">
        <v>4521</v>
      </c>
      <c r="T421" s="10" t="s">
        <v>4522</v>
      </c>
      <c r="U421" s="10" t="s">
        <v>4523</v>
      </c>
      <c r="V421" s="10" t="s">
        <v>4524</v>
      </c>
      <c r="W421" s="10" t="s">
        <v>4525</v>
      </c>
      <c r="X421" s="10" t="s">
        <v>4526</v>
      </c>
      <c r="Y421" s="10" t="s">
        <v>123</v>
      </c>
      <c r="Z421" s="10" t="s">
        <v>124</v>
      </c>
      <c r="AA421" s="49">
        <v>360594</v>
      </c>
      <c r="AB421" s="10" t="s">
        <v>125</v>
      </c>
      <c r="AC421" s="10" t="s">
        <v>3981</v>
      </c>
      <c r="AD421" s="49">
        <v>0</v>
      </c>
      <c r="AE421" s="49">
        <v>120198</v>
      </c>
      <c r="AF421" s="49">
        <v>120198</v>
      </c>
      <c r="AG421" s="49">
        <v>120198</v>
      </c>
      <c r="AH421" s="10"/>
      <c r="AI421" s="10" t="s">
        <v>6205</v>
      </c>
      <c r="AJ421" s="10"/>
      <c r="AK421" s="10" t="s">
        <v>6206</v>
      </c>
      <c r="AL421" s="10" t="s">
        <v>6206</v>
      </c>
      <c r="AM421" s="10" t="s">
        <v>4849</v>
      </c>
      <c r="AN421" s="10"/>
      <c r="AO421" s="49">
        <v>0</v>
      </c>
      <c r="AP421" s="49">
        <v>0</v>
      </c>
      <c r="AQ421" s="49">
        <v>0</v>
      </c>
      <c r="AR421" s="49">
        <v>0</v>
      </c>
      <c r="AS421" s="49">
        <v>0</v>
      </c>
      <c r="AT421" s="49">
        <v>0</v>
      </c>
      <c r="AU421" s="49">
        <v>0</v>
      </c>
      <c r="AV421" s="49">
        <v>0</v>
      </c>
      <c r="AW421" s="50">
        <v>0</v>
      </c>
      <c r="AX421" s="49">
        <v>0</v>
      </c>
      <c r="AY421" s="49">
        <v>0</v>
      </c>
      <c r="AZ421" s="49">
        <v>0</v>
      </c>
      <c r="BA421" s="49">
        <v>0</v>
      </c>
      <c r="BB421" s="49">
        <v>0</v>
      </c>
      <c r="BC421" s="49">
        <v>0</v>
      </c>
      <c r="BD421" s="49">
        <v>0</v>
      </c>
      <c r="BE421" s="49">
        <v>0</v>
      </c>
      <c r="BF421" s="49">
        <v>0</v>
      </c>
      <c r="BG421" s="49">
        <v>0</v>
      </c>
      <c r="BH421" s="49">
        <v>0</v>
      </c>
      <c r="BI421" s="49">
        <v>0</v>
      </c>
      <c r="BJ421" s="50">
        <v>0</v>
      </c>
      <c r="BK421" s="49">
        <v>0</v>
      </c>
      <c r="BL421" s="49">
        <v>0</v>
      </c>
      <c r="BM421" s="49">
        <v>0</v>
      </c>
      <c r="BN421" s="49">
        <v>0</v>
      </c>
      <c r="BO421" s="49">
        <v>295</v>
      </c>
      <c r="BP421" s="49">
        <v>0</v>
      </c>
      <c r="BQ421" s="49">
        <v>295</v>
      </c>
      <c r="BR421" s="49">
        <v>0</v>
      </c>
      <c r="BS421" s="49">
        <v>0</v>
      </c>
      <c r="BT421" s="49">
        <v>0</v>
      </c>
      <c r="BU421" s="50">
        <v>0</v>
      </c>
      <c r="BV421" s="49">
        <v>0</v>
      </c>
      <c r="BW421" s="50">
        <v>0</v>
      </c>
      <c r="BX421" s="49">
        <v>0</v>
      </c>
      <c r="BY421" s="49">
        <v>0</v>
      </c>
      <c r="BZ421" s="49">
        <v>0</v>
      </c>
      <c r="CA421" s="49">
        <v>295</v>
      </c>
      <c r="CB421" s="49">
        <v>0</v>
      </c>
      <c r="CC421" s="49">
        <v>0</v>
      </c>
      <c r="CD421" s="49">
        <v>0</v>
      </c>
      <c r="CE421" s="49">
        <v>0</v>
      </c>
      <c r="CF421" s="49">
        <v>0</v>
      </c>
      <c r="CG421" s="49">
        <v>0</v>
      </c>
      <c r="CH421" s="50">
        <v>0</v>
      </c>
      <c r="CI421" s="49">
        <v>0</v>
      </c>
      <c r="CJ421" s="50">
        <v>0</v>
      </c>
      <c r="CK421" s="49">
        <v>0</v>
      </c>
      <c r="CL421" s="49">
        <v>0</v>
      </c>
      <c r="CM421" s="49">
        <v>0</v>
      </c>
      <c r="CN421" s="49">
        <v>0</v>
      </c>
      <c r="CO421" s="10"/>
      <c r="CP421" s="51" t="s">
        <v>4529</v>
      </c>
    </row>
    <row r="422" spans="1:94" ht="70.349999999999994" customHeight="1" x14ac:dyDescent="0.3">
      <c r="A422" s="48" t="s">
        <v>4530</v>
      </c>
      <c r="B422" s="48" t="s">
        <v>4530</v>
      </c>
      <c r="C422" s="10" t="s">
        <v>436</v>
      </c>
      <c r="D422" s="10" t="s">
        <v>4353</v>
      </c>
      <c r="E422" s="10" t="s">
        <v>4463</v>
      </c>
      <c r="F422" s="10" t="s">
        <v>4464</v>
      </c>
      <c r="G422" s="10" t="s">
        <v>105</v>
      </c>
      <c r="H422" s="10" t="s">
        <v>4450</v>
      </c>
      <c r="I422" s="10" t="s">
        <v>4451</v>
      </c>
      <c r="J422" s="10" t="s">
        <v>4465</v>
      </c>
      <c r="K422" s="10" t="s">
        <v>4466</v>
      </c>
      <c r="L422" s="10" t="s">
        <v>4454</v>
      </c>
      <c r="M422" s="10" t="s">
        <v>4467</v>
      </c>
      <c r="N422" s="10" t="s">
        <v>4468</v>
      </c>
      <c r="O422" s="10" t="s">
        <v>4531</v>
      </c>
      <c r="P422" s="10" t="s">
        <v>421</v>
      </c>
      <c r="Q422" s="10" t="s">
        <v>422</v>
      </c>
      <c r="R422" s="10" t="s">
        <v>423</v>
      </c>
      <c r="S422" s="10" t="s">
        <v>4532</v>
      </c>
      <c r="T422" s="10" t="s">
        <v>4533</v>
      </c>
      <c r="U422" s="10" t="s">
        <v>4532</v>
      </c>
      <c r="V422" s="10" t="s">
        <v>4534</v>
      </c>
      <c r="W422" s="10" t="s">
        <v>4535</v>
      </c>
      <c r="X422" s="10" t="s">
        <v>4536</v>
      </c>
      <c r="Y422" s="10" t="s">
        <v>123</v>
      </c>
      <c r="Z422" s="10" t="s">
        <v>4537</v>
      </c>
      <c r="AA422" s="49">
        <v>1</v>
      </c>
      <c r="AB422" s="10" t="s">
        <v>125</v>
      </c>
      <c r="AC422" s="10" t="s">
        <v>3981</v>
      </c>
      <c r="AD422" s="49">
        <v>0</v>
      </c>
      <c r="AE422" s="49">
        <v>0</v>
      </c>
      <c r="AF422" s="49">
        <v>0</v>
      </c>
      <c r="AG422" s="49">
        <v>1</v>
      </c>
      <c r="AH422" s="10"/>
      <c r="AI422" s="10"/>
      <c r="AJ422" s="10"/>
      <c r="AK422" s="10"/>
      <c r="AL422" s="10"/>
      <c r="AM422" s="10" t="s">
        <v>4881</v>
      </c>
      <c r="AN422" s="10"/>
      <c r="AO422" s="49">
        <v>0</v>
      </c>
      <c r="AP422" s="49">
        <v>0</v>
      </c>
      <c r="AQ422" s="49">
        <v>0</v>
      </c>
      <c r="AR422" s="49">
        <v>0</v>
      </c>
      <c r="AS422" s="49">
        <v>0</v>
      </c>
      <c r="AT422" s="49">
        <v>0</v>
      </c>
      <c r="AU422" s="49">
        <v>0</v>
      </c>
      <c r="AV422" s="49">
        <v>0</v>
      </c>
      <c r="AW422" s="50">
        <v>0</v>
      </c>
      <c r="AX422" s="49">
        <v>0</v>
      </c>
      <c r="AY422" s="49">
        <v>0</v>
      </c>
      <c r="AZ422" s="49">
        <v>0</v>
      </c>
      <c r="BA422" s="49">
        <v>0</v>
      </c>
      <c r="BB422" s="49">
        <v>0</v>
      </c>
      <c r="BC422" s="49">
        <v>0</v>
      </c>
      <c r="BD422" s="49">
        <v>0</v>
      </c>
      <c r="BE422" s="49">
        <v>0</v>
      </c>
      <c r="BF422" s="49">
        <v>0</v>
      </c>
      <c r="BG422" s="49">
        <v>0</v>
      </c>
      <c r="BH422" s="49">
        <v>0</v>
      </c>
      <c r="BI422" s="49">
        <v>0</v>
      </c>
      <c r="BJ422" s="50">
        <v>0</v>
      </c>
      <c r="BK422" s="49">
        <v>0</v>
      </c>
      <c r="BL422" s="49">
        <v>0</v>
      </c>
      <c r="BM422" s="49">
        <v>0</v>
      </c>
      <c r="BN422" s="49">
        <v>0</v>
      </c>
      <c r="BO422" s="49">
        <v>0</v>
      </c>
      <c r="BP422" s="49">
        <v>0</v>
      </c>
      <c r="BQ422" s="49">
        <v>0</v>
      </c>
      <c r="BR422" s="49">
        <v>0</v>
      </c>
      <c r="BS422" s="49">
        <v>0</v>
      </c>
      <c r="BT422" s="49">
        <v>0</v>
      </c>
      <c r="BU422" s="50">
        <v>0</v>
      </c>
      <c r="BV422" s="49">
        <v>0</v>
      </c>
      <c r="BW422" s="50">
        <v>0</v>
      </c>
      <c r="BX422" s="49">
        <v>0</v>
      </c>
      <c r="BY422" s="49">
        <v>0</v>
      </c>
      <c r="BZ422" s="49">
        <v>0</v>
      </c>
      <c r="CA422" s="49">
        <v>0</v>
      </c>
      <c r="CB422" s="49">
        <v>0</v>
      </c>
      <c r="CC422" s="49">
        <v>0</v>
      </c>
      <c r="CD422" s="49">
        <v>0</v>
      </c>
      <c r="CE422" s="49">
        <v>0</v>
      </c>
      <c r="CF422" s="49">
        <v>0</v>
      </c>
      <c r="CG422" s="49">
        <v>0</v>
      </c>
      <c r="CH422" s="50">
        <v>0</v>
      </c>
      <c r="CI422" s="49">
        <v>0</v>
      </c>
      <c r="CJ422" s="50">
        <v>0</v>
      </c>
      <c r="CK422" s="49">
        <v>0</v>
      </c>
      <c r="CL422" s="49">
        <v>0</v>
      </c>
      <c r="CM422" s="49">
        <v>0</v>
      </c>
      <c r="CN422" s="49">
        <v>0</v>
      </c>
      <c r="CO422" s="10"/>
      <c r="CP422" s="51"/>
    </row>
    <row r="423" spans="1:94" ht="70.349999999999994" customHeight="1" x14ac:dyDescent="0.3">
      <c r="A423" s="48" t="s">
        <v>4538</v>
      </c>
      <c r="B423" s="48" t="s">
        <v>4538</v>
      </c>
      <c r="C423" s="10" t="s">
        <v>111</v>
      </c>
      <c r="D423" s="10" t="s">
        <v>4353</v>
      </c>
      <c r="E423" s="10" t="s">
        <v>4539</v>
      </c>
      <c r="F423" s="10" t="s">
        <v>4540</v>
      </c>
      <c r="G423" s="10" t="s">
        <v>105</v>
      </c>
      <c r="H423" s="10" t="s">
        <v>4450</v>
      </c>
      <c r="I423" s="10" t="s">
        <v>4541</v>
      </c>
      <c r="J423" s="10" t="s">
        <v>4542</v>
      </c>
      <c r="K423" s="10" t="s">
        <v>4466</v>
      </c>
      <c r="L423" s="10" t="s">
        <v>4454</v>
      </c>
      <c r="M423" s="10" t="s">
        <v>1118</v>
      </c>
      <c r="N423" s="10" t="s">
        <v>4543</v>
      </c>
      <c r="O423" s="10" t="s">
        <v>113</v>
      </c>
      <c r="P423" s="10" t="s">
        <v>114</v>
      </c>
      <c r="Q423" s="10" t="s">
        <v>4456</v>
      </c>
      <c r="R423" s="10" t="s">
        <v>4457</v>
      </c>
      <c r="S423" s="10" t="s">
        <v>4544</v>
      </c>
      <c r="T423" s="10" t="s">
        <v>4545</v>
      </c>
      <c r="U423" s="10" t="s">
        <v>4546</v>
      </c>
      <c r="V423" s="10" t="s">
        <v>4547</v>
      </c>
      <c r="W423" s="10" t="s">
        <v>4548</v>
      </c>
      <c r="X423" s="10" t="s">
        <v>4549</v>
      </c>
      <c r="Y423" s="10" t="s">
        <v>123</v>
      </c>
      <c r="Z423" s="10" t="s">
        <v>124</v>
      </c>
      <c r="AA423" s="49">
        <v>4</v>
      </c>
      <c r="AB423" s="10" t="s">
        <v>125</v>
      </c>
      <c r="AC423" s="10" t="s">
        <v>3981</v>
      </c>
      <c r="AD423" s="49">
        <v>0</v>
      </c>
      <c r="AE423" s="49">
        <v>2</v>
      </c>
      <c r="AF423" s="49">
        <v>2</v>
      </c>
      <c r="AG423" s="49">
        <v>0</v>
      </c>
      <c r="AH423" s="10"/>
      <c r="AI423" s="10" t="s">
        <v>6207</v>
      </c>
      <c r="AJ423" s="10"/>
      <c r="AK423" s="10" t="s">
        <v>6208</v>
      </c>
      <c r="AL423" s="10"/>
      <c r="AM423" s="10" t="s">
        <v>4849</v>
      </c>
      <c r="AN423" s="10"/>
      <c r="AO423" s="49">
        <v>0</v>
      </c>
      <c r="AP423" s="49">
        <v>0</v>
      </c>
      <c r="AQ423" s="49">
        <v>0</v>
      </c>
      <c r="AR423" s="49">
        <v>0</v>
      </c>
      <c r="AS423" s="49">
        <v>0</v>
      </c>
      <c r="AT423" s="49">
        <v>0</v>
      </c>
      <c r="AU423" s="49">
        <v>0</v>
      </c>
      <c r="AV423" s="49">
        <v>0</v>
      </c>
      <c r="AW423" s="50">
        <v>0</v>
      </c>
      <c r="AX423" s="49">
        <v>0</v>
      </c>
      <c r="AY423" s="49">
        <v>0</v>
      </c>
      <c r="AZ423" s="49">
        <v>0</v>
      </c>
      <c r="BA423" s="49">
        <v>0</v>
      </c>
      <c r="BB423" s="49">
        <v>36</v>
      </c>
      <c r="BC423" s="49">
        <v>0</v>
      </c>
      <c r="BD423" s="49">
        <v>36</v>
      </c>
      <c r="BE423" s="49">
        <v>0</v>
      </c>
      <c r="BF423" s="49">
        <v>0</v>
      </c>
      <c r="BG423" s="49">
        <v>0</v>
      </c>
      <c r="BH423" s="49">
        <v>0</v>
      </c>
      <c r="BI423" s="49">
        <v>0</v>
      </c>
      <c r="BJ423" s="50">
        <v>0</v>
      </c>
      <c r="BK423" s="49">
        <v>0</v>
      </c>
      <c r="BL423" s="49">
        <v>0</v>
      </c>
      <c r="BM423" s="49">
        <v>0</v>
      </c>
      <c r="BN423" s="49">
        <v>36</v>
      </c>
      <c r="BO423" s="49">
        <v>0</v>
      </c>
      <c r="BP423" s="49">
        <v>0</v>
      </c>
      <c r="BQ423" s="49">
        <v>0</v>
      </c>
      <c r="BR423" s="49">
        <v>0</v>
      </c>
      <c r="BS423" s="49">
        <v>0</v>
      </c>
      <c r="BT423" s="49">
        <v>0</v>
      </c>
      <c r="BU423" s="50">
        <v>0</v>
      </c>
      <c r="BV423" s="49">
        <v>0</v>
      </c>
      <c r="BW423" s="50">
        <v>0</v>
      </c>
      <c r="BX423" s="49">
        <v>0</v>
      </c>
      <c r="BY423" s="49">
        <v>0</v>
      </c>
      <c r="BZ423" s="49">
        <v>0</v>
      </c>
      <c r="CA423" s="49">
        <v>0</v>
      </c>
      <c r="CB423" s="49">
        <v>0</v>
      </c>
      <c r="CC423" s="49">
        <v>0</v>
      </c>
      <c r="CD423" s="49">
        <v>0</v>
      </c>
      <c r="CE423" s="49">
        <v>0</v>
      </c>
      <c r="CF423" s="49">
        <v>0</v>
      </c>
      <c r="CG423" s="49">
        <v>0</v>
      </c>
      <c r="CH423" s="50">
        <v>0</v>
      </c>
      <c r="CI423" s="49">
        <v>0</v>
      </c>
      <c r="CJ423" s="50">
        <v>0</v>
      </c>
      <c r="CK423" s="49">
        <v>0</v>
      </c>
      <c r="CL423" s="49">
        <v>0</v>
      </c>
      <c r="CM423" s="49">
        <v>0</v>
      </c>
      <c r="CN423" s="49">
        <v>0</v>
      </c>
      <c r="CO423" s="10"/>
      <c r="CP423" s="51" t="s">
        <v>4554</v>
      </c>
    </row>
    <row r="424" spans="1:94" ht="70.349999999999994" customHeight="1" x14ac:dyDescent="0.3">
      <c r="A424" s="48" t="s">
        <v>4555</v>
      </c>
      <c r="B424" s="48" t="s">
        <v>4555</v>
      </c>
      <c r="C424" s="10" t="s">
        <v>101</v>
      </c>
      <c r="D424" s="10" t="s">
        <v>4353</v>
      </c>
      <c r="E424" s="10" t="s">
        <v>4556</v>
      </c>
      <c r="F424" s="10" t="s">
        <v>4557</v>
      </c>
      <c r="G424" s="10" t="s">
        <v>105</v>
      </c>
      <c r="H424" s="10" t="s">
        <v>4450</v>
      </c>
      <c r="I424" s="10" t="s">
        <v>4541</v>
      </c>
      <c r="J424" s="10" t="s">
        <v>4558</v>
      </c>
      <c r="K424" s="10" t="s">
        <v>4466</v>
      </c>
      <c r="L424" s="10" t="s">
        <v>4454</v>
      </c>
      <c r="M424" s="10" t="s">
        <v>1118</v>
      </c>
      <c r="N424" s="10" t="s">
        <v>4543</v>
      </c>
      <c r="O424" s="10" t="s">
        <v>113</v>
      </c>
      <c r="P424" s="10" t="s">
        <v>114</v>
      </c>
      <c r="Q424" s="10" t="s">
        <v>4456</v>
      </c>
      <c r="R424" s="10" t="s">
        <v>4457</v>
      </c>
      <c r="S424" s="10" t="s">
        <v>4559</v>
      </c>
      <c r="T424" s="10" t="s">
        <v>4560</v>
      </c>
      <c r="U424" s="10" t="s">
        <v>4561</v>
      </c>
      <c r="V424" s="10" t="s">
        <v>4562</v>
      </c>
      <c r="W424" s="10" t="s">
        <v>4563</v>
      </c>
      <c r="X424" s="10" t="s">
        <v>283</v>
      </c>
      <c r="Y424" s="10" t="s">
        <v>123</v>
      </c>
      <c r="Z424" s="10" t="s">
        <v>124</v>
      </c>
      <c r="AA424" s="49">
        <v>4</v>
      </c>
      <c r="AB424" s="10" t="s">
        <v>125</v>
      </c>
      <c r="AC424" s="10" t="s">
        <v>3981</v>
      </c>
      <c r="AD424" s="49">
        <v>1</v>
      </c>
      <c r="AE424" s="49">
        <v>1</v>
      </c>
      <c r="AF424" s="49">
        <v>1</v>
      </c>
      <c r="AG424" s="49">
        <v>1</v>
      </c>
      <c r="AH424" s="10" t="s">
        <v>6209</v>
      </c>
      <c r="AI424" s="10" t="s">
        <v>6210</v>
      </c>
      <c r="AJ424" s="10"/>
      <c r="AK424" s="10" t="s">
        <v>6211</v>
      </c>
      <c r="AL424" s="10" t="s">
        <v>6212</v>
      </c>
      <c r="AM424" s="10" t="s">
        <v>4849</v>
      </c>
      <c r="AN424" s="10"/>
      <c r="AO424" s="49">
        <v>100</v>
      </c>
      <c r="AP424" s="49">
        <v>0</v>
      </c>
      <c r="AQ424" s="49">
        <v>100</v>
      </c>
      <c r="AR424" s="49">
        <v>0</v>
      </c>
      <c r="AS424" s="49">
        <v>0</v>
      </c>
      <c r="AT424" s="49">
        <v>0</v>
      </c>
      <c r="AU424" s="49">
        <v>0</v>
      </c>
      <c r="AV424" s="49">
        <v>0</v>
      </c>
      <c r="AW424" s="50">
        <v>0</v>
      </c>
      <c r="AX424" s="49">
        <v>0</v>
      </c>
      <c r="AY424" s="49">
        <v>0</v>
      </c>
      <c r="AZ424" s="49">
        <v>0</v>
      </c>
      <c r="BA424" s="49">
        <v>100</v>
      </c>
      <c r="BB424" s="49">
        <v>0</v>
      </c>
      <c r="BC424" s="49">
        <v>0</v>
      </c>
      <c r="BD424" s="49">
        <v>0</v>
      </c>
      <c r="BE424" s="49">
        <v>0</v>
      </c>
      <c r="BF424" s="49">
        <v>0</v>
      </c>
      <c r="BG424" s="49">
        <v>0</v>
      </c>
      <c r="BH424" s="49">
        <v>0</v>
      </c>
      <c r="BI424" s="49">
        <v>0</v>
      </c>
      <c r="BJ424" s="50">
        <v>0</v>
      </c>
      <c r="BK424" s="49">
        <v>0</v>
      </c>
      <c r="BL424" s="49">
        <v>0</v>
      </c>
      <c r="BM424" s="49">
        <v>0</v>
      </c>
      <c r="BN424" s="49">
        <v>0</v>
      </c>
      <c r="BO424" s="49">
        <v>0</v>
      </c>
      <c r="BP424" s="49">
        <v>0</v>
      </c>
      <c r="BQ424" s="49">
        <v>0</v>
      </c>
      <c r="BR424" s="49">
        <v>0</v>
      </c>
      <c r="BS424" s="49">
        <v>0</v>
      </c>
      <c r="BT424" s="49">
        <v>0</v>
      </c>
      <c r="BU424" s="50">
        <v>0</v>
      </c>
      <c r="BV424" s="49">
        <v>0</v>
      </c>
      <c r="BW424" s="50">
        <v>0</v>
      </c>
      <c r="BX424" s="49">
        <v>0</v>
      </c>
      <c r="BY424" s="49">
        <v>0</v>
      </c>
      <c r="BZ424" s="49">
        <v>0</v>
      </c>
      <c r="CA424" s="49">
        <v>0</v>
      </c>
      <c r="CB424" s="49">
        <v>0</v>
      </c>
      <c r="CC424" s="49">
        <v>0</v>
      </c>
      <c r="CD424" s="49">
        <v>0</v>
      </c>
      <c r="CE424" s="49">
        <v>0</v>
      </c>
      <c r="CF424" s="49">
        <v>0</v>
      </c>
      <c r="CG424" s="49">
        <v>0</v>
      </c>
      <c r="CH424" s="50">
        <v>0</v>
      </c>
      <c r="CI424" s="49">
        <v>0</v>
      </c>
      <c r="CJ424" s="50">
        <v>0</v>
      </c>
      <c r="CK424" s="49">
        <v>0</v>
      </c>
      <c r="CL424" s="49">
        <v>0</v>
      </c>
      <c r="CM424" s="49">
        <v>0</v>
      </c>
      <c r="CN424" s="49">
        <v>0</v>
      </c>
      <c r="CO424" s="10" t="s">
        <v>4567</v>
      </c>
      <c r="CP424" s="51" t="s">
        <v>4554</v>
      </c>
    </row>
    <row r="425" spans="1:94" ht="70.349999999999994" customHeight="1" x14ac:dyDescent="0.3">
      <c r="A425" s="48" t="s">
        <v>4568</v>
      </c>
      <c r="B425" s="48" t="s">
        <v>4568</v>
      </c>
      <c r="C425" s="10" t="s">
        <v>136</v>
      </c>
      <c r="D425" s="10" t="s">
        <v>4353</v>
      </c>
      <c r="E425" s="10" t="s">
        <v>4569</v>
      </c>
      <c r="F425" s="10" t="s">
        <v>729</v>
      </c>
      <c r="G425" s="10"/>
      <c r="H425" s="10" t="s">
        <v>4450</v>
      </c>
      <c r="I425" s="10" t="s">
        <v>4570</v>
      </c>
      <c r="J425" s="10" t="s">
        <v>795</v>
      </c>
      <c r="K425" s="10" t="s">
        <v>4466</v>
      </c>
      <c r="L425" s="10" t="s">
        <v>4454</v>
      </c>
      <c r="M425" s="10" t="s">
        <v>1118</v>
      </c>
      <c r="N425" s="10" t="s">
        <v>4543</v>
      </c>
      <c r="O425" s="10" t="s">
        <v>113</v>
      </c>
      <c r="P425" s="10" t="s">
        <v>114</v>
      </c>
      <c r="Q425" s="10" t="s">
        <v>4456</v>
      </c>
      <c r="R425" s="10" t="s">
        <v>4457</v>
      </c>
      <c r="S425" s="10" t="s">
        <v>4571</v>
      </c>
      <c r="T425" s="10" t="s">
        <v>4572</v>
      </c>
      <c r="U425" s="10" t="s">
        <v>4573</v>
      </c>
      <c r="V425" s="10" t="s">
        <v>4574</v>
      </c>
      <c r="W425" s="10" t="s">
        <v>4575</v>
      </c>
      <c r="X425" s="10" t="s">
        <v>222</v>
      </c>
      <c r="Y425" s="10" t="s">
        <v>123</v>
      </c>
      <c r="Z425" s="10" t="s">
        <v>124</v>
      </c>
      <c r="AA425" s="49">
        <v>22</v>
      </c>
      <c r="AB425" s="10" t="s">
        <v>125</v>
      </c>
      <c r="AC425" s="10" t="s">
        <v>3981</v>
      </c>
      <c r="AD425" s="49">
        <v>0</v>
      </c>
      <c r="AE425" s="49">
        <v>7</v>
      </c>
      <c r="AF425" s="49">
        <v>7</v>
      </c>
      <c r="AG425" s="49">
        <v>8</v>
      </c>
      <c r="AH425" s="10"/>
      <c r="AI425" s="10" t="s">
        <v>6213</v>
      </c>
      <c r="AJ425" s="10" t="s">
        <v>6214</v>
      </c>
      <c r="AK425" s="10" t="s">
        <v>6215</v>
      </c>
      <c r="AL425" s="10" t="s">
        <v>6216</v>
      </c>
      <c r="AM425" s="10" t="s">
        <v>4849</v>
      </c>
      <c r="AN425" s="10"/>
      <c r="AO425" s="49">
        <v>75</v>
      </c>
      <c r="AP425" s="49">
        <v>0</v>
      </c>
      <c r="AQ425" s="49">
        <v>75</v>
      </c>
      <c r="AR425" s="49">
        <v>0</v>
      </c>
      <c r="AS425" s="49">
        <v>0</v>
      </c>
      <c r="AT425" s="49">
        <v>0</v>
      </c>
      <c r="AU425" s="49">
        <v>0</v>
      </c>
      <c r="AV425" s="49">
        <v>0</v>
      </c>
      <c r="AW425" s="50">
        <v>0</v>
      </c>
      <c r="AX425" s="49">
        <v>0</v>
      </c>
      <c r="AY425" s="49">
        <v>0</v>
      </c>
      <c r="AZ425" s="49">
        <v>0</v>
      </c>
      <c r="BA425" s="49">
        <v>75</v>
      </c>
      <c r="BB425" s="49">
        <v>0</v>
      </c>
      <c r="BC425" s="49">
        <v>0</v>
      </c>
      <c r="BD425" s="49">
        <v>0</v>
      </c>
      <c r="BE425" s="49">
        <v>0</v>
      </c>
      <c r="BF425" s="49">
        <v>0</v>
      </c>
      <c r="BG425" s="49">
        <v>0</v>
      </c>
      <c r="BH425" s="49">
        <v>0</v>
      </c>
      <c r="BI425" s="49">
        <v>0</v>
      </c>
      <c r="BJ425" s="50">
        <v>0</v>
      </c>
      <c r="BK425" s="49">
        <v>0</v>
      </c>
      <c r="BL425" s="49">
        <v>0</v>
      </c>
      <c r="BM425" s="49">
        <v>0</v>
      </c>
      <c r="BN425" s="49">
        <v>0</v>
      </c>
      <c r="BO425" s="49">
        <v>0</v>
      </c>
      <c r="BP425" s="49">
        <v>0</v>
      </c>
      <c r="BQ425" s="49">
        <v>0</v>
      </c>
      <c r="BR425" s="49">
        <v>0</v>
      </c>
      <c r="BS425" s="49">
        <v>0</v>
      </c>
      <c r="BT425" s="49">
        <v>0</v>
      </c>
      <c r="BU425" s="50">
        <v>0</v>
      </c>
      <c r="BV425" s="49">
        <v>0</v>
      </c>
      <c r="BW425" s="50">
        <v>0</v>
      </c>
      <c r="BX425" s="49">
        <v>0</v>
      </c>
      <c r="BY425" s="49">
        <v>0</v>
      </c>
      <c r="BZ425" s="49">
        <v>0</v>
      </c>
      <c r="CA425" s="49">
        <v>0</v>
      </c>
      <c r="CB425" s="49">
        <v>0</v>
      </c>
      <c r="CC425" s="49">
        <v>0</v>
      </c>
      <c r="CD425" s="49">
        <v>0</v>
      </c>
      <c r="CE425" s="49">
        <v>0</v>
      </c>
      <c r="CF425" s="49">
        <v>0</v>
      </c>
      <c r="CG425" s="49">
        <v>0</v>
      </c>
      <c r="CH425" s="50">
        <v>0</v>
      </c>
      <c r="CI425" s="49">
        <v>0</v>
      </c>
      <c r="CJ425" s="50">
        <v>0</v>
      </c>
      <c r="CK425" s="49">
        <v>0</v>
      </c>
      <c r="CL425" s="49">
        <v>0</v>
      </c>
      <c r="CM425" s="49">
        <v>0</v>
      </c>
      <c r="CN425" s="49">
        <v>0</v>
      </c>
      <c r="CO425" s="10"/>
      <c r="CP425" s="51" t="s">
        <v>4554</v>
      </c>
    </row>
    <row r="426" spans="1:94" ht="70.349999999999994" customHeight="1" x14ac:dyDescent="0.3">
      <c r="A426" s="48" t="s">
        <v>4578</v>
      </c>
      <c r="B426" s="48" t="s">
        <v>4578</v>
      </c>
      <c r="C426" s="10" t="s">
        <v>175</v>
      </c>
      <c r="D426" s="10" t="s">
        <v>4353</v>
      </c>
      <c r="E426" s="10" t="s">
        <v>4569</v>
      </c>
      <c r="F426" s="10" t="s">
        <v>729</v>
      </c>
      <c r="G426" s="10"/>
      <c r="H426" s="10" t="s">
        <v>4450</v>
      </c>
      <c r="I426" s="10" t="s">
        <v>4570</v>
      </c>
      <c r="J426" s="10" t="s">
        <v>795</v>
      </c>
      <c r="K426" s="10" t="s">
        <v>4466</v>
      </c>
      <c r="L426" s="10" t="s">
        <v>4454</v>
      </c>
      <c r="M426" s="10" t="s">
        <v>1118</v>
      </c>
      <c r="N426" s="10" t="s">
        <v>4543</v>
      </c>
      <c r="O426" s="10" t="s">
        <v>113</v>
      </c>
      <c r="P426" s="10" t="s">
        <v>114</v>
      </c>
      <c r="Q426" s="10" t="s">
        <v>4456</v>
      </c>
      <c r="R426" s="10" t="s">
        <v>4457</v>
      </c>
      <c r="S426" s="10" t="s">
        <v>4579</v>
      </c>
      <c r="T426" s="10" t="s">
        <v>4580</v>
      </c>
      <c r="U426" s="10" t="s">
        <v>1968</v>
      </c>
      <c r="V426" s="10" t="s">
        <v>4581</v>
      </c>
      <c r="W426" s="10" t="s">
        <v>4582</v>
      </c>
      <c r="X426" s="10" t="s">
        <v>429</v>
      </c>
      <c r="Y426" s="10" t="s">
        <v>123</v>
      </c>
      <c r="Z426" s="10" t="s">
        <v>124</v>
      </c>
      <c r="AA426" s="49">
        <v>1</v>
      </c>
      <c r="AB426" s="10" t="s">
        <v>125</v>
      </c>
      <c r="AC426" s="10" t="s">
        <v>3981</v>
      </c>
      <c r="AD426" s="49">
        <v>0</v>
      </c>
      <c r="AE426" s="49">
        <v>1</v>
      </c>
      <c r="AF426" s="49">
        <v>0</v>
      </c>
      <c r="AG426" s="49">
        <v>0</v>
      </c>
      <c r="AH426" s="10"/>
      <c r="AI426" s="10" t="s">
        <v>6217</v>
      </c>
      <c r="AJ426" s="10" t="s">
        <v>6218</v>
      </c>
      <c r="AK426" s="10"/>
      <c r="AL426" s="10"/>
      <c r="AM426" s="10" t="s">
        <v>4849</v>
      </c>
      <c r="AN426" s="10"/>
      <c r="AO426" s="49">
        <v>20</v>
      </c>
      <c r="AP426" s="49">
        <v>0</v>
      </c>
      <c r="AQ426" s="49">
        <v>20</v>
      </c>
      <c r="AR426" s="49">
        <v>0</v>
      </c>
      <c r="AS426" s="49">
        <v>0</v>
      </c>
      <c r="AT426" s="49">
        <v>0</v>
      </c>
      <c r="AU426" s="49">
        <v>0</v>
      </c>
      <c r="AV426" s="49">
        <v>0</v>
      </c>
      <c r="AW426" s="50">
        <v>0</v>
      </c>
      <c r="AX426" s="49">
        <v>0</v>
      </c>
      <c r="AY426" s="49">
        <v>0</v>
      </c>
      <c r="AZ426" s="49">
        <v>0</v>
      </c>
      <c r="BA426" s="49">
        <v>20</v>
      </c>
      <c r="BB426" s="49">
        <v>0</v>
      </c>
      <c r="BC426" s="49">
        <v>0</v>
      </c>
      <c r="BD426" s="49">
        <v>0</v>
      </c>
      <c r="BE426" s="49">
        <v>0</v>
      </c>
      <c r="BF426" s="49">
        <v>0</v>
      </c>
      <c r="BG426" s="49">
        <v>0</v>
      </c>
      <c r="BH426" s="49">
        <v>0</v>
      </c>
      <c r="BI426" s="49">
        <v>0</v>
      </c>
      <c r="BJ426" s="50">
        <v>0</v>
      </c>
      <c r="BK426" s="49">
        <v>0</v>
      </c>
      <c r="BL426" s="49">
        <v>0</v>
      </c>
      <c r="BM426" s="49">
        <v>0</v>
      </c>
      <c r="BN426" s="49">
        <v>0</v>
      </c>
      <c r="BO426" s="49">
        <v>0</v>
      </c>
      <c r="BP426" s="49">
        <v>0</v>
      </c>
      <c r="BQ426" s="49">
        <v>0</v>
      </c>
      <c r="BR426" s="49">
        <v>0</v>
      </c>
      <c r="BS426" s="49">
        <v>0</v>
      </c>
      <c r="BT426" s="49">
        <v>0</v>
      </c>
      <c r="BU426" s="50">
        <v>0</v>
      </c>
      <c r="BV426" s="49">
        <v>0</v>
      </c>
      <c r="BW426" s="50">
        <v>0</v>
      </c>
      <c r="BX426" s="49">
        <v>0</v>
      </c>
      <c r="BY426" s="49">
        <v>0</v>
      </c>
      <c r="BZ426" s="49">
        <v>0</v>
      </c>
      <c r="CA426" s="49">
        <v>0</v>
      </c>
      <c r="CB426" s="49">
        <v>0</v>
      </c>
      <c r="CC426" s="49">
        <v>0</v>
      </c>
      <c r="CD426" s="49">
        <v>0</v>
      </c>
      <c r="CE426" s="49">
        <v>0</v>
      </c>
      <c r="CF426" s="49">
        <v>0</v>
      </c>
      <c r="CG426" s="49">
        <v>0</v>
      </c>
      <c r="CH426" s="50">
        <v>0</v>
      </c>
      <c r="CI426" s="49">
        <v>0</v>
      </c>
      <c r="CJ426" s="50">
        <v>0</v>
      </c>
      <c r="CK426" s="49">
        <v>0</v>
      </c>
      <c r="CL426" s="49">
        <v>0</v>
      </c>
      <c r="CM426" s="49">
        <v>0</v>
      </c>
      <c r="CN426" s="49">
        <v>0</v>
      </c>
      <c r="CO426" s="10"/>
      <c r="CP426" s="51" t="s">
        <v>4554</v>
      </c>
    </row>
    <row r="427" spans="1:94" ht="70.349999999999994" customHeight="1" x14ac:dyDescent="0.3">
      <c r="A427" s="48" t="s">
        <v>4586</v>
      </c>
      <c r="B427" s="48" t="s">
        <v>4586</v>
      </c>
      <c r="C427" s="10" t="s">
        <v>246</v>
      </c>
      <c r="D427" s="10" t="s">
        <v>4353</v>
      </c>
      <c r="E427" s="10" t="s">
        <v>4569</v>
      </c>
      <c r="F427" s="10" t="s">
        <v>729</v>
      </c>
      <c r="G427" s="10"/>
      <c r="H427" s="10" t="s">
        <v>4450</v>
      </c>
      <c r="I427" s="10" t="s">
        <v>4570</v>
      </c>
      <c r="J427" s="10" t="s">
        <v>795</v>
      </c>
      <c r="K427" s="10" t="s">
        <v>4466</v>
      </c>
      <c r="L427" s="10" t="s">
        <v>4454</v>
      </c>
      <c r="M427" s="10" t="s">
        <v>1118</v>
      </c>
      <c r="N427" s="10" t="s">
        <v>4543</v>
      </c>
      <c r="O427" s="10" t="s">
        <v>113</v>
      </c>
      <c r="P427" s="10" t="s">
        <v>114</v>
      </c>
      <c r="Q427" s="10" t="s">
        <v>4456</v>
      </c>
      <c r="R427" s="10" t="s">
        <v>4457</v>
      </c>
      <c r="S427" s="10" t="s">
        <v>4587</v>
      </c>
      <c r="T427" s="10" t="s">
        <v>4588</v>
      </c>
      <c r="U427" s="10" t="s">
        <v>4589</v>
      </c>
      <c r="V427" s="10" t="s">
        <v>4590</v>
      </c>
      <c r="W427" s="10" t="s">
        <v>4591</v>
      </c>
      <c r="X427" s="10" t="s">
        <v>4526</v>
      </c>
      <c r="Y427" s="10" t="s">
        <v>123</v>
      </c>
      <c r="Z427" s="10" t="s">
        <v>124</v>
      </c>
      <c r="AA427" s="49">
        <v>100</v>
      </c>
      <c r="AB427" s="10" t="s">
        <v>125</v>
      </c>
      <c r="AC427" s="10" t="s">
        <v>3981</v>
      </c>
      <c r="AD427" s="49">
        <v>0</v>
      </c>
      <c r="AE427" s="49">
        <v>0</v>
      </c>
      <c r="AF427" s="49">
        <v>100</v>
      </c>
      <c r="AG427" s="49">
        <v>0</v>
      </c>
      <c r="AH427" s="10"/>
      <c r="AI427" s="10" t="s">
        <v>6219</v>
      </c>
      <c r="AJ427" s="10"/>
      <c r="AK427" s="10" t="s">
        <v>6220</v>
      </c>
      <c r="AL427" s="10"/>
      <c r="AM427" s="10" t="s">
        <v>4849</v>
      </c>
      <c r="AN427" s="10"/>
      <c r="AO427" s="49">
        <v>40</v>
      </c>
      <c r="AP427" s="49">
        <v>0</v>
      </c>
      <c r="AQ427" s="49">
        <v>40</v>
      </c>
      <c r="AR427" s="49">
        <v>0</v>
      </c>
      <c r="AS427" s="49">
        <v>0</v>
      </c>
      <c r="AT427" s="49">
        <v>0</v>
      </c>
      <c r="AU427" s="49">
        <v>0</v>
      </c>
      <c r="AV427" s="49">
        <v>0</v>
      </c>
      <c r="AW427" s="50">
        <v>0</v>
      </c>
      <c r="AX427" s="49">
        <v>0</v>
      </c>
      <c r="AY427" s="49">
        <v>0</v>
      </c>
      <c r="AZ427" s="49">
        <v>0</v>
      </c>
      <c r="BA427" s="49">
        <v>40</v>
      </c>
      <c r="BB427" s="49">
        <v>0</v>
      </c>
      <c r="BC427" s="49">
        <v>0</v>
      </c>
      <c r="BD427" s="49">
        <v>0</v>
      </c>
      <c r="BE427" s="49">
        <v>0</v>
      </c>
      <c r="BF427" s="49">
        <v>0</v>
      </c>
      <c r="BG427" s="49">
        <v>0</v>
      </c>
      <c r="BH427" s="49">
        <v>0</v>
      </c>
      <c r="BI427" s="49">
        <v>0</v>
      </c>
      <c r="BJ427" s="50">
        <v>0</v>
      </c>
      <c r="BK427" s="49">
        <v>0</v>
      </c>
      <c r="BL427" s="49">
        <v>0</v>
      </c>
      <c r="BM427" s="49">
        <v>0</v>
      </c>
      <c r="BN427" s="49">
        <v>0</v>
      </c>
      <c r="BO427" s="49">
        <v>0</v>
      </c>
      <c r="BP427" s="49">
        <v>0</v>
      </c>
      <c r="BQ427" s="49">
        <v>0</v>
      </c>
      <c r="BR427" s="49">
        <v>0</v>
      </c>
      <c r="BS427" s="49">
        <v>0</v>
      </c>
      <c r="BT427" s="49">
        <v>0</v>
      </c>
      <c r="BU427" s="50">
        <v>0</v>
      </c>
      <c r="BV427" s="49">
        <v>0</v>
      </c>
      <c r="BW427" s="50">
        <v>0</v>
      </c>
      <c r="BX427" s="49">
        <v>0</v>
      </c>
      <c r="BY427" s="49">
        <v>0</v>
      </c>
      <c r="BZ427" s="49">
        <v>0</v>
      </c>
      <c r="CA427" s="49">
        <v>0</v>
      </c>
      <c r="CB427" s="49">
        <v>0</v>
      </c>
      <c r="CC427" s="49">
        <v>0</v>
      </c>
      <c r="CD427" s="49">
        <v>0</v>
      </c>
      <c r="CE427" s="49">
        <v>0</v>
      </c>
      <c r="CF427" s="49">
        <v>0</v>
      </c>
      <c r="CG427" s="49">
        <v>0</v>
      </c>
      <c r="CH427" s="50">
        <v>0</v>
      </c>
      <c r="CI427" s="49">
        <v>0</v>
      </c>
      <c r="CJ427" s="50">
        <v>0</v>
      </c>
      <c r="CK427" s="49">
        <v>0</v>
      </c>
      <c r="CL427" s="49">
        <v>0</v>
      </c>
      <c r="CM427" s="49">
        <v>0</v>
      </c>
      <c r="CN427" s="49">
        <v>0</v>
      </c>
      <c r="CO427" s="10"/>
      <c r="CP427" s="51" t="s">
        <v>4594</v>
      </c>
    </row>
    <row r="428" spans="1:94" ht="70.349999999999994" customHeight="1" x14ac:dyDescent="0.3">
      <c r="A428" s="48" t="s">
        <v>4595</v>
      </c>
      <c r="B428" s="48" t="s">
        <v>4595</v>
      </c>
      <c r="C428" s="10" t="s">
        <v>111</v>
      </c>
      <c r="D428" s="10" t="s">
        <v>4353</v>
      </c>
      <c r="E428" s="10" t="s">
        <v>4596</v>
      </c>
      <c r="F428" s="10" t="s">
        <v>4597</v>
      </c>
      <c r="G428" s="10" t="s">
        <v>105</v>
      </c>
      <c r="H428" s="10" t="s">
        <v>4450</v>
      </c>
      <c r="I428" s="10" t="s">
        <v>4598</v>
      </c>
      <c r="J428" s="10" t="s">
        <v>4599</v>
      </c>
      <c r="K428" s="10" t="s">
        <v>4466</v>
      </c>
      <c r="L428" s="10" t="s">
        <v>4454</v>
      </c>
      <c r="M428" s="10" t="s">
        <v>4600</v>
      </c>
      <c r="N428" s="10" t="s">
        <v>4601</v>
      </c>
      <c r="O428" s="10" t="s">
        <v>113</v>
      </c>
      <c r="P428" s="10" t="s">
        <v>114</v>
      </c>
      <c r="Q428" s="10" t="s">
        <v>4456</v>
      </c>
      <c r="R428" s="10" t="s">
        <v>4457</v>
      </c>
      <c r="S428" s="10" t="s">
        <v>4602</v>
      </c>
      <c r="T428" s="10" t="s">
        <v>4603</v>
      </c>
      <c r="U428" s="10" t="s">
        <v>4604</v>
      </c>
      <c r="V428" s="10" t="s">
        <v>4605</v>
      </c>
      <c r="W428" s="10" t="s">
        <v>4606</v>
      </c>
      <c r="X428" s="10" t="s">
        <v>3689</v>
      </c>
      <c r="Y428" s="10" t="s">
        <v>123</v>
      </c>
      <c r="Z428" s="10" t="s">
        <v>124</v>
      </c>
      <c r="AA428" s="49">
        <v>4</v>
      </c>
      <c r="AB428" s="10" t="s">
        <v>4816</v>
      </c>
      <c r="AC428" s="10" t="s">
        <v>3981</v>
      </c>
      <c r="AD428" s="49">
        <v>4</v>
      </c>
      <c r="AE428" s="49">
        <v>4</v>
      </c>
      <c r="AF428" s="49">
        <v>4</v>
      </c>
      <c r="AG428" s="49">
        <v>4</v>
      </c>
      <c r="AH428" s="10" t="s">
        <v>6221</v>
      </c>
      <c r="AI428" s="10" t="s">
        <v>6222</v>
      </c>
      <c r="AJ428" s="10" t="s">
        <v>6223</v>
      </c>
      <c r="AK428" s="10"/>
      <c r="AL428" s="10"/>
      <c r="AM428" s="10" t="s">
        <v>4849</v>
      </c>
      <c r="AN428" s="10" t="s">
        <v>6224</v>
      </c>
      <c r="AO428" s="49">
        <v>209</v>
      </c>
      <c r="AP428" s="49">
        <v>0</v>
      </c>
      <c r="AQ428" s="49">
        <v>209</v>
      </c>
      <c r="AR428" s="49">
        <v>0</v>
      </c>
      <c r="AS428" s="49">
        <v>0</v>
      </c>
      <c r="AT428" s="49">
        <v>0</v>
      </c>
      <c r="AU428" s="49">
        <v>0</v>
      </c>
      <c r="AV428" s="49">
        <v>0</v>
      </c>
      <c r="AW428" s="50">
        <v>0</v>
      </c>
      <c r="AX428" s="49">
        <v>0</v>
      </c>
      <c r="AY428" s="49">
        <v>0</v>
      </c>
      <c r="AZ428" s="49">
        <v>0</v>
      </c>
      <c r="BA428" s="49">
        <v>209</v>
      </c>
      <c r="BB428" s="49">
        <v>211</v>
      </c>
      <c r="BC428" s="49">
        <v>0</v>
      </c>
      <c r="BD428" s="49">
        <v>211</v>
      </c>
      <c r="BE428" s="49">
        <v>0</v>
      </c>
      <c r="BF428" s="49">
        <v>0</v>
      </c>
      <c r="BG428" s="49">
        <v>0</v>
      </c>
      <c r="BH428" s="49">
        <v>0</v>
      </c>
      <c r="BI428" s="49">
        <v>0</v>
      </c>
      <c r="BJ428" s="50">
        <v>0</v>
      </c>
      <c r="BK428" s="49">
        <v>0</v>
      </c>
      <c r="BL428" s="49">
        <v>0</v>
      </c>
      <c r="BM428" s="49">
        <v>0</v>
      </c>
      <c r="BN428" s="49">
        <v>211</v>
      </c>
      <c r="BO428" s="49">
        <v>213</v>
      </c>
      <c r="BP428" s="49">
        <v>0</v>
      </c>
      <c r="BQ428" s="49">
        <v>213</v>
      </c>
      <c r="BR428" s="49">
        <v>0</v>
      </c>
      <c r="BS428" s="49">
        <v>0</v>
      </c>
      <c r="BT428" s="49">
        <v>0</v>
      </c>
      <c r="BU428" s="50">
        <v>0</v>
      </c>
      <c r="BV428" s="49">
        <v>0</v>
      </c>
      <c r="BW428" s="50">
        <v>0</v>
      </c>
      <c r="BX428" s="49">
        <v>0</v>
      </c>
      <c r="BY428" s="49">
        <v>0</v>
      </c>
      <c r="BZ428" s="49">
        <v>0</v>
      </c>
      <c r="CA428" s="49">
        <v>213</v>
      </c>
      <c r="CB428" s="49">
        <v>215</v>
      </c>
      <c r="CC428" s="49">
        <v>0</v>
      </c>
      <c r="CD428" s="49">
        <v>215</v>
      </c>
      <c r="CE428" s="49">
        <v>0</v>
      </c>
      <c r="CF428" s="49">
        <v>0</v>
      </c>
      <c r="CG428" s="49">
        <v>0</v>
      </c>
      <c r="CH428" s="50">
        <v>0</v>
      </c>
      <c r="CI428" s="49">
        <v>0</v>
      </c>
      <c r="CJ428" s="50">
        <v>0</v>
      </c>
      <c r="CK428" s="49">
        <v>0</v>
      </c>
      <c r="CL428" s="49">
        <v>0</v>
      </c>
      <c r="CM428" s="49">
        <v>0</v>
      </c>
      <c r="CN428" s="49">
        <v>215</v>
      </c>
      <c r="CO428" s="10" t="s">
        <v>4610</v>
      </c>
      <c r="CP428" s="51" t="s">
        <v>4611</v>
      </c>
    </row>
    <row r="429" spans="1:94" ht="70.349999999999994" customHeight="1" x14ac:dyDescent="0.3">
      <c r="A429" s="48" t="s">
        <v>4612</v>
      </c>
      <c r="B429" s="48" t="s">
        <v>4612</v>
      </c>
      <c r="C429" s="10" t="s">
        <v>111</v>
      </c>
      <c r="D429" s="10" t="s">
        <v>4353</v>
      </c>
      <c r="E429" s="10" t="s">
        <v>4613</v>
      </c>
      <c r="F429" s="10" t="s">
        <v>1465</v>
      </c>
      <c r="G429" s="10" t="s">
        <v>4614</v>
      </c>
      <c r="H429" s="10" t="s">
        <v>3107</v>
      </c>
      <c r="I429" s="10" t="s">
        <v>3107</v>
      </c>
      <c r="J429" s="10" t="s">
        <v>4615</v>
      </c>
      <c r="K429" s="10" t="s">
        <v>4466</v>
      </c>
      <c r="L429" s="10" t="s">
        <v>4454</v>
      </c>
      <c r="M429" s="10" t="s">
        <v>1994</v>
      </c>
      <c r="N429" s="10" t="s">
        <v>4616</v>
      </c>
      <c r="O429" s="10" t="s">
        <v>137</v>
      </c>
      <c r="P429" s="10" t="s">
        <v>138</v>
      </c>
      <c r="Q429" s="10" t="s">
        <v>139</v>
      </c>
      <c r="R429" s="10" t="s">
        <v>140</v>
      </c>
      <c r="S429" s="10" t="s">
        <v>217</v>
      </c>
      <c r="T429" s="10" t="s">
        <v>218</v>
      </c>
      <c r="U429" s="10" t="s">
        <v>219</v>
      </c>
      <c r="V429" s="10" t="s">
        <v>220</v>
      </c>
      <c r="W429" s="10" t="s">
        <v>221</v>
      </c>
      <c r="X429" s="10" t="s">
        <v>222</v>
      </c>
      <c r="Y429" s="10" t="s">
        <v>123</v>
      </c>
      <c r="Z429" s="10" t="s">
        <v>124</v>
      </c>
      <c r="AA429" s="49">
        <v>4</v>
      </c>
      <c r="AB429" s="10" t="s">
        <v>125</v>
      </c>
      <c r="AC429" s="10" t="s">
        <v>3981</v>
      </c>
      <c r="AD429" s="49">
        <v>1</v>
      </c>
      <c r="AE429" s="49">
        <v>1</v>
      </c>
      <c r="AF429" s="49">
        <v>1</v>
      </c>
      <c r="AG429" s="49">
        <v>1</v>
      </c>
      <c r="AH429" s="10" t="s">
        <v>6225</v>
      </c>
      <c r="AI429" s="10" t="s">
        <v>6226</v>
      </c>
      <c r="AJ429" s="10" t="s">
        <v>6227</v>
      </c>
      <c r="AK429" s="10"/>
      <c r="AL429" s="10"/>
      <c r="AM429" s="10" t="s">
        <v>4849</v>
      </c>
      <c r="AN429" s="10" t="s">
        <v>6228</v>
      </c>
      <c r="AO429" s="49">
        <v>0</v>
      </c>
      <c r="AP429" s="49">
        <v>0</v>
      </c>
      <c r="AQ429" s="49">
        <v>0</v>
      </c>
      <c r="AR429" s="49">
        <v>0</v>
      </c>
      <c r="AS429" s="49">
        <v>0</v>
      </c>
      <c r="AT429" s="49">
        <v>0</v>
      </c>
      <c r="AU429" s="49">
        <v>0</v>
      </c>
      <c r="AV429" s="49">
        <v>0</v>
      </c>
      <c r="AW429" s="50">
        <v>0</v>
      </c>
      <c r="AX429" s="49">
        <v>0</v>
      </c>
      <c r="AY429" s="49">
        <v>0</v>
      </c>
      <c r="AZ429" s="49">
        <v>0</v>
      </c>
      <c r="BA429" s="49">
        <v>0</v>
      </c>
      <c r="BB429" s="49">
        <v>30</v>
      </c>
      <c r="BC429" s="49">
        <v>0</v>
      </c>
      <c r="BD429" s="49">
        <v>30</v>
      </c>
      <c r="BE429" s="49">
        <v>0</v>
      </c>
      <c r="BF429" s="49">
        <v>0</v>
      </c>
      <c r="BG429" s="49">
        <v>0</v>
      </c>
      <c r="BH429" s="49">
        <v>0</v>
      </c>
      <c r="BI429" s="49">
        <v>0</v>
      </c>
      <c r="BJ429" s="50">
        <v>0</v>
      </c>
      <c r="BK429" s="49">
        <v>0</v>
      </c>
      <c r="BL429" s="49">
        <v>0</v>
      </c>
      <c r="BM429" s="49">
        <v>0</v>
      </c>
      <c r="BN429" s="49">
        <v>30</v>
      </c>
      <c r="BO429" s="49">
        <v>0</v>
      </c>
      <c r="BP429" s="49">
        <v>0</v>
      </c>
      <c r="BQ429" s="49">
        <v>0</v>
      </c>
      <c r="BR429" s="49">
        <v>0</v>
      </c>
      <c r="BS429" s="49">
        <v>0</v>
      </c>
      <c r="BT429" s="49">
        <v>0</v>
      </c>
      <c r="BU429" s="50">
        <v>0</v>
      </c>
      <c r="BV429" s="49">
        <v>0</v>
      </c>
      <c r="BW429" s="50">
        <v>0</v>
      </c>
      <c r="BX429" s="49">
        <v>0</v>
      </c>
      <c r="BY429" s="49">
        <v>0</v>
      </c>
      <c r="BZ429" s="49">
        <v>0</v>
      </c>
      <c r="CA429" s="49">
        <v>0</v>
      </c>
      <c r="CB429" s="49">
        <v>0</v>
      </c>
      <c r="CC429" s="49">
        <v>0</v>
      </c>
      <c r="CD429" s="49">
        <v>0</v>
      </c>
      <c r="CE429" s="49">
        <v>0</v>
      </c>
      <c r="CF429" s="49">
        <v>0</v>
      </c>
      <c r="CG429" s="49">
        <v>0</v>
      </c>
      <c r="CH429" s="50">
        <v>0</v>
      </c>
      <c r="CI429" s="49">
        <v>0</v>
      </c>
      <c r="CJ429" s="50">
        <v>0</v>
      </c>
      <c r="CK429" s="49">
        <v>0</v>
      </c>
      <c r="CL429" s="49">
        <v>0</v>
      </c>
      <c r="CM429" s="49">
        <v>0</v>
      </c>
      <c r="CN429" s="49">
        <v>0</v>
      </c>
      <c r="CO429" s="10" t="s">
        <v>4621</v>
      </c>
      <c r="CP429" s="51" t="s">
        <v>4622</v>
      </c>
    </row>
    <row r="430" spans="1:94" ht="70.349999999999994" customHeight="1" x14ac:dyDescent="0.3">
      <c r="A430" s="48" t="s">
        <v>4623</v>
      </c>
      <c r="B430" s="48" t="s">
        <v>4623</v>
      </c>
      <c r="C430" s="10" t="s">
        <v>101</v>
      </c>
      <c r="D430" s="10" t="s">
        <v>4353</v>
      </c>
      <c r="E430" s="10" t="s">
        <v>4624</v>
      </c>
      <c r="F430" s="10" t="s">
        <v>1465</v>
      </c>
      <c r="G430" s="10"/>
      <c r="H430" s="10" t="s">
        <v>3107</v>
      </c>
      <c r="I430" s="10" t="s">
        <v>3107</v>
      </c>
      <c r="J430" s="10" t="s">
        <v>4615</v>
      </c>
      <c r="K430" s="10" t="s">
        <v>4466</v>
      </c>
      <c r="L430" s="10" t="s">
        <v>4454</v>
      </c>
      <c r="M430" s="10" t="s">
        <v>1994</v>
      </c>
      <c r="N430" s="10" t="s">
        <v>4616</v>
      </c>
      <c r="O430" s="10" t="s">
        <v>137</v>
      </c>
      <c r="P430" s="10" t="s">
        <v>138</v>
      </c>
      <c r="Q430" s="10" t="s">
        <v>139</v>
      </c>
      <c r="R430" s="10" t="s">
        <v>140</v>
      </c>
      <c r="S430" s="10" t="s">
        <v>345</v>
      </c>
      <c r="T430" s="10" t="s">
        <v>346</v>
      </c>
      <c r="U430" s="10" t="s">
        <v>347</v>
      </c>
      <c r="V430" s="10" t="s">
        <v>348</v>
      </c>
      <c r="W430" s="10" t="s">
        <v>349</v>
      </c>
      <c r="X430" s="10" t="s">
        <v>350</v>
      </c>
      <c r="Y430" s="10" t="s">
        <v>123</v>
      </c>
      <c r="Z430" s="10" t="s">
        <v>124</v>
      </c>
      <c r="AA430" s="49">
        <v>2</v>
      </c>
      <c r="AB430" s="10" t="s">
        <v>125</v>
      </c>
      <c r="AC430" s="10" t="s">
        <v>3981</v>
      </c>
      <c r="AD430" s="49">
        <v>0</v>
      </c>
      <c r="AE430" s="49">
        <v>1</v>
      </c>
      <c r="AF430" s="49">
        <v>1</v>
      </c>
      <c r="AG430" s="49">
        <v>0</v>
      </c>
      <c r="AH430" s="10"/>
      <c r="AI430" s="10" t="s">
        <v>6229</v>
      </c>
      <c r="AJ430" s="10" t="s">
        <v>6230</v>
      </c>
      <c r="AK430" s="10" t="s">
        <v>6095</v>
      </c>
      <c r="AL430" s="10"/>
      <c r="AM430" s="10" t="s">
        <v>4849</v>
      </c>
      <c r="AN430" s="10"/>
      <c r="AO430" s="49">
        <v>50</v>
      </c>
      <c r="AP430" s="49">
        <v>0</v>
      </c>
      <c r="AQ430" s="49">
        <v>50</v>
      </c>
      <c r="AR430" s="49">
        <v>0</v>
      </c>
      <c r="AS430" s="49">
        <v>0</v>
      </c>
      <c r="AT430" s="49">
        <v>0</v>
      </c>
      <c r="AU430" s="49">
        <v>0</v>
      </c>
      <c r="AV430" s="49">
        <v>0</v>
      </c>
      <c r="AW430" s="50">
        <v>0</v>
      </c>
      <c r="AX430" s="49">
        <v>0</v>
      </c>
      <c r="AY430" s="49">
        <v>0</v>
      </c>
      <c r="AZ430" s="49">
        <v>0</v>
      </c>
      <c r="BA430" s="49">
        <v>50</v>
      </c>
      <c r="BB430" s="49">
        <v>0</v>
      </c>
      <c r="BC430" s="49">
        <v>0</v>
      </c>
      <c r="BD430" s="49">
        <v>0</v>
      </c>
      <c r="BE430" s="49">
        <v>0</v>
      </c>
      <c r="BF430" s="49">
        <v>0</v>
      </c>
      <c r="BG430" s="49">
        <v>0</v>
      </c>
      <c r="BH430" s="49">
        <v>0</v>
      </c>
      <c r="BI430" s="49">
        <v>0</v>
      </c>
      <c r="BJ430" s="50">
        <v>0</v>
      </c>
      <c r="BK430" s="49">
        <v>0</v>
      </c>
      <c r="BL430" s="49">
        <v>0</v>
      </c>
      <c r="BM430" s="49">
        <v>0</v>
      </c>
      <c r="BN430" s="49">
        <v>0</v>
      </c>
      <c r="BO430" s="49">
        <v>0</v>
      </c>
      <c r="BP430" s="49">
        <v>0</v>
      </c>
      <c r="BQ430" s="49">
        <v>0</v>
      </c>
      <c r="BR430" s="49">
        <v>0</v>
      </c>
      <c r="BS430" s="49">
        <v>0</v>
      </c>
      <c r="BT430" s="49">
        <v>0</v>
      </c>
      <c r="BU430" s="50">
        <v>0</v>
      </c>
      <c r="BV430" s="49">
        <v>0</v>
      </c>
      <c r="BW430" s="50">
        <v>0</v>
      </c>
      <c r="BX430" s="49">
        <v>0</v>
      </c>
      <c r="BY430" s="49">
        <v>0</v>
      </c>
      <c r="BZ430" s="49">
        <v>0</v>
      </c>
      <c r="CA430" s="49">
        <v>0</v>
      </c>
      <c r="CB430" s="49">
        <v>50</v>
      </c>
      <c r="CC430" s="49">
        <v>0</v>
      </c>
      <c r="CD430" s="49">
        <v>50</v>
      </c>
      <c r="CE430" s="49">
        <v>0</v>
      </c>
      <c r="CF430" s="49">
        <v>0</v>
      </c>
      <c r="CG430" s="49">
        <v>0</v>
      </c>
      <c r="CH430" s="50">
        <v>0</v>
      </c>
      <c r="CI430" s="49">
        <v>0</v>
      </c>
      <c r="CJ430" s="50">
        <v>0</v>
      </c>
      <c r="CK430" s="49">
        <v>0</v>
      </c>
      <c r="CL430" s="49">
        <v>0</v>
      </c>
      <c r="CM430" s="49">
        <v>0</v>
      </c>
      <c r="CN430" s="49">
        <v>50</v>
      </c>
      <c r="CO430" s="10"/>
      <c r="CP430" s="51" t="s">
        <v>4622</v>
      </c>
    </row>
    <row r="431" spans="1:94" ht="70.349999999999994" customHeight="1" x14ac:dyDescent="0.3">
      <c r="A431" s="48" t="s">
        <v>4629</v>
      </c>
      <c r="B431" s="48" t="s">
        <v>4629</v>
      </c>
      <c r="C431" s="10" t="s">
        <v>136</v>
      </c>
      <c r="D431" s="10" t="s">
        <v>4353</v>
      </c>
      <c r="E431" s="10" t="s">
        <v>4613</v>
      </c>
      <c r="F431" s="10" t="s">
        <v>1465</v>
      </c>
      <c r="G431" s="10" t="s">
        <v>4614</v>
      </c>
      <c r="H431" s="10" t="s">
        <v>3107</v>
      </c>
      <c r="I431" s="10" t="s">
        <v>3107</v>
      </c>
      <c r="J431" s="10" t="s">
        <v>4615</v>
      </c>
      <c r="K431" s="10" t="s">
        <v>4466</v>
      </c>
      <c r="L431" s="10" t="s">
        <v>4454</v>
      </c>
      <c r="M431" s="10" t="s">
        <v>1994</v>
      </c>
      <c r="N431" s="10" t="s">
        <v>4616</v>
      </c>
      <c r="O431" s="10" t="s">
        <v>137</v>
      </c>
      <c r="P431" s="10" t="s">
        <v>138</v>
      </c>
      <c r="Q431" s="10" t="s">
        <v>139</v>
      </c>
      <c r="R431" s="10" t="s">
        <v>140</v>
      </c>
      <c r="S431" s="10" t="s">
        <v>554</v>
      </c>
      <c r="T431" s="10" t="s">
        <v>4181</v>
      </c>
      <c r="U431" s="10" t="s">
        <v>1483</v>
      </c>
      <c r="V431" s="10" t="s">
        <v>4182</v>
      </c>
      <c r="W431" s="10" t="s">
        <v>4183</v>
      </c>
      <c r="X431" s="10" t="s">
        <v>500</v>
      </c>
      <c r="Y431" s="10" t="s">
        <v>123</v>
      </c>
      <c r="Z431" s="10" t="s">
        <v>500</v>
      </c>
      <c r="AA431" s="49">
        <v>1</v>
      </c>
      <c r="AB431" s="10" t="s">
        <v>125</v>
      </c>
      <c r="AC431" s="10" t="s">
        <v>3981</v>
      </c>
      <c r="AD431" s="49">
        <v>0</v>
      </c>
      <c r="AE431" s="49">
        <v>0</v>
      </c>
      <c r="AF431" s="49">
        <v>1</v>
      </c>
      <c r="AG431" s="49">
        <v>0</v>
      </c>
      <c r="AH431" s="10"/>
      <c r="AI431" s="10"/>
      <c r="AJ431" s="10"/>
      <c r="AK431" s="10" t="s">
        <v>6231</v>
      </c>
      <c r="AL431" s="10"/>
      <c r="AM431" s="10" t="s">
        <v>4881</v>
      </c>
      <c r="AN431" s="10"/>
      <c r="AO431" s="49">
        <v>0</v>
      </c>
      <c r="AP431" s="49">
        <v>0</v>
      </c>
      <c r="AQ431" s="49">
        <v>0</v>
      </c>
      <c r="AR431" s="49">
        <v>0</v>
      </c>
      <c r="AS431" s="49">
        <v>0</v>
      </c>
      <c r="AT431" s="49">
        <v>0</v>
      </c>
      <c r="AU431" s="49">
        <v>0</v>
      </c>
      <c r="AV431" s="49">
        <v>0</v>
      </c>
      <c r="AW431" s="50">
        <v>0</v>
      </c>
      <c r="AX431" s="49">
        <v>0</v>
      </c>
      <c r="AY431" s="49">
        <v>0</v>
      </c>
      <c r="AZ431" s="49">
        <v>0</v>
      </c>
      <c r="BA431" s="49">
        <v>0</v>
      </c>
      <c r="BB431" s="49">
        <v>0</v>
      </c>
      <c r="BC431" s="49">
        <v>0</v>
      </c>
      <c r="BD431" s="49">
        <v>0</v>
      </c>
      <c r="BE431" s="49">
        <v>0</v>
      </c>
      <c r="BF431" s="49">
        <v>0</v>
      </c>
      <c r="BG431" s="49">
        <v>0</v>
      </c>
      <c r="BH431" s="49">
        <v>0</v>
      </c>
      <c r="BI431" s="49">
        <v>0</v>
      </c>
      <c r="BJ431" s="50">
        <v>0</v>
      </c>
      <c r="BK431" s="49">
        <v>0</v>
      </c>
      <c r="BL431" s="49">
        <v>0</v>
      </c>
      <c r="BM431" s="49">
        <v>0</v>
      </c>
      <c r="BN431" s="49">
        <v>0</v>
      </c>
      <c r="BO431" s="49">
        <v>0</v>
      </c>
      <c r="BP431" s="49">
        <v>0</v>
      </c>
      <c r="BQ431" s="49">
        <v>0</v>
      </c>
      <c r="BR431" s="49">
        <v>0</v>
      </c>
      <c r="BS431" s="49">
        <v>0</v>
      </c>
      <c r="BT431" s="49">
        <v>0</v>
      </c>
      <c r="BU431" s="50">
        <v>0</v>
      </c>
      <c r="BV431" s="49">
        <v>0</v>
      </c>
      <c r="BW431" s="50">
        <v>0</v>
      </c>
      <c r="BX431" s="49">
        <v>0</v>
      </c>
      <c r="BY431" s="49">
        <v>0</v>
      </c>
      <c r="BZ431" s="49">
        <v>0</v>
      </c>
      <c r="CA431" s="49">
        <v>0</v>
      </c>
      <c r="CB431" s="49">
        <v>0</v>
      </c>
      <c r="CC431" s="49">
        <v>0</v>
      </c>
      <c r="CD431" s="49">
        <v>0</v>
      </c>
      <c r="CE431" s="49">
        <v>0</v>
      </c>
      <c r="CF431" s="49">
        <v>0</v>
      </c>
      <c r="CG431" s="49">
        <v>0</v>
      </c>
      <c r="CH431" s="50">
        <v>0</v>
      </c>
      <c r="CI431" s="49">
        <v>0</v>
      </c>
      <c r="CJ431" s="50">
        <v>0</v>
      </c>
      <c r="CK431" s="49">
        <v>0</v>
      </c>
      <c r="CL431" s="49">
        <v>0</v>
      </c>
      <c r="CM431" s="49">
        <v>0</v>
      </c>
      <c r="CN431" s="49">
        <v>0</v>
      </c>
      <c r="CO431" s="10" t="s">
        <v>4631</v>
      </c>
      <c r="CP431" s="51"/>
    </row>
    <row r="432" spans="1:94" ht="70.349999999999994" customHeight="1" x14ac:dyDescent="0.3">
      <c r="A432" s="48" t="s">
        <v>4632</v>
      </c>
      <c r="B432" s="48" t="s">
        <v>4632</v>
      </c>
      <c r="C432" s="10" t="s">
        <v>111</v>
      </c>
      <c r="D432" s="10" t="s">
        <v>4353</v>
      </c>
      <c r="E432" s="10" t="s">
        <v>4633</v>
      </c>
      <c r="F432" s="10" t="s">
        <v>1465</v>
      </c>
      <c r="G432" s="10"/>
      <c r="H432" s="10" t="s">
        <v>3107</v>
      </c>
      <c r="I432" s="10" t="s">
        <v>4634</v>
      </c>
      <c r="J432" s="10" t="s">
        <v>104</v>
      </c>
      <c r="K432" s="10" t="s">
        <v>4466</v>
      </c>
      <c r="L432" s="10" t="s">
        <v>4635</v>
      </c>
      <c r="M432" s="10" t="s">
        <v>4636</v>
      </c>
      <c r="N432" s="10" t="s">
        <v>4637</v>
      </c>
      <c r="O432" s="10" t="s">
        <v>137</v>
      </c>
      <c r="P432" s="10" t="s">
        <v>138</v>
      </c>
      <c r="Q432" s="10" t="s">
        <v>4235</v>
      </c>
      <c r="R432" s="10" t="s">
        <v>140</v>
      </c>
      <c r="S432" s="10" t="s">
        <v>217</v>
      </c>
      <c r="T432" s="10" t="s">
        <v>218</v>
      </c>
      <c r="U432" s="10" t="s">
        <v>219</v>
      </c>
      <c r="V432" s="10" t="s">
        <v>220</v>
      </c>
      <c r="W432" s="10" t="s">
        <v>221</v>
      </c>
      <c r="X432" s="10" t="s">
        <v>222</v>
      </c>
      <c r="Y432" s="10" t="s">
        <v>123</v>
      </c>
      <c r="Z432" s="10" t="s">
        <v>124</v>
      </c>
      <c r="AA432" s="49">
        <v>4</v>
      </c>
      <c r="AB432" s="10" t="s">
        <v>125</v>
      </c>
      <c r="AC432" s="10" t="s">
        <v>3981</v>
      </c>
      <c r="AD432" s="49">
        <v>1</v>
      </c>
      <c r="AE432" s="49">
        <v>1</v>
      </c>
      <c r="AF432" s="49">
        <v>1</v>
      </c>
      <c r="AG432" s="49">
        <v>1</v>
      </c>
      <c r="AH432" s="10" t="s">
        <v>6232</v>
      </c>
      <c r="AI432" s="10" t="s">
        <v>6233</v>
      </c>
      <c r="AJ432" s="10" t="s">
        <v>6234</v>
      </c>
      <c r="AK432" s="10" t="s">
        <v>6235</v>
      </c>
      <c r="AL432" s="10" t="s">
        <v>6235</v>
      </c>
      <c r="AM432" s="10" t="s">
        <v>4849</v>
      </c>
      <c r="AN432" s="10" t="s">
        <v>6236</v>
      </c>
      <c r="AO432" s="49">
        <v>120</v>
      </c>
      <c r="AP432" s="49">
        <v>0</v>
      </c>
      <c r="AQ432" s="49">
        <v>120</v>
      </c>
      <c r="AR432" s="49">
        <v>0</v>
      </c>
      <c r="AS432" s="49">
        <v>0</v>
      </c>
      <c r="AT432" s="49">
        <v>0</v>
      </c>
      <c r="AU432" s="49">
        <v>0</v>
      </c>
      <c r="AV432" s="49">
        <v>200</v>
      </c>
      <c r="AW432" s="50">
        <v>0</v>
      </c>
      <c r="AX432" s="49">
        <v>0</v>
      </c>
      <c r="AY432" s="49">
        <v>0</v>
      </c>
      <c r="AZ432" s="49">
        <v>0</v>
      </c>
      <c r="BA432" s="49">
        <v>320</v>
      </c>
      <c r="BB432" s="49">
        <v>0</v>
      </c>
      <c r="BC432" s="49">
        <v>0</v>
      </c>
      <c r="BD432" s="49">
        <v>0</v>
      </c>
      <c r="BE432" s="49">
        <v>0</v>
      </c>
      <c r="BF432" s="49">
        <v>0</v>
      </c>
      <c r="BG432" s="49">
        <v>0</v>
      </c>
      <c r="BH432" s="49">
        <v>0</v>
      </c>
      <c r="BI432" s="49">
        <v>0</v>
      </c>
      <c r="BJ432" s="50">
        <v>0</v>
      </c>
      <c r="BK432" s="49">
        <v>0</v>
      </c>
      <c r="BL432" s="49">
        <v>0</v>
      </c>
      <c r="BM432" s="49">
        <v>0</v>
      </c>
      <c r="BN432" s="49">
        <v>0</v>
      </c>
      <c r="BO432" s="49">
        <v>0</v>
      </c>
      <c r="BP432" s="49">
        <v>0</v>
      </c>
      <c r="BQ432" s="49">
        <v>0</v>
      </c>
      <c r="BR432" s="49">
        <v>0</v>
      </c>
      <c r="BS432" s="49">
        <v>0</v>
      </c>
      <c r="BT432" s="49">
        <v>0</v>
      </c>
      <c r="BU432" s="50">
        <v>0</v>
      </c>
      <c r="BV432" s="49">
        <v>0</v>
      </c>
      <c r="BW432" s="50">
        <v>0</v>
      </c>
      <c r="BX432" s="49">
        <v>0</v>
      </c>
      <c r="BY432" s="49">
        <v>0</v>
      </c>
      <c r="BZ432" s="49">
        <v>0</v>
      </c>
      <c r="CA432" s="49">
        <v>0</v>
      </c>
      <c r="CB432" s="49">
        <v>0</v>
      </c>
      <c r="CC432" s="49">
        <v>0</v>
      </c>
      <c r="CD432" s="49">
        <v>0</v>
      </c>
      <c r="CE432" s="49">
        <v>0</v>
      </c>
      <c r="CF432" s="49">
        <v>0</v>
      </c>
      <c r="CG432" s="49">
        <v>0</v>
      </c>
      <c r="CH432" s="50">
        <v>0</v>
      </c>
      <c r="CI432" s="49">
        <v>0</v>
      </c>
      <c r="CJ432" s="50">
        <v>0</v>
      </c>
      <c r="CK432" s="49">
        <v>0</v>
      </c>
      <c r="CL432" s="49">
        <v>0</v>
      </c>
      <c r="CM432" s="49">
        <v>0</v>
      </c>
      <c r="CN432" s="49">
        <v>0</v>
      </c>
      <c r="CO432" s="10"/>
      <c r="CP432" s="51" t="s">
        <v>4642</v>
      </c>
    </row>
    <row r="433" spans="1:94" ht="70.349999999999994" customHeight="1" x14ac:dyDescent="0.3">
      <c r="A433" s="48" t="s">
        <v>4643</v>
      </c>
      <c r="B433" s="48" t="s">
        <v>4643</v>
      </c>
      <c r="C433" s="10" t="s">
        <v>111</v>
      </c>
      <c r="D433" s="10" t="s">
        <v>4353</v>
      </c>
      <c r="E433" s="10" t="s">
        <v>4644</v>
      </c>
      <c r="F433" s="10" t="s">
        <v>1465</v>
      </c>
      <c r="G433" s="10"/>
      <c r="H433" s="10" t="s">
        <v>3107</v>
      </c>
      <c r="I433" s="10" t="s">
        <v>4645</v>
      </c>
      <c r="J433" s="10" t="s">
        <v>104</v>
      </c>
      <c r="K433" s="10" t="s">
        <v>4646</v>
      </c>
      <c r="L433" s="10" t="s">
        <v>4635</v>
      </c>
      <c r="M433" s="10" t="s">
        <v>4395</v>
      </c>
      <c r="N433" s="10" t="s">
        <v>4647</v>
      </c>
      <c r="O433" s="10" t="s">
        <v>4399</v>
      </c>
      <c r="P433" s="10" t="s">
        <v>421</v>
      </c>
      <c r="Q433" s="10" t="s">
        <v>4400</v>
      </c>
      <c r="R433" s="10" t="s">
        <v>423</v>
      </c>
      <c r="S433" s="10" t="s">
        <v>1134</v>
      </c>
      <c r="T433" s="10" t="s">
        <v>1135</v>
      </c>
      <c r="U433" s="10" t="s">
        <v>1136</v>
      </c>
      <c r="V433" s="10" t="s">
        <v>1137</v>
      </c>
      <c r="W433" s="10" t="s">
        <v>1138</v>
      </c>
      <c r="X433" s="10" t="s">
        <v>350</v>
      </c>
      <c r="Y433" s="10" t="s">
        <v>123</v>
      </c>
      <c r="Z433" s="10" t="s">
        <v>167</v>
      </c>
      <c r="AA433" s="49">
        <v>4</v>
      </c>
      <c r="AB433" s="10" t="s">
        <v>125</v>
      </c>
      <c r="AC433" s="10" t="s">
        <v>3981</v>
      </c>
      <c r="AD433" s="49">
        <v>2</v>
      </c>
      <c r="AE433" s="49">
        <v>2</v>
      </c>
      <c r="AF433" s="49">
        <v>0</v>
      </c>
      <c r="AG433" s="49">
        <v>0</v>
      </c>
      <c r="AH433" s="10" t="s">
        <v>6237</v>
      </c>
      <c r="AI433" s="10"/>
      <c r="AJ433" s="10"/>
      <c r="AK433" s="10"/>
      <c r="AL433" s="10"/>
      <c r="AM433" s="10" t="s">
        <v>4881</v>
      </c>
      <c r="AN433" s="10"/>
      <c r="AO433" s="49">
        <v>0</v>
      </c>
      <c r="AP433" s="49">
        <v>0</v>
      </c>
      <c r="AQ433" s="49">
        <v>0</v>
      </c>
      <c r="AR433" s="49">
        <v>0</v>
      </c>
      <c r="AS433" s="49">
        <v>0</v>
      </c>
      <c r="AT433" s="49">
        <v>0</v>
      </c>
      <c r="AU433" s="49">
        <v>0</v>
      </c>
      <c r="AV433" s="49">
        <v>0</v>
      </c>
      <c r="AW433" s="50">
        <v>0</v>
      </c>
      <c r="AX433" s="49">
        <v>0</v>
      </c>
      <c r="AY433" s="49">
        <v>0</v>
      </c>
      <c r="AZ433" s="49">
        <v>0</v>
      </c>
      <c r="BA433" s="49">
        <v>0</v>
      </c>
      <c r="BB433" s="49">
        <v>0</v>
      </c>
      <c r="BC433" s="49">
        <v>0</v>
      </c>
      <c r="BD433" s="49">
        <v>0</v>
      </c>
      <c r="BE433" s="49">
        <v>0</v>
      </c>
      <c r="BF433" s="49">
        <v>0</v>
      </c>
      <c r="BG433" s="49">
        <v>0</v>
      </c>
      <c r="BH433" s="49">
        <v>0</v>
      </c>
      <c r="BI433" s="49">
        <v>0</v>
      </c>
      <c r="BJ433" s="50">
        <v>0</v>
      </c>
      <c r="BK433" s="49">
        <v>0</v>
      </c>
      <c r="BL433" s="49">
        <v>0</v>
      </c>
      <c r="BM433" s="49">
        <v>0</v>
      </c>
      <c r="BN433" s="49">
        <v>0</v>
      </c>
      <c r="BO433" s="49">
        <v>0</v>
      </c>
      <c r="BP433" s="49">
        <v>0</v>
      </c>
      <c r="BQ433" s="49">
        <v>0</v>
      </c>
      <c r="BR433" s="49">
        <v>0</v>
      </c>
      <c r="BS433" s="49">
        <v>0</v>
      </c>
      <c r="BT433" s="49">
        <v>0</v>
      </c>
      <c r="BU433" s="50">
        <v>0</v>
      </c>
      <c r="BV433" s="49">
        <v>0</v>
      </c>
      <c r="BW433" s="50">
        <v>0</v>
      </c>
      <c r="BX433" s="49">
        <v>0</v>
      </c>
      <c r="BY433" s="49">
        <v>0</v>
      </c>
      <c r="BZ433" s="49">
        <v>0</v>
      </c>
      <c r="CA433" s="49">
        <v>0</v>
      </c>
      <c r="CB433" s="49">
        <v>0</v>
      </c>
      <c r="CC433" s="49">
        <v>0</v>
      </c>
      <c r="CD433" s="49">
        <v>0</v>
      </c>
      <c r="CE433" s="49">
        <v>0</v>
      </c>
      <c r="CF433" s="49">
        <v>0</v>
      </c>
      <c r="CG433" s="49">
        <v>0</v>
      </c>
      <c r="CH433" s="50">
        <v>0</v>
      </c>
      <c r="CI433" s="49">
        <v>0</v>
      </c>
      <c r="CJ433" s="50">
        <v>0</v>
      </c>
      <c r="CK433" s="49">
        <v>0</v>
      </c>
      <c r="CL433" s="49">
        <v>0</v>
      </c>
      <c r="CM433" s="49">
        <v>0</v>
      </c>
      <c r="CN433" s="49">
        <v>0</v>
      </c>
      <c r="CO433" s="10" t="s">
        <v>4650</v>
      </c>
      <c r="CP433" s="51" t="s">
        <v>4650</v>
      </c>
    </row>
    <row r="434" spans="1:94" ht="70.349999999999994" customHeight="1" x14ac:dyDescent="0.3">
      <c r="A434" s="48" t="s">
        <v>4651</v>
      </c>
      <c r="B434" s="48" t="s">
        <v>4651</v>
      </c>
      <c r="C434" s="10" t="s">
        <v>111</v>
      </c>
      <c r="D434" s="10" t="s">
        <v>4353</v>
      </c>
      <c r="E434" s="10" t="s">
        <v>4652</v>
      </c>
      <c r="F434" s="10" t="s">
        <v>1465</v>
      </c>
      <c r="G434" s="10"/>
      <c r="H434" s="10" t="s">
        <v>3107</v>
      </c>
      <c r="I434" s="10" t="s">
        <v>4653</v>
      </c>
      <c r="J434" s="10" t="s">
        <v>104</v>
      </c>
      <c r="K434" s="10" t="s">
        <v>4654</v>
      </c>
      <c r="L434" s="10" t="s">
        <v>4635</v>
      </c>
      <c r="M434" s="10" t="s">
        <v>4655</v>
      </c>
      <c r="N434" s="10" t="s">
        <v>4656</v>
      </c>
      <c r="O434" s="10" t="s">
        <v>2463</v>
      </c>
      <c r="P434" s="10" t="s">
        <v>716</v>
      </c>
      <c r="Q434" s="10" t="s">
        <v>2551</v>
      </c>
      <c r="R434" s="10" t="s">
        <v>2552</v>
      </c>
      <c r="S434" s="10" t="s">
        <v>531</v>
      </c>
      <c r="T434" s="10" t="s">
        <v>4657</v>
      </c>
      <c r="U434" s="10" t="s">
        <v>1062</v>
      </c>
      <c r="V434" s="10" t="s">
        <v>4658</v>
      </c>
      <c r="W434" s="10" t="s">
        <v>2375</v>
      </c>
      <c r="X434" s="10" t="s">
        <v>500</v>
      </c>
      <c r="Y434" s="10" t="s">
        <v>239</v>
      </c>
      <c r="Z434" s="10" t="s">
        <v>124</v>
      </c>
      <c r="AA434" s="49">
        <v>1</v>
      </c>
      <c r="AB434" s="10" t="s">
        <v>125</v>
      </c>
      <c r="AC434" s="10" t="s">
        <v>3981</v>
      </c>
      <c r="AD434" s="49">
        <v>0</v>
      </c>
      <c r="AE434" s="49">
        <v>0</v>
      </c>
      <c r="AF434" s="49">
        <v>1</v>
      </c>
      <c r="AG434" s="49">
        <v>0</v>
      </c>
      <c r="AH434" s="10"/>
      <c r="AI434" s="10"/>
      <c r="AJ434" s="10"/>
      <c r="AK434" s="10"/>
      <c r="AL434" s="10"/>
      <c r="AM434" s="10" t="s">
        <v>4849</v>
      </c>
      <c r="AN434" s="10"/>
      <c r="AO434" s="49">
        <v>60</v>
      </c>
      <c r="AP434" s="49">
        <v>0</v>
      </c>
      <c r="AQ434" s="49">
        <v>60</v>
      </c>
      <c r="AR434" s="49">
        <v>0</v>
      </c>
      <c r="AS434" s="49">
        <v>0</v>
      </c>
      <c r="AT434" s="49">
        <v>0</v>
      </c>
      <c r="AU434" s="49">
        <v>0</v>
      </c>
      <c r="AV434" s="49">
        <v>30</v>
      </c>
      <c r="AW434" s="50">
        <v>0</v>
      </c>
      <c r="AX434" s="49">
        <v>0</v>
      </c>
      <c r="AY434" s="49">
        <v>0</v>
      </c>
      <c r="AZ434" s="49">
        <v>0</v>
      </c>
      <c r="BA434" s="49">
        <v>90</v>
      </c>
      <c r="BB434" s="49">
        <v>0</v>
      </c>
      <c r="BC434" s="49">
        <v>0</v>
      </c>
      <c r="BD434" s="49">
        <v>0</v>
      </c>
      <c r="BE434" s="49">
        <v>0</v>
      </c>
      <c r="BF434" s="49">
        <v>0</v>
      </c>
      <c r="BG434" s="49">
        <v>0</v>
      </c>
      <c r="BH434" s="49">
        <v>0</v>
      </c>
      <c r="BI434" s="49">
        <v>0</v>
      </c>
      <c r="BJ434" s="50">
        <v>0</v>
      </c>
      <c r="BK434" s="49">
        <v>0</v>
      </c>
      <c r="BL434" s="49">
        <v>0</v>
      </c>
      <c r="BM434" s="49">
        <v>0</v>
      </c>
      <c r="BN434" s="49">
        <v>0</v>
      </c>
      <c r="BO434" s="49">
        <v>0</v>
      </c>
      <c r="BP434" s="49">
        <v>0</v>
      </c>
      <c r="BQ434" s="49">
        <v>0</v>
      </c>
      <c r="BR434" s="49">
        <v>0</v>
      </c>
      <c r="BS434" s="49">
        <v>0</v>
      </c>
      <c r="BT434" s="49">
        <v>0</v>
      </c>
      <c r="BU434" s="50">
        <v>0</v>
      </c>
      <c r="BV434" s="49">
        <v>0</v>
      </c>
      <c r="BW434" s="50">
        <v>0</v>
      </c>
      <c r="BX434" s="49">
        <v>0</v>
      </c>
      <c r="BY434" s="49">
        <v>0</v>
      </c>
      <c r="BZ434" s="49">
        <v>0</v>
      </c>
      <c r="CA434" s="49">
        <v>0</v>
      </c>
      <c r="CB434" s="49">
        <v>0</v>
      </c>
      <c r="CC434" s="49">
        <v>0</v>
      </c>
      <c r="CD434" s="49">
        <v>0</v>
      </c>
      <c r="CE434" s="49">
        <v>0</v>
      </c>
      <c r="CF434" s="49">
        <v>0</v>
      </c>
      <c r="CG434" s="49">
        <v>0</v>
      </c>
      <c r="CH434" s="50">
        <v>0</v>
      </c>
      <c r="CI434" s="49">
        <v>0</v>
      </c>
      <c r="CJ434" s="50">
        <v>0</v>
      </c>
      <c r="CK434" s="49">
        <v>0</v>
      </c>
      <c r="CL434" s="49">
        <v>0</v>
      </c>
      <c r="CM434" s="49">
        <v>0</v>
      </c>
      <c r="CN434" s="49">
        <v>0</v>
      </c>
      <c r="CO434" s="10" t="s">
        <v>4660</v>
      </c>
      <c r="CP434" s="51" t="s">
        <v>4661</v>
      </c>
    </row>
    <row r="435" spans="1:94" ht="70.349999999999994" customHeight="1" x14ac:dyDescent="0.3">
      <c r="A435" s="48" t="s">
        <v>4662</v>
      </c>
      <c r="B435" s="48" t="s">
        <v>4662</v>
      </c>
      <c r="C435" s="10" t="s">
        <v>111</v>
      </c>
      <c r="D435" s="10" t="s">
        <v>4353</v>
      </c>
      <c r="E435" s="10" t="s">
        <v>4663</v>
      </c>
      <c r="F435" s="10" t="s">
        <v>1465</v>
      </c>
      <c r="G435" s="10"/>
      <c r="H435" s="10" t="s">
        <v>3107</v>
      </c>
      <c r="I435" s="10" t="s">
        <v>4664</v>
      </c>
      <c r="J435" s="10" t="s">
        <v>104</v>
      </c>
      <c r="K435" s="10" t="s">
        <v>4665</v>
      </c>
      <c r="L435" s="10" t="s">
        <v>4635</v>
      </c>
      <c r="M435" s="10" t="s">
        <v>4396</v>
      </c>
      <c r="N435" s="10" t="s">
        <v>4666</v>
      </c>
      <c r="O435" s="10" t="s">
        <v>2463</v>
      </c>
      <c r="P435" s="10" t="s">
        <v>716</v>
      </c>
      <c r="Q435" s="10" t="s">
        <v>2465</v>
      </c>
      <c r="R435" s="10" t="s">
        <v>2466</v>
      </c>
      <c r="S435" s="10" t="s">
        <v>4667</v>
      </c>
      <c r="T435" s="10" t="s">
        <v>4668</v>
      </c>
      <c r="U435" s="10" t="s">
        <v>4669</v>
      </c>
      <c r="V435" s="10" t="s">
        <v>4670</v>
      </c>
      <c r="W435" s="10" t="s">
        <v>4671</v>
      </c>
      <c r="X435" s="10" t="s">
        <v>283</v>
      </c>
      <c r="Y435" s="10" t="s">
        <v>123</v>
      </c>
      <c r="Z435" s="10" t="s">
        <v>124</v>
      </c>
      <c r="AA435" s="49">
        <v>7</v>
      </c>
      <c r="AB435" s="10" t="s">
        <v>125</v>
      </c>
      <c r="AC435" s="10" t="s">
        <v>3981</v>
      </c>
      <c r="AD435" s="49">
        <v>0</v>
      </c>
      <c r="AE435" s="49">
        <v>0</v>
      </c>
      <c r="AF435" s="49">
        <v>4</v>
      </c>
      <c r="AG435" s="49">
        <v>3</v>
      </c>
      <c r="AH435" s="10"/>
      <c r="AI435" s="10"/>
      <c r="AJ435" s="10"/>
      <c r="AK435" s="10"/>
      <c r="AL435" s="10"/>
      <c r="AM435" s="10" t="s">
        <v>4849</v>
      </c>
      <c r="AN435" s="10"/>
      <c r="AO435" s="49">
        <v>210</v>
      </c>
      <c r="AP435" s="49">
        <v>0</v>
      </c>
      <c r="AQ435" s="49">
        <v>210</v>
      </c>
      <c r="AR435" s="49">
        <v>0</v>
      </c>
      <c r="AS435" s="49">
        <v>0</v>
      </c>
      <c r="AT435" s="49">
        <v>0</v>
      </c>
      <c r="AU435" s="49">
        <v>0</v>
      </c>
      <c r="AV435" s="49">
        <v>400</v>
      </c>
      <c r="AW435" s="50">
        <v>0</v>
      </c>
      <c r="AX435" s="49">
        <v>0</v>
      </c>
      <c r="AY435" s="49">
        <v>0</v>
      </c>
      <c r="AZ435" s="49">
        <v>0</v>
      </c>
      <c r="BA435" s="49">
        <v>610</v>
      </c>
      <c r="BB435" s="49">
        <v>0</v>
      </c>
      <c r="BC435" s="49">
        <v>0</v>
      </c>
      <c r="BD435" s="49">
        <v>0</v>
      </c>
      <c r="BE435" s="49">
        <v>0</v>
      </c>
      <c r="BF435" s="49">
        <v>0</v>
      </c>
      <c r="BG435" s="49">
        <v>0</v>
      </c>
      <c r="BH435" s="49">
        <v>0</v>
      </c>
      <c r="BI435" s="49">
        <v>0</v>
      </c>
      <c r="BJ435" s="50">
        <v>0</v>
      </c>
      <c r="BK435" s="49">
        <v>0</v>
      </c>
      <c r="BL435" s="49">
        <v>0</v>
      </c>
      <c r="BM435" s="49">
        <v>0</v>
      </c>
      <c r="BN435" s="49">
        <v>0</v>
      </c>
      <c r="BO435" s="49">
        <v>0</v>
      </c>
      <c r="BP435" s="49">
        <v>0</v>
      </c>
      <c r="BQ435" s="49">
        <v>0</v>
      </c>
      <c r="BR435" s="49">
        <v>0</v>
      </c>
      <c r="BS435" s="49">
        <v>0</v>
      </c>
      <c r="BT435" s="49">
        <v>0</v>
      </c>
      <c r="BU435" s="50">
        <v>0</v>
      </c>
      <c r="BV435" s="49">
        <v>0</v>
      </c>
      <c r="BW435" s="50">
        <v>0</v>
      </c>
      <c r="BX435" s="49">
        <v>0</v>
      </c>
      <c r="BY435" s="49">
        <v>0</v>
      </c>
      <c r="BZ435" s="49">
        <v>0</v>
      </c>
      <c r="CA435" s="49">
        <v>0</v>
      </c>
      <c r="CB435" s="49">
        <v>0</v>
      </c>
      <c r="CC435" s="49">
        <v>0</v>
      </c>
      <c r="CD435" s="49">
        <v>0</v>
      </c>
      <c r="CE435" s="49">
        <v>0</v>
      </c>
      <c r="CF435" s="49">
        <v>0</v>
      </c>
      <c r="CG435" s="49">
        <v>0</v>
      </c>
      <c r="CH435" s="50">
        <v>0</v>
      </c>
      <c r="CI435" s="49">
        <v>0</v>
      </c>
      <c r="CJ435" s="50">
        <v>0</v>
      </c>
      <c r="CK435" s="49">
        <v>0</v>
      </c>
      <c r="CL435" s="49">
        <v>0</v>
      </c>
      <c r="CM435" s="49">
        <v>0</v>
      </c>
      <c r="CN435" s="49">
        <v>0</v>
      </c>
      <c r="CO435" s="10" t="s">
        <v>4672</v>
      </c>
      <c r="CP435" s="51" t="s">
        <v>4673</v>
      </c>
    </row>
    <row r="436" spans="1:94" ht="70.349999999999994" customHeight="1" x14ac:dyDescent="0.3">
      <c r="A436" s="48" t="s">
        <v>4674</v>
      </c>
      <c r="B436" s="48" t="s">
        <v>4674</v>
      </c>
      <c r="C436" s="10" t="s">
        <v>111</v>
      </c>
      <c r="D436" s="10" t="s">
        <v>4353</v>
      </c>
      <c r="E436" s="10" t="s">
        <v>4675</v>
      </c>
      <c r="F436" s="10" t="s">
        <v>1465</v>
      </c>
      <c r="G436" s="10"/>
      <c r="H436" s="10" t="s">
        <v>1443</v>
      </c>
      <c r="I436" s="10" t="s">
        <v>4634</v>
      </c>
      <c r="J436" s="10" t="s">
        <v>104</v>
      </c>
      <c r="K436" s="10" t="s">
        <v>4466</v>
      </c>
      <c r="L436" s="10" t="s">
        <v>4635</v>
      </c>
      <c r="M436" s="10" t="s">
        <v>4676</v>
      </c>
      <c r="N436" s="10" t="s">
        <v>4677</v>
      </c>
      <c r="O436" s="10" t="s">
        <v>137</v>
      </c>
      <c r="P436" s="10" t="s">
        <v>138</v>
      </c>
      <c r="Q436" s="10" t="s">
        <v>139</v>
      </c>
      <c r="R436" s="10" t="s">
        <v>140</v>
      </c>
      <c r="S436" s="10" t="s">
        <v>217</v>
      </c>
      <c r="T436" s="10" t="s">
        <v>218</v>
      </c>
      <c r="U436" s="10" t="s">
        <v>219</v>
      </c>
      <c r="V436" s="10" t="s">
        <v>220</v>
      </c>
      <c r="W436" s="10" t="s">
        <v>221</v>
      </c>
      <c r="X436" s="10" t="s">
        <v>222</v>
      </c>
      <c r="Y436" s="10" t="s">
        <v>123</v>
      </c>
      <c r="Z436" s="10" t="s">
        <v>167</v>
      </c>
      <c r="AA436" s="49">
        <v>4</v>
      </c>
      <c r="AB436" s="10" t="s">
        <v>125</v>
      </c>
      <c r="AC436" s="10" t="s">
        <v>3981</v>
      </c>
      <c r="AD436" s="49">
        <v>1</v>
      </c>
      <c r="AE436" s="49">
        <v>1</v>
      </c>
      <c r="AF436" s="49">
        <v>1</v>
      </c>
      <c r="AG436" s="49">
        <v>1</v>
      </c>
      <c r="AH436" s="10" t="s">
        <v>6238</v>
      </c>
      <c r="AI436" s="10" t="s">
        <v>6239</v>
      </c>
      <c r="AJ436" s="10" t="s">
        <v>6240</v>
      </c>
      <c r="AK436" s="10" t="s">
        <v>6241</v>
      </c>
      <c r="AL436" s="10" t="s">
        <v>6241</v>
      </c>
      <c r="AM436" s="10" t="s">
        <v>4881</v>
      </c>
      <c r="AN436" s="10"/>
      <c r="AO436" s="49">
        <v>0</v>
      </c>
      <c r="AP436" s="49">
        <v>0</v>
      </c>
      <c r="AQ436" s="49">
        <v>0</v>
      </c>
      <c r="AR436" s="49">
        <v>0</v>
      </c>
      <c r="AS436" s="49">
        <v>0</v>
      </c>
      <c r="AT436" s="49">
        <v>0</v>
      </c>
      <c r="AU436" s="49">
        <v>0</v>
      </c>
      <c r="AV436" s="49">
        <v>0</v>
      </c>
      <c r="AW436" s="50">
        <v>0</v>
      </c>
      <c r="AX436" s="49">
        <v>0</v>
      </c>
      <c r="AY436" s="49">
        <v>0</v>
      </c>
      <c r="AZ436" s="49">
        <v>0</v>
      </c>
      <c r="BA436" s="49">
        <v>0</v>
      </c>
      <c r="BB436" s="49">
        <v>0</v>
      </c>
      <c r="BC436" s="49">
        <v>0</v>
      </c>
      <c r="BD436" s="49">
        <v>0</v>
      </c>
      <c r="BE436" s="49">
        <v>0</v>
      </c>
      <c r="BF436" s="49">
        <v>0</v>
      </c>
      <c r="BG436" s="49">
        <v>0</v>
      </c>
      <c r="BH436" s="49">
        <v>0</v>
      </c>
      <c r="BI436" s="49">
        <v>0</v>
      </c>
      <c r="BJ436" s="50">
        <v>0</v>
      </c>
      <c r="BK436" s="49">
        <v>0</v>
      </c>
      <c r="BL436" s="49">
        <v>0</v>
      </c>
      <c r="BM436" s="49">
        <v>0</v>
      </c>
      <c r="BN436" s="49">
        <v>0</v>
      </c>
      <c r="BO436" s="49">
        <v>0</v>
      </c>
      <c r="BP436" s="49">
        <v>0</v>
      </c>
      <c r="BQ436" s="49">
        <v>0</v>
      </c>
      <c r="BR436" s="49">
        <v>0</v>
      </c>
      <c r="BS436" s="49">
        <v>0</v>
      </c>
      <c r="BT436" s="49">
        <v>0</v>
      </c>
      <c r="BU436" s="50">
        <v>0</v>
      </c>
      <c r="BV436" s="49">
        <v>0</v>
      </c>
      <c r="BW436" s="50">
        <v>0</v>
      </c>
      <c r="BX436" s="49">
        <v>0</v>
      </c>
      <c r="BY436" s="49">
        <v>0</v>
      </c>
      <c r="BZ436" s="49">
        <v>0</v>
      </c>
      <c r="CA436" s="49">
        <v>0</v>
      </c>
      <c r="CB436" s="49">
        <v>0</v>
      </c>
      <c r="CC436" s="49">
        <v>0</v>
      </c>
      <c r="CD436" s="49">
        <v>0</v>
      </c>
      <c r="CE436" s="49">
        <v>0</v>
      </c>
      <c r="CF436" s="49">
        <v>0</v>
      </c>
      <c r="CG436" s="49">
        <v>0</v>
      </c>
      <c r="CH436" s="50">
        <v>0</v>
      </c>
      <c r="CI436" s="49">
        <v>0</v>
      </c>
      <c r="CJ436" s="50">
        <v>0</v>
      </c>
      <c r="CK436" s="49">
        <v>0</v>
      </c>
      <c r="CL436" s="49">
        <v>0</v>
      </c>
      <c r="CM436" s="49">
        <v>0</v>
      </c>
      <c r="CN436" s="49">
        <v>0</v>
      </c>
      <c r="CO436" s="10" t="s">
        <v>4681</v>
      </c>
      <c r="CP436" s="51" t="s">
        <v>4682</v>
      </c>
    </row>
    <row r="437" spans="1:94" ht="70.349999999999994" customHeight="1" x14ac:dyDescent="0.3">
      <c r="A437" s="48" t="s">
        <v>4683</v>
      </c>
      <c r="B437" s="48" t="s">
        <v>4683</v>
      </c>
      <c r="C437" s="10" t="s">
        <v>111</v>
      </c>
      <c r="D437" s="10" t="s">
        <v>4353</v>
      </c>
      <c r="E437" s="10" t="s">
        <v>4684</v>
      </c>
      <c r="F437" s="10" t="s">
        <v>1465</v>
      </c>
      <c r="G437" s="10" t="s">
        <v>4614</v>
      </c>
      <c r="H437" s="10" t="s">
        <v>3107</v>
      </c>
      <c r="I437" s="10" t="s">
        <v>4664</v>
      </c>
      <c r="J437" s="10" t="s">
        <v>3921</v>
      </c>
      <c r="K437" s="10" t="s">
        <v>4466</v>
      </c>
      <c r="L437" s="10" t="s">
        <v>4635</v>
      </c>
      <c r="M437" s="10" t="s">
        <v>4685</v>
      </c>
      <c r="N437" s="10" t="s">
        <v>4686</v>
      </c>
      <c r="O437" s="10" t="s">
        <v>137</v>
      </c>
      <c r="P437" s="10" t="s">
        <v>138</v>
      </c>
      <c r="Q437" s="10" t="s">
        <v>2057</v>
      </c>
      <c r="R437" s="10" t="s">
        <v>2058</v>
      </c>
      <c r="S437" s="10" t="s">
        <v>3976</v>
      </c>
      <c r="T437" s="10" t="s">
        <v>3977</v>
      </c>
      <c r="U437" s="10" t="s">
        <v>3978</v>
      </c>
      <c r="V437" s="10" t="s">
        <v>3979</v>
      </c>
      <c r="W437" s="10" t="s">
        <v>3980</v>
      </c>
      <c r="X437" s="10" t="s">
        <v>500</v>
      </c>
      <c r="Y437" s="10" t="s">
        <v>123</v>
      </c>
      <c r="Z437" s="10" t="s">
        <v>124</v>
      </c>
      <c r="AA437" s="49">
        <v>1</v>
      </c>
      <c r="AB437" s="10" t="s">
        <v>125</v>
      </c>
      <c r="AC437" s="10" t="s">
        <v>3981</v>
      </c>
      <c r="AD437" s="49">
        <v>0</v>
      </c>
      <c r="AE437" s="49">
        <v>0</v>
      </c>
      <c r="AF437" s="49">
        <v>1</v>
      </c>
      <c r="AG437" s="49">
        <v>0</v>
      </c>
      <c r="AH437" s="10"/>
      <c r="AI437" s="10" t="s">
        <v>6242</v>
      </c>
      <c r="AJ437" s="10"/>
      <c r="AK437" s="10" t="s">
        <v>6243</v>
      </c>
      <c r="AL437" s="10"/>
      <c r="AM437" s="10" t="s">
        <v>4849</v>
      </c>
      <c r="AN437" s="10"/>
      <c r="AO437" s="49">
        <v>100</v>
      </c>
      <c r="AP437" s="49">
        <v>0</v>
      </c>
      <c r="AQ437" s="49">
        <v>100</v>
      </c>
      <c r="AR437" s="49">
        <v>0</v>
      </c>
      <c r="AS437" s="49">
        <v>0</v>
      </c>
      <c r="AT437" s="49">
        <v>0</v>
      </c>
      <c r="AU437" s="49">
        <v>0</v>
      </c>
      <c r="AV437" s="49">
        <v>0</v>
      </c>
      <c r="AW437" s="50">
        <v>0</v>
      </c>
      <c r="AX437" s="49">
        <v>0</v>
      </c>
      <c r="AY437" s="49">
        <v>0</v>
      </c>
      <c r="AZ437" s="49">
        <v>0</v>
      </c>
      <c r="BA437" s="49">
        <v>100</v>
      </c>
      <c r="BB437" s="49">
        <v>0</v>
      </c>
      <c r="BC437" s="49">
        <v>0</v>
      </c>
      <c r="BD437" s="49">
        <v>0</v>
      </c>
      <c r="BE437" s="49">
        <v>0</v>
      </c>
      <c r="BF437" s="49">
        <v>0</v>
      </c>
      <c r="BG437" s="49">
        <v>0</v>
      </c>
      <c r="BH437" s="49">
        <v>0</v>
      </c>
      <c r="BI437" s="49">
        <v>0</v>
      </c>
      <c r="BJ437" s="50">
        <v>0</v>
      </c>
      <c r="BK437" s="49">
        <v>0</v>
      </c>
      <c r="BL437" s="49">
        <v>0</v>
      </c>
      <c r="BM437" s="49">
        <v>0</v>
      </c>
      <c r="BN437" s="49">
        <v>0</v>
      </c>
      <c r="BO437" s="49">
        <v>0</v>
      </c>
      <c r="BP437" s="49">
        <v>0</v>
      </c>
      <c r="BQ437" s="49">
        <v>0</v>
      </c>
      <c r="BR437" s="49">
        <v>0</v>
      </c>
      <c r="BS437" s="49">
        <v>0</v>
      </c>
      <c r="BT437" s="49">
        <v>0</v>
      </c>
      <c r="BU437" s="50">
        <v>0</v>
      </c>
      <c r="BV437" s="49">
        <v>0</v>
      </c>
      <c r="BW437" s="50">
        <v>0</v>
      </c>
      <c r="BX437" s="49">
        <v>0</v>
      </c>
      <c r="BY437" s="49">
        <v>0</v>
      </c>
      <c r="BZ437" s="49">
        <v>0</v>
      </c>
      <c r="CA437" s="49">
        <v>0</v>
      </c>
      <c r="CB437" s="49">
        <v>0</v>
      </c>
      <c r="CC437" s="49">
        <v>0</v>
      </c>
      <c r="CD437" s="49">
        <v>0</v>
      </c>
      <c r="CE437" s="49">
        <v>0</v>
      </c>
      <c r="CF437" s="49">
        <v>0</v>
      </c>
      <c r="CG437" s="49">
        <v>0</v>
      </c>
      <c r="CH437" s="50">
        <v>0</v>
      </c>
      <c r="CI437" s="49">
        <v>0</v>
      </c>
      <c r="CJ437" s="50">
        <v>0</v>
      </c>
      <c r="CK437" s="49">
        <v>0</v>
      </c>
      <c r="CL437" s="49">
        <v>0</v>
      </c>
      <c r="CM437" s="49">
        <v>0</v>
      </c>
      <c r="CN437" s="49">
        <v>0</v>
      </c>
      <c r="CO437" s="10"/>
      <c r="CP437" s="51" t="s">
        <v>4689</v>
      </c>
    </row>
    <row r="438" spans="1:94" ht="70.349999999999994" customHeight="1" x14ac:dyDescent="0.3">
      <c r="A438" s="48" t="s">
        <v>4690</v>
      </c>
      <c r="B438" s="48" t="s">
        <v>4690</v>
      </c>
      <c r="C438" s="10" t="s">
        <v>136</v>
      </c>
      <c r="D438" s="10" t="s">
        <v>4353</v>
      </c>
      <c r="E438" s="10" t="s">
        <v>4556</v>
      </c>
      <c r="F438" s="10" t="s">
        <v>4557</v>
      </c>
      <c r="G438" s="10" t="s">
        <v>105</v>
      </c>
      <c r="H438" s="10" t="s">
        <v>4450</v>
      </c>
      <c r="I438" s="10" t="s">
        <v>4691</v>
      </c>
      <c r="J438" s="10" t="s">
        <v>4558</v>
      </c>
      <c r="K438" s="10" t="s">
        <v>4466</v>
      </c>
      <c r="L438" s="10" t="s">
        <v>4454</v>
      </c>
      <c r="M438" s="10" t="s">
        <v>1118</v>
      </c>
      <c r="N438" s="10" t="s">
        <v>4543</v>
      </c>
      <c r="O438" s="10" t="s">
        <v>113</v>
      </c>
      <c r="P438" s="10" t="s">
        <v>114</v>
      </c>
      <c r="Q438" s="10" t="s">
        <v>4456</v>
      </c>
      <c r="R438" s="10" t="s">
        <v>4457</v>
      </c>
      <c r="S438" s="10" t="s">
        <v>4692</v>
      </c>
      <c r="T438" s="10" t="s">
        <v>4693</v>
      </c>
      <c r="U438" s="10" t="s">
        <v>4694</v>
      </c>
      <c r="V438" s="10" t="s">
        <v>4695</v>
      </c>
      <c r="W438" s="10"/>
      <c r="X438" s="10"/>
      <c r="Y438" s="10"/>
      <c r="Z438" s="10" t="s">
        <v>167</v>
      </c>
      <c r="AA438" s="49">
        <v>4</v>
      </c>
      <c r="AB438" s="10" t="s">
        <v>125</v>
      </c>
      <c r="AC438" s="10" t="s">
        <v>3981</v>
      </c>
      <c r="AD438" s="49">
        <v>1</v>
      </c>
      <c r="AE438" s="49">
        <v>1</v>
      </c>
      <c r="AF438" s="49">
        <v>1</v>
      </c>
      <c r="AG438" s="49">
        <v>1</v>
      </c>
      <c r="AH438" s="10" t="s">
        <v>6244</v>
      </c>
      <c r="AI438" s="10" t="s">
        <v>6245</v>
      </c>
      <c r="AJ438" s="10" t="s">
        <v>6246</v>
      </c>
      <c r="AK438" s="10" t="s">
        <v>6247</v>
      </c>
      <c r="AL438" s="10" t="s">
        <v>6247</v>
      </c>
      <c r="AM438" s="10" t="s">
        <v>4881</v>
      </c>
      <c r="AN438" s="10"/>
      <c r="AO438" s="49">
        <v>0</v>
      </c>
      <c r="AP438" s="49">
        <v>0</v>
      </c>
      <c r="AQ438" s="49">
        <v>0</v>
      </c>
      <c r="AR438" s="49">
        <v>0</v>
      </c>
      <c r="AS438" s="49">
        <v>0</v>
      </c>
      <c r="AT438" s="49">
        <v>0</v>
      </c>
      <c r="AU438" s="49">
        <v>0</v>
      </c>
      <c r="AV438" s="49">
        <v>0</v>
      </c>
      <c r="AW438" s="50">
        <v>0</v>
      </c>
      <c r="AX438" s="49">
        <v>0</v>
      </c>
      <c r="AY438" s="49">
        <v>0</v>
      </c>
      <c r="AZ438" s="49">
        <v>0</v>
      </c>
      <c r="BA438" s="49">
        <v>0</v>
      </c>
      <c r="BB438" s="49">
        <v>0</v>
      </c>
      <c r="BC438" s="49">
        <v>0</v>
      </c>
      <c r="BD438" s="49">
        <v>0</v>
      </c>
      <c r="BE438" s="49">
        <v>0</v>
      </c>
      <c r="BF438" s="49">
        <v>0</v>
      </c>
      <c r="BG438" s="49">
        <v>0</v>
      </c>
      <c r="BH438" s="49">
        <v>0</v>
      </c>
      <c r="BI438" s="49">
        <v>0</v>
      </c>
      <c r="BJ438" s="50">
        <v>0</v>
      </c>
      <c r="BK438" s="49">
        <v>0</v>
      </c>
      <c r="BL438" s="49">
        <v>0</v>
      </c>
      <c r="BM438" s="49">
        <v>0</v>
      </c>
      <c r="BN438" s="49">
        <v>0</v>
      </c>
      <c r="BO438" s="49">
        <v>0</v>
      </c>
      <c r="BP438" s="49">
        <v>0</v>
      </c>
      <c r="BQ438" s="49">
        <v>0</v>
      </c>
      <c r="BR438" s="49">
        <v>0</v>
      </c>
      <c r="BS438" s="49">
        <v>0</v>
      </c>
      <c r="BT438" s="49">
        <v>0</v>
      </c>
      <c r="BU438" s="50">
        <v>0</v>
      </c>
      <c r="BV438" s="49">
        <v>0</v>
      </c>
      <c r="BW438" s="50">
        <v>0</v>
      </c>
      <c r="BX438" s="49">
        <v>0</v>
      </c>
      <c r="BY438" s="49">
        <v>0</v>
      </c>
      <c r="BZ438" s="49">
        <v>0</v>
      </c>
      <c r="CA438" s="49">
        <v>0</v>
      </c>
      <c r="CB438" s="49">
        <v>0</v>
      </c>
      <c r="CC438" s="49">
        <v>0</v>
      </c>
      <c r="CD438" s="49">
        <v>0</v>
      </c>
      <c r="CE438" s="49">
        <v>0</v>
      </c>
      <c r="CF438" s="49">
        <v>0</v>
      </c>
      <c r="CG438" s="49">
        <v>0</v>
      </c>
      <c r="CH438" s="50">
        <v>0</v>
      </c>
      <c r="CI438" s="49">
        <v>0</v>
      </c>
      <c r="CJ438" s="50">
        <v>0</v>
      </c>
      <c r="CK438" s="49">
        <v>0</v>
      </c>
      <c r="CL438" s="49">
        <v>0</v>
      </c>
      <c r="CM438" s="49">
        <v>0</v>
      </c>
      <c r="CN438" s="49">
        <v>0</v>
      </c>
      <c r="CO438" s="10" t="s">
        <v>4701</v>
      </c>
      <c r="CP438" s="51" t="s">
        <v>4554</v>
      </c>
    </row>
    <row r="439" spans="1:94" ht="70.349999999999994" customHeight="1" x14ac:dyDescent="0.3">
      <c r="A439" s="48" t="s">
        <v>4702</v>
      </c>
      <c r="B439" s="48" t="s">
        <v>4702</v>
      </c>
      <c r="C439" s="10" t="s">
        <v>111</v>
      </c>
      <c r="D439" s="10" t="s">
        <v>4353</v>
      </c>
      <c r="E439" s="10" t="s">
        <v>4354</v>
      </c>
      <c r="F439" s="10" t="s">
        <v>1332</v>
      </c>
      <c r="G439" s="10"/>
      <c r="H439" s="10" t="s">
        <v>1443</v>
      </c>
      <c r="I439" s="10" t="s">
        <v>4355</v>
      </c>
      <c r="J439" s="10" t="s">
        <v>4063</v>
      </c>
      <c r="K439" s="10" t="s">
        <v>4356</v>
      </c>
      <c r="L439" s="10" t="s">
        <v>4703</v>
      </c>
      <c r="M439" s="10" t="s">
        <v>4704</v>
      </c>
      <c r="N439" s="10" t="s">
        <v>4705</v>
      </c>
      <c r="O439" s="10" t="s">
        <v>2463</v>
      </c>
      <c r="P439" s="10" t="s">
        <v>716</v>
      </c>
      <c r="Q439" s="10" t="s">
        <v>2568</v>
      </c>
      <c r="R439" s="10" t="s">
        <v>2569</v>
      </c>
      <c r="S439" s="10" t="s">
        <v>2570</v>
      </c>
      <c r="T439" s="10" t="s">
        <v>2571</v>
      </c>
      <c r="U439" s="10" t="s">
        <v>2572</v>
      </c>
      <c r="V439" s="10" t="s">
        <v>2573</v>
      </c>
      <c r="W439" s="10" t="s">
        <v>2574</v>
      </c>
      <c r="X439" s="10" t="s">
        <v>2472</v>
      </c>
      <c r="Y439" s="10" t="s">
        <v>123</v>
      </c>
      <c r="Z439" s="10" t="s">
        <v>124</v>
      </c>
      <c r="AA439" s="49">
        <v>500</v>
      </c>
      <c r="AB439" s="10" t="s">
        <v>125</v>
      </c>
      <c r="AC439" s="10" t="s">
        <v>4432</v>
      </c>
      <c r="AD439" s="49">
        <v>0</v>
      </c>
      <c r="AE439" s="49">
        <v>500</v>
      </c>
      <c r="AF439" s="49">
        <v>0</v>
      </c>
      <c r="AG439" s="49">
        <v>0</v>
      </c>
      <c r="AH439" s="10"/>
      <c r="AI439" s="10" t="s">
        <v>6248</v>
      </c>
      <c r="AJ439" s="10" t="s">
        <v>6249</v>
      </c>
      <c r="AK439" s="10"/>
      <c r="AL439" s="10"/>
      <c r="AM439" s="10" t="s">
        <v>4881</v>
      </c>
      <c r="AN439" s="10"/>
      <c r="AO439" s="49">
        <v>0</v>
      </c>
      <c r="AP439" s="49">
        <v>0</v>
      </c>
      <c r="AQ439" s="49">
        <v>0</v>
      </c>
      <c r="AR439" s="49">
        <v>0</v>
      </c>
      <c r="AS439" s="49">
        <v>0</v>
      </c>
      <c r="AT439" s="49">
        <v>0</v>
      </c>
      <c r="AU439" s="49">
        <v>0</v>
      </c>
      <c r="AV439" s="49">
        <v>0</v>
      </c>
      <c r="AW439" s="50">
        <v>0</v>
      </c>
      <c r="AX439" s="49">
        <v>0</v>
      </c>
      <c r="AY439" s="49">
        <v>0</v>
      </c>
      <c r="AZ439" s="49">
        <v>0</v>
      </c>
      <c r="BA439" s="49">
        <v>0</v>
      </c>
      <c r="BB439" s="49">
        <v>0</v>
      </c>
      <c r="BC439" s="49">
        <v>0</v>
      </c>
      <c r="BD439" s="49">
        <v>0</v>
      </c>
      <c r="BE439" s="49">
        <v>0</v>
      </c>
      <c r="BF439" s="49">
        <v>0</v>
      </c>
      <c r="BG439" s="49">
        <v>0</v>
      </c>
      <c r="BH439" s="49">
        <v>0</v>
      </c>
      <c r="BI439" s="49">
        <v>0</v>
      </c>
      <c r="BJ439" s="50">
        <v>0</v>
      </c>
      <c r="BK439" s="49">
        <v>0</v>
      </c>
      <c r="BL439" s="49">
        <v>0</v>
      </c>
      <c r="BM439" s="49">
        <v>0</v>
      </c>
      <c r="BN439" s="49">
        <v>0</v>
      </c>
      <c r="BO439" s="49">
        <v>0</v>
      </c>
      <c r="BP439" s="49">
        <v>0</v>
      </c>
      <c r="BQ439" s="49">
        <v>0</v>
      </c>
      <c r="BR439" s="49">
        <v>0</v>
      </c>
      <c r="BS439" s="49">
        <v>0</v>
      </c>
      <c r="BT439" s="49">
        <v>0</v>
      </c>
      <c r="BU439" s="50">
        <v>0</v>
      </c>
      <c r="BV439" s="49">
        <v>0</v>
      </c>
      <c r="BW439" s="50">
        <v>0</v>
      </c>
      <c r="BX439" s="49">
        <v>0</v>
      </c>
      <c r="BY439" s="49">
        <v>0</v>
      </c>
      <c r="BZ439" s="49">
        <v>0</v>
      </c>
      <c r="CA439" s="49">
        <v>0</v>
      </c>
      <c r="CB439" s="49">
        <v>0</v>
      </c>
      <c r="CC439" s="49">
        <v>0</v>
      </c>
      <c r="CD439" s="49">
        <v>0</v>
      </c>
      <c r="CE439" s="49">
        <v>0</v>
      </c>
      <c r="CF439" s="49">
        <v>0</v>
      </c>
      <c r="CG439" s="49">
        <v>0</v>
      </c>
      <c r="CH439" s="50">
        <v>0</v>
      </c>
      <c r="CI439" s="49">
        <v>0</v>
      </c>
      <c r="CJ439" s="50">
        <v>0</v>
      </c>
      <c r="CK439" s="49">
        <v>0</v>
      </c>
      <c r="CL439" s="49">
        <v>0</v>
      </c>
      <c r="CM439" s="49">
        <v>0</v>
      </c>
      <c r="CN439" s="49">
        <v>0</v>
      </c>
      <c r="CO439" s="10"/>
      <c r="CP439" s="51"/>
    </row>
    <row r="440" spans="1:94" ht="70.349999999999994" customHeight="1" x14ac:dyDescent="0.3">
      <c r="A440" s="48" t="s">
        <v>4708</v>
      </c>
      <c r="B440" s="48" t="s">
        <v>4708</v>
      </c>
      <c r="C440" s="10" t="s">
        <v>101</v>
      </c>
      <c r="D440" s="10" t="s">
        <v>4353</v>
      </c>
      <c r="E440" s="10" t="s">
        <v>4354</v>
      </c>
      <c r="F440" s="10" t="s">
        <v>1332</v>
      </c>
      <c r="G440" s="10"/>
      <c r="H440" s="10" t="s">
        <v>1443</v>
      </c>
      <c r="I440" s="10" t="s">
        <v>4355</v>
      </c>
      <c r="J440" s="10" t="s">
        <v>4063</v>
      </c>
      <c r="K440" s="10" t="s">
        <v>4356</v>
      </c>
      <c r="L440" s="10" t="s">
        <v>4703</v>
      </c>
      <c r="M440" s="10" t="s">
        <v>4704</v>
      </c>
      <c r="N440" s="10" t="s">
        <v>4705</v>
      </c>
      <c r="O440" s="10" t="s">
        <v>3590</v>
      </c>
      <c r="P440" s="10" t="s">
        <v>781</v>
      </c>
      <c r="Q440" s="10" t="s">
        <v>3591</v>
      </c>
      <c r="R440" s="10" t="s">
        <v>3592</v>
      </c>
      <c r="S440" s="10" t="s">
        <v>3667</v>
      </c>
      <c r="T440" s="10" t="s">
        <v>3668</v>
      </c>
      <c r="U440" s="10" t="s">
        <v>4709</v>
      </c>
      <c r="V440" s="10" t="s">
        <v>3670</v>
      </c>
      <c r="W440" s="10" t="s">
        <v>3671</v>
      </c>
      <c r="X440" s="10" t="s">
        <v>322</v>
      </c>
      <c r="Y440" s="10" t="s">
        <v>239</v>
      </c>
      <c r="Z440" s="10" t="s">
        <v>124</v>
      </c>
      <c r="AA440" s="49">
        <v>8</v>
      </c>
      <c r="AB440" s="10" t="s">
        <v>125</v>
      </c>
      <c r="AC440" s="10" t="s">
        <v>3981</v>
      </c>
      <c r="AD440" s="49">
        <v>0</v>
      </c>
      <c r="AE440" s="49">
        <v>2</v>
      </c>
      <c r="AF440" s="49">
        <v>3</v>
      </c>
      <c r="AG440" s="49">
        <v>3</v>
      </c>
      <c r="AH440" s="10"/>
      <c r="AI440" s="10"/>
      <c r="AJ440" s="10"/>
      <c r="AK440" s="10"/>
      <c r="AL440" s="10"/>
      <c r="AM440" s="10" t="s">
        <v>4881</v>
      </c>
      <c r="AN440" s="10"/>
      <c r="AO440" s="49">
        <v>0</v>
      </c>
      <c r="AP440" s="49">
        <v>0</v>
      </c>
      <c r="AQ440" s="49">
        <v>0</v>
      </c>
      <c r="AR440" s="49">
        <v>0</v>
      </c>
      <c r="AS440" s="49">
        <v>0</v>
      </c>
      <c r="AT440" s="49">
        <v>0</v>
      </c>
      <c r="AU440" s="49">
        <v>0</v>
      </c>
      <c r="AV440" s="49">
        <v>0</v>
      </c>
      <c r="AW440" s="50">
        <v>0</v>
      </c>
      <c r="AX440" s="49">
        <v>0</v>
      </c>
      <c r="AY440" s="49">
        <v>0</v>
      </c>
      <c r="AZ440" s="49">
        <v>0</v>
      </c>
      <c r="BA440" s="49">
        <v>0</v>
      </c>
      <c r="BB440" s="49">
        <v>0</v>
      </c>
      <c r="BC440" s="49">
        <v>0</v>
      </c>
      <c r="BD440" s="49">
        <v>0</v>
      </c>
      <c r="BE440" s="49">
        <v>0</v>
      </c>
      <c r="BF440" s="49">
        <v>0</v>
      </c>
      <c r="BG440" s="49">
        <v>0</v>
      </c>
      <c r="BH440" s="49">
        <v>0</v>
      </c>
      <c r="BI440" s="49">
        <v>0</v>
      </c>
      <c r="BJ440" s="50">
        <v>0</v>
      </c>
      <c r="BK440" s="49">
        <v>0</v>
      </c>
      <c r="BL440" s="49">
        <v>0</v>
      </c>
      <c r="BM440" s="49">
        <v>0</v>
      </c>
      <c r="BN440" s="49">
        <v>0</v>
      </c>
      <c r="BO440" s="49">
        <v>0</v>
      </c>
      <c r="BP440" s="49">
        <v>0</v>
      </c>
      <c r="BQ440" s="49">
        <v>0</v>
      </c>
      <c r="BR440" s="49">
        <v>0</v>
      </c>
      <c r="BS440" s="49">
        <v>0</v>
      </c>
      <c r="BT440" s="49">
        <v>0</v>
      </c>
      <c r="BU440" s="50">
        <v>0</v>
      </c>
      <c r="BV440" s="49">
        <v>0</v>
      </c>
      <c r="BW440" s="50">
        <v>0</v>
      </c>
      <c r="BX440" s="49">
        <v>0</v>
      </c>
      <c r="BY440" s="49">
        <v>0</v>
      </c>
      <c r="BZ440" s="49">
        <v>0</v>
      </c>
      <c r="CA440" s="49">
        <v>0</v>
      </c>
      <c r="CB440" s="49">
        <v>0</v>
      </c>
      <c r="CC440" s="49">
        <v>0</v>
      </c>
      <c r="CD440" s="49">
        <v>0</v>
      </c>
      <c r="CE440" s="49">
        <v>0</v>
      </c>
      <c r="CF440" s="49">
        <v>0</v>
      </c>
      <c r="CG440" s="49">
        <v>0</v>
      </c>
      <c r="CH440" s="50">
        <v>0</v>
      </c>
      <c r="CI440" s="49">
        <v>0</v>
      </c>
      <c r="CJ440" s="50">
        <v>0</v>
      </c>
      <c r="CK440" s="49">
        <v>0</v>
      </c>
      <c r="CL440" s="49">
        <v>0</v>
      </c>
      <c r="CM440" s="49">
        <v>0</v>
      </c>
      <c r="CN440" s="49">
        <v>0</v>
      </c>
      <c r="CO440" s="10" t="s">
        <v>4710</v>
      </c>
      <c r="CP440" s="51"/>
    </row>
    <row r="441" spans="1:94" ht="70.349999999999994" customHeight="1" x14ac:dyDescent="0.3">
      <c r="A441" s="48" t="s">
        <v>4711</v>
      </c>
      <c r="B441" s="48" t="s">
        <v>4711</v>
      </c>
      <c r="C441" s="10" t="s">
        <v>175</v>
      </c>
      <c r="D441" s="10" t="s">
        <v>4353</v>
      </c>
      <c r="E441" s="10" t="s">
        <v>4624</v>
      </c>
      <c r="F441" s="10" t="s">
        <v>1465</v>
      </c>
      <c r="G441" s="10"/>
      <c r="H441" s="10" t="s">
        <v>3107</v>
      </c>
      <c r="I441" s="10" t="s">
        <v>3107</v>
      </c>
      <c r="J441" s="10" t="s">
        <v>4615</v>
      </c>
      <c r="K441" s="10" t="s">
        <v>4466</v>
      </c>
      <c r="L441" s="10" t="s">
        <v>4703</v>
      </c>
      <c r="M441" s="10" t="s">
        <v>4704</v>
      </c>
      <c r="N441" s="10" t="s">
        <v>4705</v>
      </c>
      <c r="O441" s="10" t="s">
        <v>137</v>
      </c>
      <c r="P441" s="10" t="s">
        <v>138</v>
      </c>
      <c r="Q441" s="10" t="s">
        <v>139</v>
      </c>
      <c r="R441" s="10" t="s">
        <v>140</v>
      </c>
      <c r="S441" s="10" t="s">
        <v>4712</v>
      </c>
      <c r="T441" s="10" t="s">
        <v>142</v>
      </c>
      <c r="U441" s="10" t="s">
        <v>143</v>
      </c>
      <c r="V441" s="10" t="s">
        <v>144</v>
      </c>
      <c r="W441" s="10" t="s">
        <v>145</v>
      </c>
      <c r="X441" s="10" t="s">
        <v>146</v>
      </c>
      <c r="Y441" s="10" t="s">
        <v>123</v>
      </c>
      <c r="Z441" s="10" t="s">
        <v>124</v>
      </c>
      <c r="AA441" s="49">
        <v>4</v>
      </c>
      <c r="AB441" s="10" t="s">
        <v>125</v>
      </c>
      <c r="AC441" s="10" t="s">
        <v>3981</v>
      </c>
      <c r="AD441" s="49">
        <v>0</v>
      </c>
      <c r="AE441" s="49">
        <v>2</v>
      </c>
      <c r="AF441" s="49">
        <v>1</v>
      </c>
      <c r="AG441" s="49">
        <v>1</v>
      </c>
      <c r="AH441" s="10"/>
      <c r="AI441" s="10" t="s">
        <v>6250</v>
      </c>
      <c r="AJ441" s="10" t="s">
        <v>6251</v>
      </c>
      <c r="AK441" s="10" t="s">
        <v>6252</v>
      </c>
      <c r="AL441" s="10" t="s">
        <v>6252</v>
      </c>
      <c r="AM441" s="10" t="s">
        <v>4881</v>
      </c>
      <c r="AN441" s="10"/>
      <c r="AO441" s="49">
        <v>0</v>
      </c>
      <c r="AP441" s="49">
        <v>0</v>
      </c>
      <c r="AQ441" s="49">
        <v>0</v>
      </c>
      <c r="AR441" s="49">
        <v>0</v>
      </c>
      <c r="AS441" s="49">
        <v>0</v>
      </c>
      <c r="AT441" s="49">
        <v>0</v>
      </c>
      <c r="AU441" s="49">
        <v>0</v>
      </c>
      <c r="AV441" s="49">
        <v>0</v>
      </c>
      <c r="AW441" s="50">
        <v>0</v>
      </c>
      <c r="AX441" s="49">
        <v>0</v>
      </c>
      <c r="AY441" s="49">
        <v>0</v>
      </c>
      <c r="AZ441" s="49">
        <v>0</v>
      </c>
      <c r="BA441" s="49">
        <v>0</v>
      </c>
      <c r="BB441" s="49">
        <v>0</v>
      </c>
      <c r="BC441" s="49">
        <v>0</v>
      </c>
      <c r="BD441" s="49">
        <v>0</v>
      </c>
      <c r="BE441" s="49">
        <v>0</v>
      </c>
      <c r="BF441" s="49">
        <v>0</v>
      </c>
      <c r="BG441" s="49">
        <v>0</v>
      </c>
      <c r="BH441" s="49">
        <v>0</v>
      </c>
      <c r="BI441" s="49">
        <v>0</v>
      </c>
      <c r="BJ441" s="50">
        <v>0</v>
      </c>
      <c r="BK441" s="49">
        <v>0</v>
      </c>
      <c r="BL441" s="49">
        <v>0</v>
      </c>
      <c r="BM441" s="49">
        <v>0</v>
      </c>
      <c r="BN441" s="49">
        <v>0</v>
      </c>
      <c r="BO441" s="49">
        <v>0</v>
      </c>
      <c r="BP441" s="49">
        <v>0</v>
      </c>
      <c r="BQ441" s="49">
        <v>0</v>
      </c>
      <c r="BR441" s="49">
        <v>0</v>
      </c>
      <c r="BS441" s="49">
        <v>0</v>
      </c>
      <c r="BT441" s="49">
        <v>0</v>
      </c>
      <c r="BU441" s="50">
        <v>0</v>
      </c>
      <c r="BV441" s="49">
        <v>0</v>
      </c>
      <c r="BW441" s="50">
        <v>0</v>
      </c>
      <c r="BX441" s="49">
        <v>0</v>
      </c>
      <c r="BY441" s="49">
        <v>0</v>
      </c>
      <c r="BZ441" s="49">
        <v>0</v>
      </c>
      <c r="CA441" s="49">
        <v>0</v>
      </c>
      <c r="CB441" s="49">
        <v>0</v>
      </c>
      <c r="CC441" s="49">
        <v>0</v>
      </c>
      <c r="CD441" s="49">
        <v>0</v>
      </c>
      <c r="CE441" s="49">
        <v>0</v>
      </c>
      <c r="CF441" s="49">
        <v>0</v>
      </c>
      <c r="CG441" s="49">
        <v>0</v>
      </c>
      <c r="CH441" s="50">
        <v>0</v>
      </c>
      <c r="CI441" s="49">
        <v>0</v>
      </c>
      <c r="CJ441" s="50">
        <v>0</v>
      </c>
      <c r="CK441" s="49">
        <v>0</v>
      </c>
      <c r="CL441" s="49">
        <v>0</v>
      </c>
      <c r="CM441" s="49">
        <v>0</v>
      </c>
      <c r="CN441" s="49">
        <v>0</v>
      </c>
      <c r="CO441" s="10" t="s">
        <v>4716</v>
      </c>
      <c r="CP441" s="51" t="s">
        <v>6253</v>
      </c>
    </row>
    <row r="442" spans="1:94" ht="70.349999999999994" customHeight="1" x14ac:dyDescent="0.3">
      <c r="A442" s="52" t="s">
        <v>4718</v>
      </c>
      <c r="B442" s="52" t="s">
        <v>4718</v>
      </c>
      <c r="C442" s="17" t="s">
        <v>246</v>
      </c>
      <c r="D442" s="17" t="s">
        <v>4353</v>
      </c>
      <c r="E442" s="17" t="s">
        <v>4569</v>
      </c>
      <c r="F442" s="17" t="s">
        <v>729</v>
      </c>
      <c r="G442" s="17"/>
      <c r="H442" s="17" t="s">
        <v>106</v>
      </c>
      <c r="I442" s="17" t="s">
        <v>4570</v>
      </c>
      <c r="J442" s="17" t="s">
        <v>795</v>
      </c>
      <c r="K442" s="17" t="s">
        <v>4466</v>
      </c>
      <c r="L442" s="17" t="s">
        <v>4703</v>
      </c>
      <c r="M442" s="17" t="s">
        <v>4704</v>
      </c>
      <c r="N442" s="17" t="s">
        <v>4705</v>
      </c>
      <c r="O442" s="17" t="s">
        <v>113</v>
      </c>
      <c r="P442" s="17" t="s">
        <v>114</v>
      </c>
      <c r="Q442" s="17" t="s">
        <v>4719</v>
      </c>
      <c r="R442" s="17" t="s">
        <v>4457</v>
      </c>
      <c r="S442" s="17" t="s">
        <v>4720</v>
      </c>
      <c r="T442" s="17" t="s">
        <v>4721</v>
      </c>
      <c r="U442" s="17" t="s">
        <v>4722</v>
      </c>
      <c r="V442" s="17" t="s">
        <v>4723</v>
      </c>
      <c r="W442" s="17" t="s">
        <v>4724</v>
      </c>
      <c r="X442" s="17" t="s">
        <v>1936</v>
      </c>
      <c r="Y442" s="17" t="s">
        <v>123</v>
      </c>
      <c r="Z442" s="17" t="s">
        <v>124</v>
      </c>
      <c r="AA442" s="53">
        <v>1</v>
      </c>
      <c r="AB442" s="17" t="s">
        <v>125</v>
      </c>
      <c r="AC442" s="17" t="s">
        <v>3981</v>
      </c>
      <c r="AD442" s="53">
        <v>0</v>
      </c>
      <c r="AE442" s="53">
        <v>0</v>
      </c>
      <c r="AF442" s="53">
        <v>1</v>
      </c>
      <c r="AG442" s="53">
        <v>0</v>
      </c>
      <c r="AH442" s="17"/>
      <c r="AI442" s="17"/>
      <c r="AJ442" s="17"/>
      <c r="AK442" s="17" t="s">
        <v>6254</v>
      </c>
      <c r="AL442" s="17"/>
      <c r="AM442" s="17" t="s">
        <v>4881</v>
      </c>
      <c r="AN442" s="17"/>
      <c r="AO442" s="53">
        <v>0</v>
      </c>
      <c r="AP442" s="53">
        <v>0</v>
      </c>
      <c r="AQ442" s="53">
        <v>0</v>
      </c>
      <c r="AR442" s="53">
        <v>0</v>
      </c>
      <c r="AS442" s="53">
        <v>0</v>
      </c>
      <c r="AT442" s="53">
        <v>0</v>
      </c>
      <c r="AU442" s="53">
        <v>0</v>
      </c>
      <c r="AV442" s="53">
        <v>0</v>
      </c>
      <c r="AW442" s="54">
        <v>0</v>
      </c>
      <c r="AX442" s="53">
        <v>0</v>
      </c>
      <c r="AY442" s="53">
        <v>0</v>
      </c>
      <c r="AZ442" s="53">
        <v>0</v>
      </c>
      <c r="BA442" s="53">
        <v>0</v>
      </c>
      <c r="BB442" s="53">
        <v>0</v>
      </c>
      <c r="BC442" s="53">
        <v>0</v>
      </c>
      <c r="BD442" s="53">
        <v>0</v>
      </c>
      <c r="BE442" s="53">
        <v>0</v>
      </c>
      <c r="BF442" s="53">
        <v>0</v>
      </c>
      <c r="BG442" s="53">
        <v>0</v>
      </c>
      <c r="BH442" s="53">
        <v>0</v>
      </c>
      <c r="BI442" s="53">
        <v>0</v>
      </c>
      <c r="BJ442" s="54">
        <v>0</v>
      </c>
      <c r="BK442" s="53">
        <v>0</v>
      </c>
      <c r="BL442" s="53">
        <v>0</v>
      </c>
      <c r="BM442" s="53">
        <v>0</v>
      </c>
      <c r="BN442" s="53">
        <v>0</v>
      </c>
      <c r="BO442" s="53">
        <v>0</v>
      </c>
      <c r="BP442" s="53">
        <v>0</v>
      </c>
      <c r="BQ442" s="53">
        <v>0</v>
      </c>
      <c r="BR442" s="53">
        <v>0</v>
      </c>
      <c r="BS442" s="53">
        <v>0</v>
      </c>
      <c r="BT442" s="53">
        <v>0</v>
      </c>
      <c r="BU442" s="54">
        <v>0</v>
      </c>
      <c r="BV442" s="53">
        <v>0</v>
      </c>
      <c r="BW442" s="54">
        <v>0</v>
      </c>
      <c r="BX442" s="53">
        <v>0</v>
      </c>
      <c r="BY442" s="53">
        <v>0</v>
      </c>
      <c r="BZ442" s="53">
        <v>0</v>
      </c>
      <c r="CA442" s="53">
        <v>0</v>
      </c>
      <c r="CB442" s="53">
        <v>0</v>
      </c>
      <c r="CC442" s="53">
        <v>0</v>
      </c>
      <c r="CD442" s="53">
        <v>0</v>
      </c>
      <c r="CE442" s="53">
        <v>0</v>
      </c>
      <c r="CF442" s="53">
        <v>0</v>
      </c>
      <c r="CG442" s="53">
        <v>0</v>
      </c>
      <c r="CH442" s="54">
        <v>0</v>
      </c>
      <c r="CI442" s="53">
        <v>0</v>
      </c>
      <c r="CJ442" s="54">
        <v>0</v>
      </c>
      <c r="CK442" s="53">
        <v>0</v>
      </c>
      <c r="CL442" s="53">
        <v>0</v>
      </c>
      <c r="CM442" s="53">
        <v>0</v>
      </c>
      <c r="CN442" s="53">
        <v>0</v>
      </c>
      <c r="CO442" s="17"/>
      <c r="CP442" s="55"/>
    </row>
  </sheetData>
  <mergeCells count="8">
    <mergeCell ref="A1:N1"/>
    <mergeCell ref="O1:AC1"/>
    <mergeCell ref="AD1:AG1"/>
    <mergeCell ref="AO1:CN1"/>
    <mergeCell ref="A2:N2"/>
    <mergeCell ref="O2:AC2"/>
    <mergeCell ref="AD2:AG2"/>
    <mergeCell ref="AO2:CN2"/>
  </mergeCell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8864A-5BED-4480-B1C8-A848E144E3B3}">
  <sheetPr codeName="Hoja12"/>
  <dimension ref="A1:W69"/>
  <sheetViews>
    <sheetView workbookViewId="0">
      <selection activeCell="B7" sqref="B7"/>
    </sheetView>
  </sheetViews>
  <sheetFormatPr baseColWidth="10" defaultColWidth="11.44140625" defaultRowHeight="14.4" x14ac:dyDescent="0.3"/>
  <cols>
    <col min="1" max="4" width="30.6640625"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45" t="s">
        <v>36</v>
      </c>
      <c r="B1" t="s">
        <v>3152</v>
      </c>
      <c r="N1" t="s">
        <v>6255</v>
      </c>
    </row>
    <row r="3" spans="1:23" x14ac:dyDescent="0.3">
      <c r="A3" t="s">
        <v>6256</v>
      </c>
      <c r="B3" t="s">
        <v>6257</v>
      </c>
      <c r="C3" t="s">
        <v>6258</v>
      </c>
      <c r="D3" t="s">
        <v>6259</v>
      </c>
      <c r="N3" s="228" t="s">
        <v>6260</v>
      </c>
      <c r="O3" s="228"/>
      <c r="P3" s="228"/>
      <c r="Q3" s="228"/>
      <c r="T3" s="229" t="s">
        <v>6261</v>
      </c>
      <c r="U3" s="229"/>
      <c r="V3" s="229"/>
      <c r="W3" s="229"/>
    </row>
    <row r="4" spans="1:23" x14ac:dyDescent="0.3">
      <c r="A4" s="24">
        <v>4133</v>
      </c>
      <c r="B4" s="24">
        <v>7494</v>
      </c>
      <c r="C4" s="24">
        <v>3016</v>
      </c>
      <c r="D4" s="24">
        <v>2977</v>
      </c>
      <c r="E4" s="24">
        <f>SUM(A4:D4)</f>
        <v>17620</v>
      </c>
      <c r="N4" s="56">
        <v>2024</v>
      </c>
      <c r="O4" s="56">
        <v>2025</v>
      </c>
      <c r="P4" s="56">
        <v>2026</v>
      </c>
      <c r="Q4" s="56">
        <v>2027</v>
      </c>
      <c r="T4" s="57">
        <v>2024</v>
      </c>
      <c r="U4" s="57">
        <v>2025</v>
      </c>
      <c r="V4" s="57">
        <v>2026</v>
      </c>
      <c r="W4" s="57">
        <v>2027</v>
      </c>
    </row>
    <row r="5" spans="1:23" x14ac:dyDescent="0.3">
      <c r="A5" s="58">
        <f>GETPIVOTDATA("Suma de Meta Física Esperada 2024",$A$3)/E4</f>
        <v>0.23456299659477867</v>
      </c>
      <c r="B5" s="58">
        <f>GETPIVOTDATA("Suma de Meta Física Esperada 2025",$A$3)/E4</f>
        <v>0.42531214528944383</v>
      </c>
      <c r="C5" s="58">
        <f>GETPIVOTDATA("Suma de Meta Física Esperada 2026",$A$3)/E4</f>
        <v>0.17116912599318956</v>
      </c>
      <c r="D5" s="58">
        <f>GETPIVOTDATA("Suma de Meta Física Esperada 2027",$A$3)/E4</f>
        <v>0.16895573212258796</v>
      </c>
      <c r="N5" s="59">
        <v>0.26644182124789206</v>
      </c>
      <c r="O5" s="59">
        <v>0.69758291174817311</v>
      </c>
      <c r="P5" s="59">
        <v>2.0236087689713321E-2</v>
      </c>
      <c r="Q5" s="59">
        <v>1.5739179314221474E-2</v>
      </c>
      <c r="T5" s="59">
        <v>0.14931993193118187</v>
      </c>
      <c r="U5" s="59">
        <v>0.33537104452202576</v>
      </c>
      <c r="V5" s="59">
        <v>0.24326886372866521</v>
      </c>
      <c r="W5" s="59">
        <v>0.27204015981812713</v>
      </c>
    </row>
    <row r="7" spans="1:23" x14ac:dyDescent="0.3">
      <c r="N7" s="228" t="s">
        <v>2033</v>
      </c>
      <c r="O7" s="228"/>
      <c r="P7" s="228"/>
      <c r="Q7" s="228"/>
    </row>
    <row r="8" spans="1:23" x14ac:dyDescent="0.3">
      <c r="N8" s="56">
        <v>2024</v>
      </c>
      <c r="O8" s="56">
        <v>2025</v>
      </c>
      <c r="P8" s="56">
        <v>2026</v>
      </c>
      <c r="Q8" s="56">
        <v>2027</v>
      </c>
    </row>
    <row r="9" spans="1:23" x14ac:dyDescent="0.3">
      <c r="N9" s="59">
        <v>0.41891891891891891</v>
      </c>
      <c r="O9" s="59">
        <v>0.14864864864864866</v>
      </c>
      <c r="P9" s="59">
        <v>0.28378378378378377</v>
      </c>
      <c r="Q9" s="59">
        <v>0.14864864864864866</v>
      </c>
    </row>
    <row r="11" spans="1:23" x14ac:dyDescent="0.3">
      <c r="N11" s="228" t="s">
        <v>6262</v>
      </c>
      <c r="O11" s="228"/>
      <c r="P11" s="228"/>
      <c r="Q11" s="228"/>
    </row>
    <row r="12" spans="1:23" x14ac:dyDescent="0.3">
      <c r="N12" s="56">
        <v>2024</v>
      </c>
      <c r="O12" s="56">
        <v>2025</v>
      </c>
      <c r="P12" s="56">
        <v>2026</v>
      </c>
      <c r="Q12" s="56">
        <v>2027</v>
      </c>
    </row>
    <row r="13" spans="1:23" x14ac:dyDescent="0.3">
      <c r="N13" s="59">
        <v>0.24388137057299164</v>
      </c>
      <c r="O13" s="59">
        <v>0.27411459832997409</v>
      </c>
      <c r="P13" s="59">
        <v>0.22055859487474805</v>
      </c>
      <c r="Q13" s="59">
        <v>0.26144543622228622</v>
      </c>
    </row>
    <row r="14" spans="1:23" x14ac:dyDescent="0.3">
      <c r="E14" s="24"/>
    </row>
    <row r="15" spans="1:23" x14ac:dyDescent="0.3">
      <c r="A15" s="58"/>
      <c r="B15" s="58"/>
      <c r="C15" s="58"/>
      <c r="D15" s="58"/>
      <c r="N15" s="228" t="s">
        <v>6263</v>
      </c>
      <c r="O15" s="228"/>
      <c r="P15" s="228"/>
      <c r="Q15" s="228"/>
    </row>
    <row r="16" spans="1:23" x14ac:dyDescent="0.3">
      <c r="N16" s="56">
        <v>2024</v>
      </c>
      <c r="O16" s="56">
        <v>2025</v>
      </c>
      <c r="P16" s="56">
        <v>2026</v>
      </c>
      <c r="Q16" s="56">
        <v>2027</v>
      </c>
    </row>
    <row r="17" spans="14:17" x14ac:dyDescent="0.3">
      <c r="N17" s="60">
        <v>0.25121508174186263</v>
      </c>
      <c r="O17" s="60">
        <v>0.2496113374899766</v>
      </c>
      <c r="P17" s="60">
        <v>0.24957860801544832</v>
      </c>
      <c r="Q17" s="60">
        <v>0.24959497275271245</v>
      </c>
    </row>
    <row r="18" spans="14:17" x14ac:dyDescent="0.3">
      <c r="N18" s="60"/>
      <c r="O18" s="60"/>
      <c r="P18" s="60"/>
      <c r="Q18" s="60"/>
    </row>
    <row r="19" spans="14:17" x14ac:dyDescent="0.3">
      <c r="N19" s="228" t="s">
        <v>6264</v>
      </c>
      <c r="O19" s="228"/>
      <c r="P19" s="228"/>
      <c r="Q19" s="228"/>
    </row>
    <row r="20" spans="14:17" x14ac:dyDescent="0.3">
      <c r="N20" s="56">
        <v>2024</v>
      </c>
      <c r="O20" s="56">
        <v>2025</v>
      </c>
      <c r="P20" s="56">
        <v>2026</v>
      </c>
      <c r="Q20" s="56">
        <v>2027</v>
      </c>
    </row>
    <row r="21" spans="14:17" x14ac:dyDescent="0.3">
      <c r="N21" s="59">
        <v>0.23456299659477867</v>
      </c>
      <c r="O21" s="59">
        <v>0.6452894438138479</v>
      </c>
      <c r="P21" s="59">
        <v>7.2871736662883088E-2</v>
      </c>
      <c r="Q21" s="59">
        <v>4.7275822928490349E-2</v>
      </c>
    </row>
    <row r="23" spans="14:17" x14ac:dyDescent="0.3">
      <c r="N23" s="228" t="s">
        <v>3599</v>
      </c>
      <c r="O23" s="228"/>
      <c r="P23" s="228"/>
      <c r="Q23" s="228"/>
    </row>
    <row r="24" spans="14:17" x14ac:dyDescent="0.3">
      <c r="N24" s="56">
        <v>2024</v>
      </c>
      <c r="O24" s="56">
        <v>2025</v>
      </c>
      <c r="P24" s="56">
        <v>2026</v>
      </c>
      <c r="Q24" s="56">
        <v>2027</v>
      </c>
    </row>
    <row r="25" spans="14:17" x14ac:dyDescent="0.3">
      <c r="N25" s="59">
        <v>0.15498676521999699</v>
      </c>
      <c r="O25" s="59">
        <v>0.37017929381211606</v>
      </c>
      <c r="P25" s="59">
        <v>0.31985217000449484</v>
      </c>
      <c r="Q25" s="59">
        <v>0.15498177096339211</v>
      </c>
    </row>
    <row r="27" spans="14:17" x14ac:dyDescent="0.3">
      <c r="N27" s="228" t="s">
        <v>6265</v>
      </c>
      <c r="O27" s="228"/>
      <c r="P27" s="228"/>
      <c r="Q27" s="228"/>
    </row>
    <row r="28" spans="14:17" x14ac:dyDescent="0.3">
      <c r="N28" s="56">
        <v>2024</v>
      </c>
      <c r="O28" s="56">
        <v>2025</v>
      </c>
      <c r="P28" s="56">
        <v>2026</v>
      </c>
      <c r="Q28" s="56">
        <v>2027</v>
      </c>
    </row>
    <row r="29" spans="14:17" x14ac:dyDescent="0.3">
      <c r="N29" s="59">
        <v>0.19236700077101002</v>
      </c>
      <c r="O29" s="59">
        <v>0.12991518889745568</v>
      </c>
      <c r="P29" s="59">
        <v>0.12798766383962992</v>
      </c>
      <c r="Q29" s="59">
        <v>0.54973014649190444</v>
      </c>
    </row>
    <row r="31" spans="14:17" x14ac:dyDescent="0.3">
      <c r="N31" s="228" t="s">
        <v>6266</v>
      </c>
      <c r="O31" s="228"/>
      <c r="P31" s="228"/>
      <c r="Q31" s="228"/>
    </row>
    <row r="32" spans="14:17" x14ac:dyDescent="0.3">
      <c r="N32" s="56">
        <v>2024</v>
      </c>
      <c r="O32" s="56">
        <v>2025</v>
      </c>
      <c r="P32" s="56">
        <v>2026</v>
      </c>
      <c r="Q32" s="56">
        <v>2027</v>
      </c>
    </row>
    <row r="33" spans="7:17" x14ac:dyDescent="0.3">
      <c r="N33" s="59">
        <v>0.26644182124789206</v>
      </c>
      <c r="O33" s="59">
        <v>0.69758291174817311</v>
      </c>
      <c r="P33" s="59">
        <v>2.0236087689713321E-2</v>
      </c>
      <c r="Q33" s="59">
        <v>1.5739179314221474E-2</v>
      </c>
    </row>
    <row r="35" spans="7:17" x14ac:dyDescent="0.3">
      <c r="N35" s="228" t="s">
        <v>526</v>
      </c>
      <c r="O35" s="228"/>
      <c r="P35" s="228"/>
      <c r="Q35" s="228"/>
    </row>
    <row r="36" spans="7:17" x14ac:dyDescent="0.3">
      <c r="N36" s="56">
        <v>2024</v>
      </c>
      <c r="O36" s="56">
        <v>2025</v>
      </c>
      <c r="P36" s="56">
        <v>2026</v>
      </c>
      <c r="Q36" s="56">
        <v>2027</v>
      </c>
    </row>
    <row r="37" spans="7:17" x14ac:dyDescent="0.3">
      <c r="N37" s="61">
        <v>0.25078912534998427</v>
      </c>
      <c r="O37" s="61">
        <v>0.24967461786082293</v>
      </c>
      <c r="P37" s="61">
        <v>0.24976660461137232</v>
      </c>
      <c r="Q37" s="61">
        <v>0.24976965217782052</v>
      </c>
    </row>
    <row r="39" spans="7:17" x14ac:dyDescent="0.3">
      <c r="N39" s="228" t="s">
        <v>6267</v>
      </c>
      <c r="O39" s="228"/>
      <c r="P39" s="228"/>
      <c r="Q39" s="228"/>
    </row>
    <row r="40" spans="7:17" x14ac:dyDescent="0.3">
      <c r="N40" s="56">
        <v>2024</v>
      </c>
      <c r="O40" s="56">
        <v>2025</v>
      </c>
      <c r="P40" s="56">
        <v>2026</v>
      </c>
      <c r="Q40" s="56">
        <v>2027</v>
      </c>
    </row>
    <row r="41" spans="7:17" x14ac:dyDescent="0.3">
      <c r="N41" s="61">
        <v>0.29495178672716954</v>
      </c>
      <c r="O41" s="61">
        <v>0.23823028927963696</v>
      </c>
      <c r="P41" s="61">
        <v>0.23425978445830967</v>
      </c>
      <c r="Q41" s="61">
        <v>0.23255813953488366</v>
      </c>
    </row>
    <row r="43" spans="7:17" x14ac:dyDescent="0.3">
      <c r="N43" s="228" t="s">
        <v>6268</v>
      </c>
      <c r="O43" s="228"/>
      <c r="P43" s="228"/>
      <c r="Q43" s="228"/>
    </row>
    <row r="44" spans="7:17" x14ac:dyDescent="0.3">
      <c r="N44" s="56">
        <v>2024</v>
      </c>
      <c r="O44" s="56">
        <v>2025</v>
      </c>
      <c r="P44" s="56">
        <v>2026</v>
      </c>
      <c r="Q44" s="56">
        <v>2027</v>
      </c>
    </row>
    <row r="45" spans="7:17" x14ac:dyDescent="0.3">
      <c r="N45" s="61">
        <v>0.35715440534526394</v>
      </c>
      <c r="O45" s="61">
        <v>0.27793721083921535</v>
      </c>
      <c r="P45" s="61">
        <v>3.6423603029225197E-2</v>
      </c>
      <c r="Q45" s="61">
        <v>0.3284847807862955</v>
      </c>
    </row>
    <row r="46" spans="7:17" x14ac:dyDescent="0.3">
      <c r="G46" s="62"/>
      <c r="H46" s="62"/>
      <c r="I46" s="62"/>
      <c r="J46" s="62"/>
      <c r="K46" s="62"/>
      <c r="L46" s="62"/>
      <c r="M46" s="62"/>
    </row>
    <row r="47" spans="7:17" x14ac:dyDescent="0.3">
      <c r="N47" s="228" t="s">
        <v>6269</v>
      </c>
      <c r="O47" s="228"/>
      <c r="P47" s="228"/>
      <c r="Q47" s="228"/>
    </row>
    <row r="48" spans="7:17" x14ac:dyDescent="0.3">
      <c r="N48" s="56">
        <v>2024</v>
      </c>
      <c r="O48" s="56">
        <v>2025</v>
      </c>
      <c r="P48" s="56">
        <v>2026</v>
      </c>
      <c r="Q48" s="56">
        <v>2027</v>
      </c>
    </row>
    <row r="49" spans="14:17" x14ac:dyDescent="0.3">
      <c r="N49" s="61">
        <v>3.2095001203562545E-4</v>
      </c>
      <c r="O49" s="61">
        <v>0.33339235862290312</v>
      </c>
      <c r="P49" s="61">
        <v>0.33320698232284807</v>
      </c>
      <c r="Q49" s="61">
        <v>0.33307970904221323</v>
      </c>
    </row>
    <row r="51" spans="14:17" x14ac:dyDescent="0.3">
      <c r="N51" s="228" t="s">
        <v>6270</v>
      </c>
      <c r="O51" s="228"/>
      <c r="P51" s="228"/>
      <c r="Q51" s="228"/>
    </row>
    <row r="52" spans="14:17" x14ac:dyDescent="0.3">
      <c r="N52" s="56">
        <v>2024</v>
      </c>
      <c r="O52" s="56">
        <v>2025</v>
      </c>
      <c r="P52" s="56">
        <v>2026</v>
      </c>
      <c r="Q52" s="56">
        <v>2027</v>
      </c>
    </row>
    <row r="53" spans="14:17" x14ac:dyDescent="0.3">
      <c r="N53" s="61">
        <v>5.5555555555555552E-2</v>
      </c>
      <c r="O53" s="61">
        <v>0.51851851851851849</v>
      </c>
      <c r="P53" s="61">
        <v>0.31481481481481483</v>
      </c>
      <c r="Q53" s="61">
        <v>0.1111111111111111</v>
      </c>
    </row>
    <row r="55" spans="14:17" x14ac:dyDescent="0.3">
      <c r="N55" s="228" t="s">
        <v>1086</v>
      </c>
      <c r="O55" s="228"/>
      <c r="P55" s="228"/>
      <c r="Q55" s="228"/>
    </row>
    <row r="56" spans="14:17" x14ac:dyDescent="0.3">
      <c r="N56" s="56">
        <v>2024</v>
      </c>
      <c r="O56" s="56">
        <v>2025</v>
      </c>
      <c r="P56" s="56">
        <v>2026</v>
      </c>
      <c r="Q56" s="56">
        <v>2027</v>
      </c>
    </row>
    <row r="57" spans="14:17" x14ac:dyDescent="0.3">
      <c r="N57" s="61">
        <v>0.24959999999999999</v>
      </c>
      <c r="O57" s="61">
        <v>0.25</v>
      </c>
      <c r="P57" s="61">
        <v>0.25</v>
      </c>
      <c r="Q57" s="61">
        <v>0.25030000000000002</v>
      </c>
    </row>
    <row r="59" spans="14:17" x14ac:dyDescent="0.3">
      <c r="N59" s="228" t="s">
        <v>6271</v>
      </c>
      <c r="O59" s="228"/>
      <c r="P59" s="228"/>
      <c r="Q59" s="228"/>
    </row>
    <row r="60" spans="14:17" x14ac:dyDescent="0.3">
      <c r="N60" s="56">
        <v>2024</v>
      </c>
      <c r="O60" s="56">
        <v>2025</v>
      </c>
      <c r="P60" s="56">
        <v>2026</v>
      </c>
      <c r="Q60" s="56">
        <v>2027</v>
      </c>
    </row>
    <row r="61" spans="14:17" x14ac:dyDescent="0.3">
      <c r="N61" s="61">
        <v>0.1029119788219722</v>
      </c>
      <c r="O61" s="61">
        <v>0.31585043017868963</v>
      </c>
      <c r="P61" s="61">
        <v>0.31634679020516215</v>
      </c>
      <c r="Q61" s="61">
        <v>0.26489080079417604</v>
      </c>
    </row>
    <row r="63" spans="14:17" x14ac:dyDescent="0.3">
      <c r="N63" s="228" t="s">
        <v>6272</v>
      </c>
      <c r="O63" s="228"/>
      <c r="P63" s="228"/>
      <c r="Q63" s="228"/>
    </row>
    <row r="64" spans="14:17" x14ac:dyDescent="0.3">
      <c r="N64" s="56">
        <v>2024</v>
      </c>
      <c r="O64" s="56">
        <v>2025</v>
      </c>
      <c r="P64" s="56">
        <v>2026</v>
      </c>
      <c r="Q64" s="56">
        <v>2027</v>
      </c>
    </row>
    <row r="65" spans="14:17" x14ac:dyDescent="0.3">
      <c r="N65" s="61">
        <v>0.25047801147227533</v>
      </c>
      <c r="O65" s="61">
        <v>0.25239005736137665</v>
      </c>
      <c r="P65" s="61">
        <v>0.24856596558317401</v>
      </c>
      <c r="Q65" s="61">
        <v>0.24856596558317401</v>
      </c>
    </row>
    <row r="67" spans="14:17" x14ac:dyDescent="0.3">
      <c r="N67" s="228" t="s">
        <v>6273</v>
      </c>
      <c r="O67" s="228"/>
      <c r="P67" s="228"/>
      <c r="Q67" s="228"/>
    </row>
    <row r="68" spans="14:17" x14ac:dyDescent="0.3">
      <c r="N68" s="56">
        <v>2024</v>
      </c>
      <c r="O68" s="56">
        <v>2025</v>
      </c>
      <c r="P68" s="56">
        <v>2026</v>
      </c>
      <c r="Q68" s="56">
        <v>2027</v>
      </c>
    </row>
    <row r="69" spans="14:17" x14ac:dyDescent="0.3">
      <c r="N69" s="59">
        <v>0.27420955010136738</v>
      </c>
      <c r="O69" s="59">
        <v>0.24681878963033257</v>
      </c>
      <c r="P69" s="59">
        <v>0.25816330932148557</v>
      </c>
      <c r="Q69" s="59">
        <v>0.22080835094681447</v>
      </c>
    </row>
  </sheetData>
  <autoFilter ref="N1:N4" xr:uid="{CD344795-1496-46D9-A26A-CCF4C38C81FD}"/>
  <mergeCells count="18">
    <mergeCell ref="N67:Q67"/>
    <mergeCell ref="N23:Q23"/>
    <mergeCell ref="N27:Q27"/>
    <mergeCell ref="N31:Q31"/>
    <mergeCell ref="N35:Q35"/>
    <mergeCell ref="N39:Q39"/>
    <mergeCell ref="N43:Q43"/>
    <mergeCell ref="N47:Q47"/>
    <mergeCell ref="N51:Q51"/>
    <mergeCell ref="N55:Q55"/>
    <mergeCell ref="N59:Q59"/>
    <mergeCell ref="N63:Q63"/>
    <mergeCell ref="N19:Q19"/>
    <mergeCell ref="N3:Q3"/>
    <mergeCell ref="T3:W3"/>
    <mergeCell ref="N7:Q7"/>
    <mergeCell ref="N11:Q11"/>
    <mergeCell ref="N15:Q1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A2D35B4-5442-42E2-9757-049B18A3F3DE}">
  <ds:schemaRefs>
    <ds:schemaRef ds:uri="http://schemas.microsoft.com/DataMashup"/>
  </ds:schemaRefs>
</ds:datastoreItem>
</file>

<file path=customXml/itemProps2.xml><?xml version="1.0" encoding="utf-8"?>
<ds:datastoreItem xmlns:ds="http://schemas.openxmlformats.org/officeDocument/2006/customXml" ds:itemID="{5BFAE414-298A-47A9-A511-C9EE23DAD79B}">
  <ds:schemaRefs>
    <ds:schemaRef ds:uri="http://schemas.microsoft.com/sharepoint/v3/contenttype/forms"/>
  </ds:schemaRefs>
</ds:datastoreItem>
</file>

<file path=customXml/itemProps3.xml><?xml version="1.0" encoding="utf-8"?>
<ds:datastoreItem xmlns:ds="http://schemas.openxmlformats.org/officeDocument/2006/customXml" ds:itemID="{47C2A138-C1E4-4E4C-AF8A-EB82B0ADD19A}">
  <ds:schemaRefs>
    <ds:schemaRef ds:uri="http://schemas.microsoft.com/office/2006/metadata/properties"/>
    <ds:schemaRef ds:uri="http://schemas.microsoft.com/office/infopath/2007/PartnerControls"/>
    <ds:schemaRef ds:uri="261184d8-2b3a-4883-866a-c5a488a58b3a"/>
    <ds:schemaRef ds:uri="0faf4f6a-479e-439d-948b-a440ba86a10a"/>
  </ds:schemaRefs>
</ds:datastoreItem>
</file>

<file path=customXml/itemProps4.xml><?xml version="1.0" encoding="utf-8"?>
<ds:datastoreItem xmlns:ds="http://schemas.openxmlformats.org/officeDocument/2006/customXml" ds:itemID="{164E371B-34E9-4DFD-A033-D2823CEA0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Plan Indicativo 2024-2027</vt:lpstr>
      <vt:lpstr>Ponderados</vt:lpstr>
      <vt:lpstr>Salud - Agrupación</vt:lpstr>
      <vt:lpstr>Ejecución Física</vt:lpstr>
      <vt:lpstr>Ejecución Financiera</vt:lpstr>
      <vt:lpstr>ConsolidadoEjecuciónFinanciera</vt:lpstr>
      <vt:lpstr>Graficos</vt:lpstr>
      <vt:lpstr>OrdenPDD</vt:lpstr>
      <vt:lpstr>Estructura PDD</vt:lpstr>
      <vt:lpstr>Tipo de Acumulación</vt:lpstr>
      <vt:lpstr>Cooperación </vt:lpstr>
      <vt:lpstr>Plan Indicativo Agrupado</vt:lpstr>
      <vt:lpstr>Distribución 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Indicadores</cp:lastModifiedBy>
  <cp:revision/>
  <dcterms:created xsi:type="dcterms:W3CDTF">2026-03-19T18:43:49Z</dcterms:created>
  <dcterms:modified xsi:type="dcterms:W3CDTF">2026-05-29T05:10:20Z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